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isgov-my.sharepoint.com/personal/michelle_gow_energysecurity_gov_uk/Documents/Desktop/"/>
    </mc:Choice>
  </mc:AlternateContent>
  <xr:revisionPtr revIDLastSave="0" documentId="8_{269FB650-43B7-41D6-BA02-55D13B6F5E05}" xr6:coauthVersionLast="47" xr6:coauthVersionMax="47" xr10:uidLastSave="{00000000-0000-0000-0000-000000000000}"/>
  <bookViews>
    <workbookView xWindow="-110" yWindow="-110" windowWidth="19420" windowHeight="1150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l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I15" i="24" l="1"/>
  <c r="J15" i="24"/>
  <c r="I16" i="24"/>
  <c r="J16" i="24"/>
  <c r="I17" i="24"/>
  <c r="J17" i="24"/>
  <c r="J18" i="24"/>
  <c r="I18" i="24"/>
  <c r="I19" i="24"/>
  <c r="J19" i="24"/>
  <c r="I20" i="24"/>
  <c r="J20" i="24"/>
  <c r="I21" i="24"/>
  <c r="J21" i="24"/>
  <c r="J22" i="24"/>
  <c r="I22" i="24"/>
  <c r="I23" i="24"/>
  <c r="J23" i="24"/>
  <c r="I25" i="24"/>
  <c r="J25" i="24"/>
  <c r="I26" i="24"/>
  <c r="J26" i="24"/>
  <c r="I27" i="24"/>
  <c r="J27" i="24"/>
  <c r="J28" i="24"/>
  <c r="I28" i="24"/>
  <c r="J29" i="24"/>
  <c r="I29" i="24"/>
  <c r="J30" i="24"/>
  <c r="I30" i="24"/>
  <c r="I31" i="24"/>
  <c r="J31" i="24"/>
  <c r="J32" i="24"/>
  <c r="I32" i="24"/>
  <c r="J33" i="24"/>
  <c r="I33" i="24"/>
  <c r="I34" i="24"/>
  <c r="J34" i="24"/>
  <c r="I35" i="24"/>
  <c r="J35" i="24"/>
  <c r="I36" i="24"/>
  <c r="J36" i="24"/>
  <c r="J37" i="24"/>
  <c r="I37" i="24"/>
  <c r="I38" i="24"/>
  <c r="J38" i="24"/>
  <c r="I39" i="24"/>
  <c r="J39" i="24"/>
  <c r="J40" i="24"/>
  <c r="I40" i="24"/>
  <c r="J41" i="24"/>
  <c r="I41" i="24"/>
  <c r="I42" i="24"/>
  <c r="J42" i="24"/>
  <c r="J43" i="24"/>
  <c r="I43" i="24"/>
  <c r="J44" i="24"/>
  <c r="I44" i="24"/>
  <c r="J45" i="24"/>
  <c r="I45" i="24"/>
  <c r="I46" i="24"/>
  <c r="J46" i="24"/>
  <c r="I47" i="24"/>
  <c r="J47" i="24"/>
  <c r="I48" i="24"/>
  <c r="J48" i="24"/>
  <c r="I49" i="24"/>
  <c r="J49" i="24"/>
  <c r="I50" i="24"/>
  <c r="J50" i="24"/>
  <c r="J51" i="24"/>
  <c r="I51" i="24"/>
  <c r="H14" i="24" s="1"/>
  <c r="J14" i="24" l="1"/>
  <c r="I14" i="24"/>
  <c r="O18" i="14"/>
  <c r="Q18" i="14"/>
  <c r="O51" i="14"/>
  <c r="Q51" i="14"/>
  <c r="P47" i="14"/>
  <c r="T47" i="14"/>
  <c r="P46" i="14"/>
  <c r="R46" i="14"/>
  <c r="P49" i="14"/>
  <c r="R49" i="14"/>
  <c r="O25" i="14"/>
  <c r="Q25" i="14"/>
  <c r="O26" i="14"/>
  <c r="S26" i="14"/>
  <c r="P13" i="14"/>
  <c r="R13" i="14"/>
  <c r="O40" i="14"/>
  <c r="S40" i="14"/>
  <c r="P7" i="14"/>
  <c r="R7" i="14"/>
  <c r="P23" i="14"/>
  <c r="R23" i="14"/>
  <c r="P27" i="14"/>
  <c r="R27" i="14"/>
  <c r="O42" i="14"/>
  <c r="Q42" i="14"/>
  <c r="O33" i="14"/>
  <c r="S33" i="14"/>
  <c r="P10" i="14"/>
  <c r="T10" i="14"/>
  <c r="O29" i="14"/>
  <c r="S29" i="14"/>
  <c r="P26" i="14"/>
  <c r="R26" i="14"/>
  <c r="O22" i="14"/>
  <c r="Q22" i="14"/>
  <c r="O20" i="14"/>
  <c r="S20" i="14"/>
  <c r="O15" i="14"/>
  <c r="S15" i="14"/>
  <c r="O13" i="14"/>
  <c r="Q13" i="14"/>
  <c r="P40" i="14"/>
  <c r="R40" i="14"/>
  <c r="P37" i="14"/>
  <c r="R37" i="14"/>
  <c r="P6" i="14"/>
  <c r="A13" i="24" a="1"/>
  <c r="C13" i="24"/>
  <c r="G24" i="24" a="1"/>
  <c r="H24" i="24"/>
  <c r="O31" i="14"/>
  <c r="S31" i="14"/>
  <c r="P39" i="14"/>
  <c r="T39" i="14"/>
  <c r="P51" i="14"/>
  <c r="T51" i="14"/>
  <c r="O47" i="14"/>
  <c r="S47" i="14"/>
  <c r="O14" i="14"/>
  <c r="S14" i="14"/>
  <c r="P33" i="14"/>
  <c r="T33" i="14"/>
  <c r="O48" i="14"/>
  <c r="S48" i="14"/>
  <c r="O19" i="14"/>
  <c r="S19" i="14"/>
  <c r="P22" i="14"/>
  <c r="T22" i="14"/>
  <c r="O38" i="14"/>
  <c r="S38" i="14"/>
  <c r="J24" i="24"/>
  <c r="S42" i="14"/>
  <c r="R10" i="14"/>
  <c r="Q20" i="14"/>
  <c r="Q15" i="14"/>
  <c r="T37" i="14"/>
  <c r="R39" i="14"/>
  <c r="E13" i="24"/>
  <c r="F13" i="24"/>
  <c r="O32" i="14"/>
  <c r="Q32" i="14"/>
  <c r="O41" i="14"/>
  <c r="S41" i="14"/>
  <c r="P43" i="14"/>
  <c r="T43" i="14"/>
  <c r="O39" i="14"/>
  <c r="Q39" i="14"/>
  <c r="G13" i="24" a="1"/>
  <c r="H13" i="24"/>
  <c r="I13" i="24"/>
  <c r="F6" i="24"/>
  <c r="P48" i="14"/>
  <c r="T48" i="14"/>
  <c r="O30" i="14"/>
  <c r="P36" i="14"/>
  <c r="R36" i="14"/>
  <c r="P35" i="14"/>
  <c r="T35" i="14"/>
  <c r="P44" i="14"/>
  <c r="R44" i="14"/>
  <c r="I24" i="24"/>
  <c r="O45" i="14"/>
  <c r="S45" i="14"/>
  <c r="P15" i="14"/>
  <c r="R15" i="14"/>
  <c r="P34" i="14"/>
  <c r="T34" i="14"/>
  <c r="P9" i="14"/>
  <c r="R9" i="14"/>
  <c r="O8" i="14"/>
  <c r="S8" i="14"/>
  <c r="O35" i="14"/>
  <c r="S35" i="14"/>
  <c r="P50" i="14"/>
  <c r="P19" i="14"/>
  <c r="D13" i="24"/>
  <c r="O27" i="14"/>
  <c r="P12" i="14"/>
  <c r="P21" i="14"/>
  <c r="R48" i="14"/>
  <c r="O11" i="14"/>
  <c r="O34" i="14"/>
  <c r="P29" i="14"/>
  <c r="R29" i="14"/>
  <c r="R50" i="14"/>
  <c r="T50" i="14"/>
  <c r="P30" i="14"/>
  <c r="T19" i="14"/>
  <c r="O6" i="14"/>
  <c r="S27" i="14"/>
  <c r="T12" i="14"/>
  <c r="R21" i="14"/>
  <c r="T21" i="14"/>
  <c r="S11" i="14"/>
  <c r="T27" i="14"/>
  <c r="Q29" i="14"/>
  <c r="S22" i="14"/>
  <c r="T40" i="14"/>
  <c r="Q31" i="14"/>
  <c r="R51" i="14"/>
  <c r="Q47" i="14"/>
  <c r="Q14" i="14"/>
  <c r="R33" i="14"/>
  <c r="Q48" i="14"/>
  <c r="Q19" i="14"/>
  <c r="R22" i="14"/>
  <c r="Q38" i="14"/>
  <c r="S32" i="14"/>
  <c r="Q41" i="14"/>
  <c r="R35" i="14"/>
  <c r="T15" i="14"/>
  <c r="T9" i="14"/>
  <c r="Q35" i="14"/>
  <c r="R30" i="14"/>
  <c r="Q6" i="14"/>
  <c r="P8" i="14"/>
  <c r="O28" i="14"/>
  <c r="P17" i="14"/>
  <c r="P38" i="14"/>
  <c r="P45" i="14"/>
  <c r="O46" i="14"/>
  <c r="S46" i="14"/>
  <c r="O10" i="14"/>
  <c r="Q10" i="14"/>
  <c r="P18" i="14"/>
  <c r="R18" i="14"/>
  <c r="O49" i="14"/>
  <c r="P14" i="14"/>
  <c r="R14" i="14"/>
  <c r="P41" i="14"/>
  <c r="T41" i="14"/>
  <c r="P24" i="14"/>
  <c r="T24" i="14"/>
  <c r="O23" i="14"/>
  <c r="Q23" i="14"/>
  <c r="O12" i="14"/>
  <c r="Q12" i="14"/>
  <c r="P31" i="14"/>
  <c r="T31" i="14"/>
  <c r="P28" i="14"/>
  <c r="T28" i="14"/>
  <c r="O24" i="14"/>
  <c r="Q24" i="14"/>
  <c r="P25" i="14"/>
  <c r="O7" i="14"/>
  <c r="S7" i="14"/>
  <c r="O36" i="14"/>
  <c r="S36" i="14"/>
  <c r="P42" i="14"/>
  <c r="T42" i="14"/>
  <c r="O44" i="14"/>
  <c r="Q44" i="14"/>
  <c r="P32" i="14"/>
  <c r="R32" i="14"/>
  <c r="O17" i="14"/>
  <c r="Q17" i="14"/>
  <c r="O37" i="14"/>
  <c r="S37" i="14"/>
  <c r="P16" i="14"/>
  <c r="T16" i="14"/>
  <c r="O50" i="14"/>
  <c r="P20" i="14"/>
  <c r="R8" i="14"/>
  <c r="T17" i="14"/>
  <c r="T38" i="14"/>
  <c r="S50" i="14"/>
  <c r="O21" i="14"/>
  <c r="O9" i="14"/>
  <c r="Q34" i="14"/>
  <c r="O43" i="14"/>
  <c r="P11" i="14"/>
  <c r="O16" i="14"/>
  <c r="R20" i="14"/>
  <c r="R19" i="14"/>
  <c r="Q27" i="14"/>
  <c r="R12" i="14"/>
  <c r="Q11" i="14"/>
  <c r="T18" i="14"/>
  <c r="R41" i="14"/>
  <c r="S12" i="14"/>
  <c r="S24" i="14"/>
  <c r="Q45" i="14"/>
  <c r="Q33" i="14"/>
  <c r="S13" i="14"/>
  <c r="D7" i="24" a="1"/>
  <c r="T26" i="14"/>
  <c r="Q30" i="14"/>
  <c r="R43" i="14"/>
  <c r="B13" i="24"/>
  <c r="S17" i="14"/>
  <c r="R16" i="14"/>
  <c r="Q43" i="14"/>
  <c r="Q16" i="14"/>
  <c r="T30" i="14"/>
  <c r="S6" i="14"/>
  <c r="S34" i="14"/>
  <c r="J13" i="24"/>
  <c r="F7" i="24"/>
  <c r="Q36" i="14"/>
  <c r="S18" i="14"/>
  <c r="S51" i="14"/>
  <c r="R47" i="14"/>
  <c r="T46" i="14"/>
  <c r="T49" i="14"/>
  <c r="S25" i="14"/>
  <c r="Q26" i="14"/>
  <c r="T13" i="14"/>
  <c r="Q40" i="14"/>
  <c r="T7" i="14"/>
  <c r="T23" i="14"/>
  <c r="D6" i="24" a="1"/>
  <c r="T6" i="14"/>
  <c r="R6" i="14"/>
  <c r="R25" i="14"/>
  <c r="T25" i="14"/>
  <c r="Q46" i="14"/>
  <c r="Q49" i="14"/>
  <c r="S23" i="14"/>
  <c r="R28" i="14"/>
  <c r="S30" i="14"/>
  <c r="S39" i="14"/>
  <c r="T36" i="14"/>
  <c r="T44" i="14"/>
  <c r="R34" i="14"/>
  <c r="Q8" i="14"/>
  <c r="R42" i="14"/>
  <c r="S44" i="14"/>
  <c r="Q37" i="14"/>
  <c r="T29" i="14"/>
  <c r="S16" i="14"/>
  <c r="Q9" i="14"/>
  <c r="Q28" i="14"/>
  <c r="R17" i="14"/>
  <c r="R45" i="14"/>
  <c r="S28" i="14"/>
  <c r="R38" i="14"/>
  <c r="T45" i="14"/>
  <c r="Q21" i="14"/>
  <c r="S9" i="14"/>
  <c r="T11" i="14"/>
  <c r="T20" i="14"/>
  <c r="T8" i="14"/>
  <c r="S10" i="14"/>
  <c r="T14" i="14"/>
  <c r="R24" i="14"/>
  <c r="R31" i="14"/>
  <c r="Q7" i="14"/>
  <c r="T32" i="14"/>
  <c r="Q50" i="14"/>
  <c r="S43" i="14"/>
  <c r="R11" i="14"/>
  <c r="S21" i="14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<sst xmlns="http://schemas.openxmlformats.org/spreadsheetml/2006/main" count="392" uniqueCount="189">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</sst>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36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2" fontId="9" fillId="3" borderId="0" xfId="0" applyNumberFormat="1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2" fontId="9" fillId="12" borderId="0" xfId="0" applyNumberFormat="1" applyFont="1" applyFill="1" applyAlignment="1">
      <alignment horizontal="center" vertical="center" wrapText="1"/>
    </xf>
    <xf numFmtId="2" fontId="0" fillId="12" borderId="0" xfId="0" applyNumberFormat="1" applyFill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1" totalsRowShown="0" headerRowDxfId="41" dataDxfId="39" headerRowBorderDxfId="40" tableBorderDxfId="38">
  <autoFilter ref="A5:U51" xr:uid="{78EF7A30-4AE0-4BAB-A154-CAB8F3200FEE}"/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IF(Table13[[#This Row],[Include in Winter Calendar]],Table13[[#This Row],[Area Overlap with SAC (km2)]]*100/$O$3,0)</calculatedColumnFormula>
    </tableColumn>
    <tableColumn id="20" xr3:uid="{BB50393D-1123-467F-AF39-F4812EDE338E}" name="Include in Summer Calendar" dataDxfId="22">
      <calculatedColumnFormula>IF(Table13[[#This Row],[Include in Summer Calendar]],Table13[[#This Row],[Area Overlap with SAC (km2)]]*100/$O$2,0)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1"/>
  <sheetViews>
    <sheetView tabSelected="1" zoomScale="60" zoomScaleNormal="60" workbookViewId="0">
      <selection activeCell="E64" sqref="E64"/>
    </sheetView>
  </sheetViews>
  <sheetFormatPr defaultRowHeight="14.5" x14ac:dyDescent="0.35"/>
  <cols>
    <col min="1" max="1" width="68.7265625" style="23" customWidth="1"/>
    <col min="2" max="2" width="31.81640625" style="23" customWidth="1"/>
    <col min="3" max="3" width="19.7265625" style="23" bestFit="1" customWidth="1"/>
    <col min="4" max="4" width="18.54296875" style="23" bestFit="1" customWidth="1"/>
    <col min="5" max="5" width="21.7265625" style="23" customWidth="1"/>
    <col min="6" max="6" width="26.453125" style="23" customWidth="1"/>
    <col min="7" max="7" width="16.453125" style="23" customWidth="1"/>
    <col min="8" max="10" width="18.453125" style="23" customWidth="1"/>
    <col min="11" max="11" width="30" style="23" customWidth="1"/>
    <col min="12" max="13" width="18.453125" style="23" hidden="1" customWidth="1"/>
    <col min="14" max="14" width="30.26953125" style="23" customWidth="1"/>
    <col min="15" max="15" width="36.54296875" style="23" bestFit="1" customWidth="1"/>
    <col min="16" max="16" width="22.54296875" style="23" customWidth="1"/>
    <col min="17" max="17" width="22.26953125" customWidth="1"/>
    <col min="18" max="18" width="14.7265625" customWidth="1"/>
    <col min="19" max="20" width="16.54296875" hidden="1" customWidth="1"/>
    <col min="21" max="21" width="18.7265625" customWidth="1"/>
    <col min="22" max="22" width="21.54296875" customWidth="1"/>
    <col min="23" max="23" width="22.1796875" customWidth="1"/>
    <col min="24" max="24" width="16" customWidth="1"/>
  </cols>
  <sheetData>
    <row r="1" spans="1:21" ht="8.25" customHeight="1" x14ac:dyDescent="0.3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x14ac:dyDescent="0.35">
      <c r="A2" s="118" t="s">
        <v>0</v>
      </c>
      <c r="B2" s="11"/>
      <c r="C2" s="120" t="s">
        <v>1</v>
      </c>
      <c r="D2" s="121"/>
      <c r="E2" s="122"/>
      <c r="G2" s="123" t="s">
        <v>2</v>
      </c>
      <c r="H2" s="12">
        <v>45931</v>
      </c>
      <c r="I2" s="128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4">
      <c r="A3" s="119"/>
      <c r="B3" s="11"/>
      <c r="C3" s="125" t="s">
        <v>6</v>
      </c>
      <c r="D3" s="126"/>
      <c r="E3" s="127"/>
      <c r="G3" s="124"/>
      <c r="H3" s="13">
        <v>46112</v>
      </c>
      <c r="I3" s="129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5" customHeight="1" thickBot="1" x14ac:dyDescent="0.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150000000000006" customHeight="1" thickBot="1" x14ac:dyDescent="0.4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67" t="s">
        <v>16</v>
      </c>
      <c r="I5" s="67" t="s">
        <v>17</v>
      </c>
      <c r="J5" s="67" t="s">
        <v>18</v>
      </c>
      <c r="K5" s="67" t="s">
        <v>19</v>
      </c>
      <c r="L5" s="68" t="s">
        <v>20</v>
      </c>
      <c r="M5" s="68" t="s">
        <v>21</v>
      </c>
      <c r="N5" s="67" t="s">
        <v>22</v>
      </c>
      <c r="O5" s="38" t="s">
        <v>23</v>
      </c>
      <c r="P5" s="38" t="s">
        <v>24</v>
      </c>
      <c r="Q5" s="69" t="s">
        <v>25</v>
      </c>
      <c r="R5" s="69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35">
      <c r="A6" s="61" t="s">
        <v>30</v>
      </c>
      <c r="B6" s="63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65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>
        <f ca="1">IF(Table13[[#This Row],[Include in Winter Calendar]],Table13[[#This Row],[Area Overlap with SAC (km2)]]*100/$O$3,0)</f>
        <v>0</v>
      </c>
      <c r="P6" s="71">
        <f ca="1">IF(Table13[[#This Row],[Include in Summer Calendar]],Table13[[#This Row],[Area Overlap with SAC (km2)]]*100/$O$2,0)</f>
        <v>0</v>
      </c>
      <c r="Q6" s="71">
        <f ca="1">IF(Table13[[#This Row],[Include in Winter Calendar]],Table13[[#This Row],[Area Overlap with Winter SAC (km2) (NEW)]]*100/$O$3,0)</f>
        <v>0</v>
      </c>
      <c r="R6" s="71">
        <f ca="1">IF(Table13[[#This Row],[Include in Summer Calendar]],Table13[[#This Row],[Area Overlap with Summer SAC (km2) (NEW)]]*100/$O$2,0)</f>
        <v>0</v>
      </c>
      <c r="S6" s="50">
        <f ca="1">IF(Table13[[#This Row],[Include in Winter Calendar]],Table13[[#This Row],[Area Overlap with SAC (km2)]]*100/$O$3,0)</f>
        <v>0</v>
      </c>
      <c r="T6" s="50">
        <f ca="1">IF(Table13[[#This Row],[Include in Summer Calendar]],Table13[[#This Row],[Area Overlap with SAC (km2)]]*100/$O$2,0)</f>
        <v>3.3571481426668641</v>
      </c>
      <c r="U6" s="52">
        <v>1</v>
      </c>
    </row>
    <row r="7" spans="1:21" s="1" customFormat="1" ht="39" customHeight="1" x14ac:dyDescent="0.35">
      <c r="A7" s="61" t="s">
        <v>38</v>
      </c>
      <c r="B7" s="63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65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>
        <f ca="1">IF(Table13[[#This Row],[Include in Winter Calendar]],Table13[[#This Row],[Area Overlap with SAC (km2)]]*100/$O$3,0)</f>
        <v>0</v>
      </c>
      <c r="P7" s="72">
        <f ca="1">IF(Table13[[#This Row],[Include in Summer Calendar]],Table13[[#This Row],[Area Overlap with SAC (km2)]]*100/$O$2,0)</f>
        <v>0</v>
      </c>
      <c r="Q7" s="72">
        <f ca="1">IF(Table13[[#This Row],[Include in Winter Calendar]],Table13[[#This Row],[Area Overlap with Winter SAC (km2) (NEW)]]*100/$O$3,0)</f>
        <v>0</v>
      </c>
      <c r="R7" s="72">
        <f ca="1">IF(Table13[[#This Row],[Include in Summer Calendar]],Table13[[#This Row],[Area Overlap with Summer SAC (km2) (NEW)]]*100/$O$2,0)</f>
        <v>0</v>
      </c>
      <c r="S7" s="51">
        <f ca="1">IF(Table13[[#This Row],[Include in Winter Calendar]],Table13[[#This Row],[Area Overlap with SAC (km2)]]*100/$O$3,0)</f>
        <v>0</v>
      </c>
      <c r="T7" s="51">
        <f ca="1">IF(Table13[[#This Row],[Include in Summer Calendar]],Table13[[#This Row],[Area Overlap with SAC (km2)]]*100/$O$2,0)</f>
        <v>0.49345123575551281</v>
      </c>
      <c r="U7" s="52">
        <v>2</v>
      </c>
    </row>
    <row r="8" spans="1:21" s="1" customFormat="1" ht="39" customHeight="1" x14ac:dyDescent="0.35">
      <c r="A8" s="61" t="s">
        <v>44</v>
      </c>
      <c r="B8" s="64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66" t="s">
        <v>36</v>
      </c>
      <c r="H8" s="8">
        <v>46164</v>
      </c>
      <c r="I8" s="8">
        <v>46304</v>
      </c>
      <c r="J8" s="10">
        <v>80</v>
      </c>
      <c r="K8" s="10">
        <v>0</v>
      </c>
      <c r="L8" s="32"/>
      <c r="M8" s="32"/>
      <c r="N8" s="10" t="s">
        <v>48</v>
      </c>
      <c r="O8" s="51">
        <f ca="1">IF(Table13[[#This Row],[Include in Winter Calendar]],Table13[[#This Row],[Area Overlap with SAC (km2)]]*100/$O$3,0)</f>
        <v>0</v>
      </c>
      <c r="P8" s="72">
        <f ca="1">IF(Table13[[#This Row],[Include in Summer Calendar]],Table13[[#This Row],[Area Overlap with SAC (km2)]]*100/$O$2,0)</f>
        <v>0</v>
      </c>
      <c r="Q8" s="72">
        <f ca="1">IF(Table13[[#This Row],[Include in Winter Calendar]],Table13[[#This Row],[Area Overlap with Winter SAC (km2) (NEW)]]*100/$O$3,0)</f>
        <v>0</v>
      </c>
      <c r="R8" s="72">
        <f ca="1">IF(Table13[[#This Row],[Include in Summer Calendar]],Table13[[#This Row],[Area Overlap with Summer SAC (km2) (NEW)]]*100/$O$2,0)</f>
        <v>0</v>
      </c>
      <c r="S8" s="51">
        <f ca="1">IF(Table13[[#This Row],[Include in Winter Calendar]],Table13[[#This Row],[Area Overlap with SAC (km2)]]*100/$O$3,0)</f>
        <v>0</v>
      </c>
      <c r="T8" s="51">
        <f ca="1">IF(Table13[[#This Row],[Include in Summer Calendar]],Table13[[#This Row],[Area Overlap with SAC (km2)]]*100/$O$2,0)</f>
        <v>0</v>
      </c>
      <c r="U8" s="52">
        <v>3</v>
      </c>
    </row>
    <row r="9" spans="1:21" s="1" customFormat="1" ht="39" customHeight="1" x14ac:dyDescent="0.35">
      <c r="A9" s="61" t="s">
        <v>49</v>
      </c>
      <c r="B9" s="64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66" t="s">
        <v>36</v>
      </c>
      <c r="H9" s="8">
        <v>46164</v>
      </c>
      <c r="I9" s="8">
        <v>46304</v>
      </c>
      <c r="J9" s="10">
        <v>3</v>
      </c>
      <c r="K9" s="10">
        <v>0</v>
      </c>
      <c r="L9" s="32"/>
      <c r="M9" s="32"/>
      <c r="N9" s="10" t="s">
        <v>52</v>
      </c>
      <c r="O9" s="51">
        <f ca="1">IF(Table13[[#This Row],[Include in Winter Calendar]],Table13[[#This Row],[Area Overlap with SAC (km2)]]*100/$O$3,0)</f>
        <v>0</v>
      </c>
      <c r="P9" s="72">
        <f ca="1">IF(Table13[[#This Row],[Include in Summer Calendar]],Table13[[#This Row],[Area Overlap with SAC (km2)]]*100/$O$2,0)</f>
        <v>0</v>
      </c>
      <c r="Q9" s="72">
        <f ca="1">IF(Table13[[#This Row],[Include in Winter Calendar]],Table13[[#This Row],[Area Overlap with Winter SAC (km2) (NEW)]]*100/$O$3,0)</f>
        <v>0</v>
      </c>
      <c r="R9" s="72">
        <f ca="1">IF(Table13[[#This Row],[Include in Summer Calendar]],Table13[[#This Row],[Area Overlap with Summer SAC (km2) (NEW)]]*100/$O$2,0)</f>
        <v>0</v>
      </c>
      <c r="S9" s="51">
        <f ca="1">IF(Table13[[#This Row],[Include in Winter Calendar]],Table13[[#This Row],[Area Overlap with SAC (km2)]]*100/$O$3,0)</f>
        <v>0</v>
      </c>
      <c r="T9" s="51">
        <f ca="1">IF(Table13[[#This Row],[Include in Summer Calendar]],Table13[[#This Row],[Area Overlap with SAC (km2)]]*100/$O$2,0)</f>
        <v>0</v>
      </c>
      <c r="U9" s="52">
        <v>4</v>
      </c>
    </row>
    <row r="10" spans="1:21" s="1" customFormat="1" ht="39" customHeight="1" x14ac:dyDescent="0.35">
      <c r="A10" s="61" t="s">
        <v>53</v>
      </c>
      <c r="B10" s="64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66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08" t="s">
        <v>56</v>
      </c>
      <c r="O10" s="51">
        <f ca="1">IF(Table13[[#This Row],[Include in Winter Calendar]],Table13[[#This Row],[Area Overlap with SAC (km2)]]*100/$O$3,0)</f>
        <v>0</v>
      </c>
      <c r="P10" s="72">
        <f ca="1">IF(Table13[[#This Row],[Include in Summer Calendar]],Table13[[#This Row],[Area Overlap with SAC (km2)]]*100/$O$2,0)</f>
        <v>0</v>
      </c>
      <c r="Q10" s="72">
        <f ca="1">IF(Table13[[#This Row],[Include in Winter Calendar]],Table13[[#This Row],[Area Overlap with Winter SAC (km2) (NEW)]]*100/$O$3,0)</f>
        <v>0</v>
      </c>
      <c r="R10" s="72">
        <f ca="1">IF(Table13[[#This Row],[Include in Summer Calendar]],Table13[[#This Row],[Area Overlap with Summer SAC (km2) (NEW)]]*100/$O$2,0)</f>
        <v>0</v>
      </c>
      <c r="S10" s="51">
        <f ca="1">IF(Table13[[#This Row],[Include in Winter Calendar]],Table13[[#This Row],[Area Overlap with SAC (km2)]]*100/$O$3,0)</f>
        <v>0</v>
      </c>
      <c r="T10" s="51">
        <f ca="1">IF(Table13[[#This Row],[Include in Summer Calendar]],Table13[[#This Row],[Area Overlap with SAC (km2)]]*100/$O$2,0)</f>
        <v>0.47802279117951746</v>
      </c>
      <c r="U10" s="52">
        <v>5</v>
      </c>
    </row>
    <row r="11" spans="1:21" ht="39" customHeight="1" x14ac:dyDescent="0.35">
      <c r="A11" s="61" t="s">
        <v>57</v>
      </c>
      <c r="B11" s="64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66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08" t="s">
        <v>58</v>
      </c>
      <c r="O11" s="51">
        <f ca="1">IF(Table13[[#This Row],[Include in Winter Calendar]],Table13[[#This Row],[Area Overlap with SAC (km2)]]*100/$O$3,0)</f>
        <v>0</v>
      </c>
      <c r="P11" s="72">
        <f ca="1">IF(Table13[[#This Row],[Include in Summer Calendar]],Table13[[#This Row],[Area Overlap with SAC (km2)]]*100/$O$2,0)</f>
        <v>0</v>
      </c>
      <c r="Q11" s="72">
        <f ca="1">IF(Table13[[#This Row],[Include in Winter Calendar]],Table13[[#This Row],[Area Overlap with Winter SAC (km2) (NEW)]]*100/$O$3,0)</f>
        <v>0</v>
      </c>
      <c r="R11" s="72">
        <f ca="1">IF(Table13[[#This Row],[Include in Summer Calendar]],Table13[[#This Row],[Area Overlap with Summer SAC (km2) (NEW)]]*100/$O$2,0)</f>
        <v>0</v>
      </c>
      <c r="S11" s="51">
        <f ca="1">IF(Table13[[#This Row],[Include in Winter Calendar]],Table13[[#This Row],[Area Overlap with SAC (km2)]]*100/$O$3,0)</f>
        <v>0</v>
      </c>
      <c r="T11" s="51">
        <f ca="1">IF(Table13[[#This Row],[Include in Summer Calendar]],Table13[[#This Row],[Area Overlap with SAC (km2)]]*100/$O$2,0)</f>
        <v>0.55535000739973361</v>
      </c>
      <c r="U11" s="52">
        <v>6</v>
      </c>
    </row>
    <row r="12" spans="1:21" s="3" customFormat="1" ht="39" customHeight="1" x14ac:dyDescent="0.35">
      <c r="A12" s="95" t="s">
        <v>59</v>
      </c>
      <c r="B12" s="96" t="s">
        <v>60</v>
      </c>
      <c r="C12" s="98" t="s">
        <v>61</v>
      </c>
      <c r="D12" s="98" t="s">
        <v>62</v>
      </c>
      <c r="E12" s="100" t="s">
        <v>41</v>
      </c>
      <c r="F12" s="98"/>
      <c r="G12" s="102" t="s">
        <v>63</v>
      </c>
      <c r="H12" s="81">
        <v>46113</v>
      </c>
      <c r="I12" s="81">
        <v>46203</v>
      </c>
      <c r="J12" s="98">
        <v>0</v>
      </c>
      <c r="K12" s="98">
        <v>0</v>
      </c>
      <c r="L12" s="100"/>
      <c r="M12" s="100"/>
      <c r="N12" s="107" t="s">
        <v>64</v>
      </c>
      <c r="O12" s="83">
        <f ca="1">IF(Table13[[#This Row],[Include in Winter Calendar]],Table13[[#This Row],[Area Overlap with SAC (km2)]]*100/$O$3,0)</f>
        <v>0</v>
      </c>
      <c r="P12" s="82">
        <f ca="1">IF(Table13[[#This Row],[Include in Summer Calendar]],Table13[[#This Row],[Area Overlap with SAC (km2)]]*100/$O$2,0)</f>
        <v>0</v>
      </c>
      <c r="Q12" s="82">
        <f ca="1">IF(Table13[[#This Row],[Include in Winter Calendar]],Table13[[#This Row],[Area Overlap with Winter SAC (km2) (NEW)]]*100/$O$3,0)</f>
        <v>0</v>
      </c>
      <c r="R12" s="82">
        <f ca="1">IF(Table13[[#This Row],[Include in Summer Calendar]],Table13[[#This Row],[Area Overlap with Summer SAC (km2) (NEW)]]*100/$O$2,0)</f>
        <v>0</v>
      </c>
      <c r="S12" s="83">
        <f ca="1">IF(Table13[[#This Row],[Include in Winter Calendar]],Table13[[#This Row],[Area Overlap with SAC (km2)]]*100/$O$3,0)</f>
        <v>0</v>
      </c>
      <c r="T12" s="83">
        <f ca="1">IF(Table13[[#This Row],[Include in Summer Calendar]],Table13[[#This Row],[Area Overlap with SAC (km2)]]*100/$O$2,0)</f>
        <v>0</v>
      </c>
      <c r="U12" s="52">
        <v>7</v>
      </c>
    </row>
    <row r="13" spans="1:21" s="3" customFormat="1" ht="39" customHeight="1" x14ac:dyDescent="0.35">
      <c r="A13" s="61" t="s">
        <v>65</v>
      </c>
      <c r="B13" s="62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65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116">
        <f ca="1">IF(Table13[[#This Row],[Include in Winter Calendar]],Table13[[#This Row],[Area Overlap with SAC (km2)]]*100/$O$3,0)</f>
        <v>0</v>
      </c>
      <c r="P13" s="70">
        <f ca="1">IF(Table13[[#This Row],[Include in Summer Calendar]],Table13[[#This Row],[Area Overlap with SAC (km2)]]*100/$O$2,0)</f>
        <v>0</v>
      </c>
      <c r="Q13" s="70">
        <f ca="1">IF(Table13[[#This Row],[Include in Winter Calendar]],Table13[[#This Row],[Area Overlap with Winter SAC (km2) (NEW)]]*100/$O$3,0)</f>
        <v>0</v>
      </c>
      <c r="R13" s="70">
        <f ca="1">IF(Table13[[#This Row],[Include in Summer Calendar]],Table13[[#This Row],[Area Overlap with Summer SAC (km2) (NEW)]]*100/$O$2,0)</f>
        <v>0</v>
      </c>
      <c r="S13" s="53">
        <f ca="1">IF(Table13[[#This Row],[Include in Winter Calendar]],Table13[[#This Row],[Area Overlap with SAC (km2)]]*100/$O$3,0)</f>
        <v>0</v>
      </c>
      <c r="T13" s="53">
        <f ca="1">IF(Table13[[#This Row],[Include in Summer Calendar]],Table13[[#This Row],[Area Overlap with SAC (km2)]]*100/$O$2,0)</f>
        <v>10.629717330176113</v>
      </c>
      <c r="U13" s="52">
        <v>8</v>
      </c>
    </row>
    <row r="14" spans="1:21" ht="39" customHeight="1" x14ac:dyDescent="0.35">
      <c r="A14" s="61" t="s">
        <v>69</v>
      </c>
      <c r="B14" s="63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65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>
        <f ca="1">IF(Table13[[#This Row],[Include in Winter Calendar]],Table13[[#This Row],[Area Overlap with SAC (km2)]]*100/$O$3,0)</f>
        <v>0</v>
      </c>
      <c r="P14" s="71">
        <f ca="1">IF(Table13[[#This Row],[Include in Summer Calendar]],Table13[[#This Row],[Area Overlap with SAC (km2)]]*100/$O$2,0)</f>
        <v>0</v>
      </c>
      <c r="Q14" s="71">
        <f ca="1">IF(Table13[[#This Row],[Include in Winter Calendar]],Table13[[#This Row],[Area Overlap with Winter SAC (km2) (NEW)]]*100/$O$3,0)</f>
        <v>0</v>
      </c>
      <c r="R14" s="71">
        <f ca="1">IF(Table13[[#This Row],[Include in Summer Calendar]],Table13[[#This Row],[Area Overlap with Summer SAC (km2) (NEW)]]*100/$O$2,0)</f>
        <v>0</v>
      </c>
      <c r="S14" s="51">
        <f ca="1">IF(Table13[[#This Row],[Include in Winter Calendar]],Table13[[#This Row],[Area Overlap with SAC (km2)]]*100/$O$3,0)</f>
        <v>0</v>
      </c>
      <c r="T14" s="51">
        <f ca="1">IF(Table13[[#This Row],[Include in Summer Calendar]],Table13[[#This Row],[Area Overlap with SAC (km2)]]*100/$O$2,0)</f>
        <v>0.55756992748261058</v>
      </c>
      <c r="U14" s="52">
        <v>9</v>
      </c>
    </row>
    <row r="15" spans="1:21" ht="39" customHeight="1" x14ac:dyDescent="0.35">
      <c r="A15" s="61" t="s">
        <v>71</v>
      </c>
      <c r="B15" s="63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65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>
        <f ca="1">IF(Table13[[#This Row],[Include in Winter Calendar]],Table13[[#This Row],[Area Overlap with SAC (km2)]]*100/$O$3,0)</f>
        <v>0</v>
      </c>
      <c r="P15" s="71">
        <f ca="1">IF(Table13[[#This Row],[Include in Summer Calendar]],Table13[[#This Row],[Area Overlap with SAC (km2)]]*100/$O$2,0)</f>
        <v>0</v>
      </c>
      <c r="Q15" s="71">
        <f ca="1">IF(Table13[[#This Row],[Include in Winter Calendar]],Table13[[#This Row],[Area Overlap with Winter SAC (km2) (NEW)]]*100/$O$3,0)</f>
        <v>0</v>
      </c>
      <c r="R15" s="71">
        <f ca="1">IF(Table13[[#This Row],[Include in Summer Calendar]],Table13[[#This Row],[Area Overlap with Summer SAC (km2) (NEW)]]*100/$O$2,0)</f>
        <v>0</v>
      </c>
      <c r="S15" s="51">
        <f ca="1">IF(Table13[[#This Row],[Include in Winter Calendar]],Table13[[#This Row],[Area Overlap with SAC (km2)]]*100/$O$3,0)</f>
        <v>0</v>
      </c>
      <c r="T15" s="51">
        <f ca="1">IF(Table13[[#This Row],[Include in Summer Calendar]],Table13[[#This Row],[Area Overlap with SAC (km2)]]*100/$O$2,0)</f>
        <v>7.3997336095900552E-4</v>
      </c>
      <c r="U15" s="52">
        <v>10</v>
      </c>
    </row>
    <row r="16" spans="1:21" ht="102.65" customHeight="1" x14ac:dyDescent="0.35">
      <c r="A16" s="61" t="s">
        <v>73</v>
      </c>
      <c r="B16" s="63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65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>
        <f ca="1">IF(Table13[[#This Row],[Include in Winter Calendar]],Table13[[#This Row],[Area Overlap with SAC (km2)]]*100/$O$3,0)</f>
        <v>0</v>
      </c>
      <c r="P16" s="71">
        <f ca="1">IF(Table13[[#This Row],[Include in Summer Calendar]],Table13[[#This Row],[Area Overlap with SAC (km2)]]*100/$O$2,0)</f>
        <v>0</v>
      </c>
      <c r="Q16" s="71">
        <f ca="1">IF(Table13[[#This Row],[Include in Winter Calendar]],Table13[[#This Row],[Area Overlap with Winter SAC (km2) (NEW)]]*100/$O$3,0)</f>
        <v>0</v>
      </c>
      <c r="R16" s="71">
        <f ca="1">IF(Table13[[#This Row],[Include in Summer Calendar]],Table13[[#This Row],[Area Overlap with Summer SAC (km2) (NEW)]]*100/$O$2,0)</f>
        <v>0</v>
      </c>
      <c r="S16" s="50">
        <f ca="1">IF(Table13[[#This Row],[Include in Winter Calendar]],Table13[[#This Row],[Area Overlap with SAC (km2)]]*100/$O$3,0)</f>
        <v>0</v>
      </c>
      <c r="T16" s="50">
        <f ca="1">IF(Table13[[#This Row],[Include in Summer Calendar]],Table13[[#This Row],[Area Overlap with SAC (km2)]]*100/$O$2,0)</f>
        <v>2.6121059641852895</v>
      </c>
      <c r="U16" s="52">
        <v>11</v>
      </c>
    </row>
    <row r="17" spans="1:21" s="3" customFormat="1" ht="107.15" customHeight="1" x14ac:dyDescent="0.35">
      <c r="A17" s="61" t="s">
        <v>75</v>
      </c>
      <c r="B17" s="63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65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>
        <f ca="1">IF(Table13[[#This Row],[Include in Winter Calendar]],Table13[[#This Row],[Area Overlap with SAC (km2)]]*100/$O$3,0)</f>
        <v>0</v>
      </c>
      <c r="P17" s="71">
        <f ca="1">IF(Table13[[#This Row],[Include in Summer Calendar]],Table13[[#This Row],[Area Overlap with SAC (km2)]]*100/$O$2,0)</f>
        <v>0</v>
      </c>
      <c r="Q17" s="71">
        <f ca="1">IF(Table13[[#This Row],[Include in Winter Calendar]],Table13[[#This Row],[Area Overlap with Winter SAC (km2) (NEW)]]*100/$O$3,0)</f>
        <v>0</v>
      </c>
      <c r="R17" s="71">
        <f ca="1">IF(Table13[[#This Row],[Include in Summer Calendar]],Table13[[#This Row],[Area Overlap with Summer SAC (km2) (NEW)]]*100/$O$2,0)</f>
        <v>0</v>
      </c>
      <c r="S17" s="50">
        <f ca="1">IF(Table13[[#This Row],[Include in Winter Calendar]],Table13[[#This Row],[Area Overlap with SAC (km2)]]*100/$O$3,0)</f>
        <v>0.62224322621298045</v>
      </c>
      <c r="T17" s="50">
        <f ca="1">IF(Table13[[#This Row],[Include in Summer Calendar]],Table13[[#This Row],[Area Overlap with SAC (km2)]]*100/$O$2,0)</f>
        <v>0.29228947757880719</v>
      </c>
      <c r="U17" s="52">
        <v>12</v>
      </c>
    </row>
    <row r="18" spans="1:21" s="3" customFormat="1" ht="39" customHeight="1" x14ac:dyDescent="0.35">
      <c r="A18" s="61" t="s">
        <v>77</v>
      </c>
      <c r="B18" s="64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65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>
        <f ca="1">IF(Table13[[#This Row],[Include in Winter Calendar]],Table13[[#This Row],[Area Overlap with SAC (km2)]]*100/$O$3,0)</f>
        <v>0</v>
      </c>
      <c r="P18" s="72">
        <f ca="1">IF(Table13[[#This Row],[Include in Summer Calendar]],Table13[[#This Row],[Area Overlap with SAC (km2)]]*100/$O$2,0)</f>
        <v>0</v>
      </c>
      <c r="Q18" s="72">
        <f ca="1">IF(Table13[[#This Row],[Include in Winter Calendar]],Table13[[#This Row],[Area Overlap with Winter SAC (km2) (NEW)]]*100/$O$3,0)</f>
        <v>0</v>
      </c>
      <c r="R18" s="72">
        <f ca="1">IF(Table13[[#This Row],[Include in Summer Calendar]],Table13[[#This Row],[Area Overlap with Summer SAC (km2) (NEW)]]*100/$O$2,0)</f>
        <v>0</v>
      </c>
      <c r="S18" s="51">
        <f ca="1">IF(Table13[[#This Row],[Include in Winter Calendar]],Table13[[#This Row],[Area Overlap with SAC (km2)]]*100/$O$3,0)</f>
        <v>0</v>
      </c>
      <c r="T18" s="51">
        <f ca="1">IF(Table13[[#This Row],[Include in Summer Calendar]],Table13[[#This Row],[Area Overlap with SAC (km2)]]*100/$O$2,0)</f>
        <v>0.42548468255142813</v>
      </c>
      <c r="U18" s="52">
        <v>13</v>
      </c>
    </row>
    <row r="19" spans="1:21" s="3" customFormat="1" ht="39" customHeight="1" x14ac:dyDescent="0.35">
      <c r="A19" s="61" t="s">
        <v>79</v>
      </c>
      <c r="B19" s="64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65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>
        <f ca="1">IF(Table13[[#This Row],[Include in Winter Calendar]],Table13[[#This Row],[Area Overlap with SAC (km2)]]*100/$O$3,0)</f>
        <v>0</v>
      </c>
      <c r="P19" s="72">
        <f ca="1">IF(Table13[[#This Row],[Include in Summer Calendar]],Table13[[#This Row],[Area Overlap with SAC (km2)]]*100/$O$2,0)</f>
        <v>0</v>
      </c>
      <c r="Q19" s="72">
        <f ca="1">IF(Table13[[#This Row],[Include in Winter Calendar]],Table13[[#This Row],[Area Overlap with Winter SAC (km2) (NEW)]]*100/$O$3,0)</f>
        <v>0</v>
      </c>
      <c r="R19" s="72">
        <f ca="1">IF(Table13[[#This Row],[Include in Summer Calendar]],Table13[[#This Row],[Area Overlap with Summer SAC (km2) (NEW)]]*100/$O$2,0)</f>
        <v>0</v>
      </c>
      <c r="S19" s="51">
        <f ca="1">IF(Table13[[#This Row],[Include in Winter Calendar]],Table13[[#This Row],[Area Overlap with SAC (km2)]]*100/$O$3,0)</f>
        <v>0</v>
      </c>
      <c r="T19" s="51">
        <f ca="1">IF(Table13[[#This Row],[Include in Summer Calendar]],Table13[[#This Row],[Area Overlap with SAC (km2)]]*100/$O$2,0)</f>
        <v>0.44768388338019832</v>
      </c>
      <c r="U19" s="52">
        <v>14</v>
      </c>
    </row>
    <row r="20" spans="1:21" ht="39" customHeight="1" x14ac:dyDescent="0.35">
      <c r="A20" s="61" t="s">
        <v>81</v>
      </c>
      <c r="B20" s="64" t="s">
        <v>82</v>
      </c>
      <c r="C20" s="28" t="s">
        <v>61</v>
      </c>
      <c r="D20" s="28" t="s">
        <v>40</v>
      </c>
      <c r="E20" s="29"/>
      <c r="F20" s="25" t="s">
        <v>83</v>
      </c>
      <c r="G20" s="66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>
        <f ca="1">IF(Table13[[#This Row],[Include in Winter Calendar]],Table13[[#This Row],[Area Overlap with SAC (km2)]]*100/$O$3,0)</f>
        <v>0</v>
      </c>
      <c r="P20" s="72">
        <f ca="1">IF(Table13[[#This Row],[Include in Summer Calendar]],Table13[[#This Row],[Area Overlap with SAC (km2)]]*100/$O$2,0)</f>
        <v>0</v>
      </c>
      <c r="Q20" s="72">
        <f ca="1">IF(Table13[[#This Row],[Include in Winter Calendar]],Table13[[#This Row],[Area Overlap with Winter SAC (km2) (NEW)]]*100/$O$3,0)</f>
        <v>0</v>
      </c>
      <c r="R20" s="72">
        <f ca="1">IF(Table13[[#This Row],[Include in Summer Calendar]],Table13[[#This Row],[Area Overlap with Summer SAC (km2) (NEW)]]*100/$O$2,0)</f>
        <v>0</v>
      </c>
      <c r="S20" s="51">
        <f ca="1">IF(Table13[[#This Row],[Include in Winter Calendar]],Table13[[#This Row],[Area Overlap with SAC (km2)]]*100/$O$3,0)</f>
        <v>0</v>
      </c>
      <c r="T20" s="51">
        <f ca="1">IF(Table13[[#This Row],[Include in Summer Calendar]],Table13[[#This Row],[Area Overlap with SAC (km2)]]*100/$O$2,0)</f>
        <v>1.7426372650584578</v>
      </c>
      <c r="U20" s="52">
        <v>15</v>
      </c>
    </row>
    <row r="21" spans="1:21" ht="39" customHeight="1" x14ac:dyDescent="0.35">
      <c r="A21" s="61" t="s">
        <v>84</v>
      </c>
      <c r="B21" s="63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65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>
        <f ca="1">IF(Table13[[#This Row],[Include in Winter Calendar]],Table13[[#This Row],[Area Overlap with SAC (km2)]]*100/$O$3,0)</f>
        <v>0</v>
      </c>
      <c r="P21" s="72">
        <f ca="1">IF(Table13[[#This Row],[Include in Summer Calendar]],Table13[[#This Row],[Area Overlap with SAC (km2)]]*100/$O$2,0)</f>
        <v>0</v>
      </c>
      <c r="Q21" s="72">
        <f ca="1">IF(Table13[[#This Row],[Include in Winter Calendar]],Table13[[#This Row],[Area Overlap with Winter SAC (km2) (NEW)]]*100/$O$3,0)</f>
        <v>0</v>
      </c>
      <c r="R21" s="72">
        <f ca="1">IF(Table13[[#This Row],[Include in Summer Calendar]],Table13[[#This Row],[Area Overlap with Summer SAC (km2) (NEW)]]*100/$O$2,0)</f>
        <v>0</v>
      </c>
      <c r="S21" s="51">
        <f ca="1">IF(Table13[[#This Row],[Include in Winter Calendar]],Table13[[#This Row],[Area Overlap with SAC (km2)]]*100/$O$3,0)</f>
        <v>0</v>
      </c>
      <c r="T21" s="51">
        <f ca="1">IF(Table13[[#This Row],[Include in Summer Calendar]],Table13[[#This Row],[Area Overlap with SAC (km2)]]*100/$O$2,0)</f>
        <v>2.9524937102264319</v>
      </c>
      <c r="U21" s="52">
        <v>16</v>
      </c>
    </row>
    <row r="22" spans="1:21" ht="39" customHeight="1" x14ac:dyDescent="0.35">
      <c r="A22" s="61" t="s">
        <v>86</v>
      </c>
      <c r="B22" s="63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65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>
        <f ca="1">IF(Table13[[#This Row],[Include in Winter Calendar]],Table13[[#This Row],[Area Overlap with SAC (km2)]]*100/$O$3,0)</f>
        <v>0</v>
      </c>
      <c r="P22" s="72">
        <f ca="1">IF(Table13[[#This Row],[Include in Summer Calendar]],Table13[[#This Row],[Area Overlap with SAC (km2)]]*100/$O$2,0)</f>
        <v>0</v>
      </c>
      <c r="Q22" s="72">
        <f ca="1">IF(Table13[[#This Row],[Include in Winter Calendar]],Table13[[#This Row],[Area Overlap with Winter SAC (km2) (NEW)]]*100/$O$3,0)</f>
        <v>0</v>
      </c>
      <c r="R22" s="72">
        <f ca="1">IF(Table13[[#This Row],[Include in Summer Calendar]],Table13[[#This Row],[Area Overlap with Summer SAC (km2) (NEW)]]*100/$O$2,0)</f>
        <v>0</v>
      </c>
      <c r="S22" s="51">
        <f ca="1">IF(Table13[[#This Row],[Include in Winter Calendar]],Table13[[#This Row],[Area Overlap with SAC (km2)]]*100/$O$3,0)</f>
        <v>0</v>
      </c>
      <c r="T22" s="51">
        <f ca="1">IF(Table13[[#This Row],[Include in Summer Calendar]],Table13[[#This Row],[Area Overlap with SAC (km2)]]*100/$O$2,0)</f>
        <v>3.22472990972325</v>
      </c>
      <c r="U22" s="52">
        <v>17</v>
      </c>
    </row>
    <row r="23" spans="1:21" ht="39" customHeight="1" x14ac:dyDescent="0.35">
      <c r="A23" s="61" t="s">
        <v>90</v>
      </c>
      <c r="B23" s="63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65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>
        <f ca="1">IF(Table13[[#This Row],[Include in Winter Calendar]],Table13[[#This Row],[Area Overlap with SAC (km2)]]*100/$O$3,0)</f>
        <v>0</v>
      </c>
      <c r="P23" s="72">
        <f ca="1">IF(Table13[[#This Row],[Include in Summer Calendar]],Table13[[#This Row],[Area Overlap with SAC (km2)]]*100/$O$2,0)</f>
        <v>0</v>
      </c>
      <c r="Q23" s="72">
        <f ca="1">IF(Table13[[#This Row],[Include in Winter Calendar]],Table13[[#This Row],[Area Overlap with Winter SAC (km2) (NEW)]]*100/$O$3,0)</f>
        <v>0</v>
      </c>
      <c r="R23" s="72">
        <f ca="1">IF(Table13[[#This Row],[Include in Summer Calendar]],Table13[[#This Row],[Area Overlap with Summer SAC (km2) (NEW)]]*100/$O$2,0)</f>
        <v>0</v>
      </c>
      <c r="S23" s="51">
        <f ca="1">IF(Table13[[#This Row],[Include in Winter Calendar]],Table13[[#This Row],[Area Overlap with SAC (km2)]]*100/$O$3,0)</f>
        <v>0</v>
      </c>
      <c r="T23" s="51">
        <f ca="1">IF(Table13[[#This Row],[Include in Summer Calendar]],Table13[[#This Row],[Area Overlap with SAC (km2)]]*100/$O$2,0)</f>
        <v>7.1347491490306352</v>
      </c>
      <c r="U23" s="52">
        <v>18</v>
      </c>
    </row>
    <row r="24" spans="1:21" ht="39" customHeight="1" x14ac:dyDescent="0.35">
      <c r="A24" s="61" t="s">
        <v>91</v>
      </c>
      <c r="B24" s="64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65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>
        <f ca="1">IF(Table13[[#This Row],[Include in Winter Calendar]],Table13[[#This Row],[Area Overlap with SAC (km2)]]*100/$O$3,0)</f>
        <v>0</v>
      </c>
      <c r="P24" s="72">
        <f ca="1">IF(Table13[[#This Row],[Include in Summer Calendar]],Table13[[#This Row],[Area Overlap with SAC (km2)]]*100/$O$2,0)</f>
        <v>0</v>
      </c>
      <c r="Q24" s="72">
        <f ca="1">IF(Table13[[#This Row],[Include in Winter Calendar]],Table13[[#This Row],[Area Overlap with Winter SAC (km2) (NEW)]]*100/$O$3,0)</f>
        <v>0</v>
      </c>
      <c r="R24" s="72">
        <f ca="1">IF(Table13[[#This Row],[Include in Summer Calendar]],Table13[[#This Row],[Area Overlap with Summer SAC (km2) (NEW)]]*100/$O$2,0)</f>
        <v>0</v>
      </c>
      <c r="S24" s="51">
        <f ca="1">IF(Table13[[#This Row],[Include in Winter Calendar]],Table13[[#This Row],[Area Overlap with SAC (km2)]]*100/$O$3,0)</f>
        <v>4.0170132325141782E-6</v>
      </c>
      <c r="T24" s="51">
        <f ca="1">IF(Table13[[#This Row],[Include in Summer Calendar]],Table13[[#This Row],[Area Overlap with SAC (km2)]]*100/$O$2,0)</f>
        <v>1.8869320704454641E-6</v>
      </c>
      <c r="U24" s="52">
        <v>19</v>
      </c>
    </row>
    <row r="25" spans="1:21" ht="39" customHeight="1" x14ac:dyDescent="0.35">
      <c r="A25" s="61" t="s">
        <v>94</v>
      </c>
      <c r="B25" s="64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65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>
        <f ca="1">IF(Table13[[#This Row],[Include in Winter Calendar]],Table13[[#This Row],[Area Overlap with SAC (km2)]]*100/$O$3,0)</f>
        <v>0</v>
      </c>
      <c r="P25" s="72">
        <f ca="1">IF(Table13[[#This Row],[Include in Summer Calendar]],Table13[[#This Row],[Area Overlap with SAC (km2)]]*100/$O$2,0)</f>
        <v>0</v>
      </c>
      <c r="Q25" s="72">
        <f ca="1">IF(Table13[[#This Row],[Include in Winter Calendar]],Table13[[#This Row],[Area Overlap with Winter SAC (km2) (NEW)]]*100/$O$3,0)</f>
        <v>0</v>
      </c>
      <c r="R25" s="72">
        <f ca="1">IF(Table13[[#This Row],[Include in Summer Calendar]],Table13[[#This Row],[Area Overlap with Summer SAC (km2) (NEW)]]*100/$O$2,0)</f>
        <v>0</v>
      </c>
      <c r="S25" s="51">
        <f ca="1">IF(Table13[[#This Row],[Include in Winter Calendar]],Table13[[#This Row],[Area Overlap with SAC (km2)]]*100/$O$3,0)</f>
        <v>1.2287334593572778E-6</v>
      </c>
      <c r="T25" s="51">
        <f ca="1">IF(Table13[[#This Row],[Include in Summer Calendar]],Table13[[#This Row],[Area Overlap with SAC (km2)]]*100/$O$2,0)</f>
        <v>5.7717922154802425E-7</v>
      </c>
      <c r="U25" s="52">
        <v>20</v>
      </c>
    </row>
    <row r="26" spans="1:21" ht="39" customHeight="1" x14ac:dyDescent="0.35">
      <c r="A26" s="61" t="s">
        <v>96</v>
      </c>
      <c r="B26" s="64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66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1">
        <f ca="1">IF(Table13[[#This Row],[Include in Winter Calendar]],Table13[[#This Row],[Area Overlap with SAC (km2)]]*100/$O$3,0)</f>
        <v>0</v>
      </c>
      <c r="P26" s="72">
        <f ca="1">IF(Table13[[#This Row],[Include in Summer Calendar]],Table13[[#This Row],[Area Overlap with SAC (km2)]]*100/$O$2,0)</f>
        <v>0</v>
      </c>
      <c r="Q26" s="72">
        <f ca="1">IF(Table13[[#This Row],[Include in Winter Calendar]],Table13[[#This Row],[Area Overlap with Winter SAC (km2) (NEW)]]*100/$O$3,0)</f>
        <v>0</v>
      </c>
      <c r="R26" s="72">
        <f ca="1">IF(Table13[[#This Row],[Include in Summer Calendar]],Table13[[#This Row],[Area Overlap with Summer SAC (km2) (NEW)]]*100/$O$2,0)</f>
        <v>0</v>
      </c>
      <c r="S26" s="51">
        <f ca="1">IF(Table13[[#This Row],[Include in Winter Calendar]],Table13[[#This Row],[Area Overlap with SAC (km2)]]*100/$O$3,0)</f>
        <v>3.4183994959042217</v>
      </c>
      <c r="T26" s="51">
        <f ca="1">IF(Table13[[#This Row],[Include in Summer Calendar]],Table13[[#This Row],[Area Overlap with SAC (km2)]]*100/$O$2,0)</f>
        <v>0</v>
      </c>
      <c r="U26" s="52">
        <v>21</v>
      </c>
    </row>
    <row r="27" spans="1:21" ht="39" customHeight="1" x14ac:dyDescent="0.35">
      <c r="A27" s="61" t="s">
        <v>99</v>
      </c>
      <c r="B27" s="64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66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1">
        <f ca="1">IF(Table13[[#This Row],[Include in Winter Calendar]],Table13[[#This Row],[Area Overlap with SAC (km2)]]*100/$O$3,0)</f>
        <v>0</v>
      </c>
      <c r="P27" s="72">
        <f ca="1">IF(Table13[[#This Row],[Include in Summer Calendar]],Table13[[#This Row],[Area Overlap with SAC (km2)]]*100/$O$2,0)</f>
        <v>0</v>
      </c>
      <c r="Q27" s="72">
        <f ca="1">IF(Table13[[#This Row],[Include in Winter Calendar]],Table13[[#This Row],[Area Overlap with Winter SAC (km2) (NEW)]]*100/$O$3,0)</f>
        <v>0</v>
      </c>
      <c r="R27" s="72">
        <f ca="1">IF(Table13[[#This Row],[Include in Summer Calendar]],Table13[[#This Row],[Area Overlap with Summer SAC (km2) (NEW)]]*100/$O$2,0)</f>
        <v>0</v>
      </c>
      <c r="S27" s="51">
        <f ca="1">IF(Table13[[#This Row],[Include in Winter Calendar]],Table13[[#This Row],[Area Overlap with SAC (km2)]]*100/$O$3,0)</f>
        <v>0</v>
      </c>
      <c r="T27" s="51">
        <f ca="1">IF(Table13[[#This Row],[Include in Summer Calendar]],Table13[[#This Row],[Area Overlap with SAC (km2)]]*100/$O$2,0)</f>
        <v>2.6121059641852895</v>
      </c>
      <c r="U27" s="52">
        <v>22</v>
      </c>
    </row>
    <row r="28" spans="1:21" ht="39" customHeight="1" x14ac:dyDescent="0.35">
      <c r="A28" s="61" t="s">
        <v>103</v>
      </c>
      <c r="B28" s="64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66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1">
        <f ca="1">IF(Table13[[#This Row],[Include in Winter Calendar]],Table13[[#This Row],[Area Overlap with SAC (km2)]]*100/$O$3,0)</f>
        <v>0</v>
      </c>
      <c r="P28" s="72">
        <f ca="1">IF(Table13[[#This Row],[Include in Summer Calendar]],Table13[[#This Row],[Area Overlap with SAC (km2)]]*100/$O$2,0)</f>
        <v>0</v>
      </c>
      <c r="Q28" s="72">
        <f ca="1">IF(Table13[[#This Row],[Include in Winter Calendar]],Table13[[#This Row],[Area Overlap with Winter SAC (km2) (NEW)]]*100/$O$3,0)</f>
        <v>0</v>
      </c>
      <c r="R28" s="72">
        <f ca="1">IF(Table13[[#This Row],[Include in Summer Calendar]],Table13[[#This Row],[Area Overlap with Summer SAC (km2) (NEW)]]*100/$O$2,0)</f>
        <v>0</v>
      </c>
      <c r="S28" s="51">
        <f ca="1">IF(Table13[[#This Row],[Include in Winter Calendar]],Table13[[#This Row],[Area Overlap with SAC (km2)]]*100/$O$3,0)</f>
        <v>0</v>
      </c>
      <c r="T28" s="51">
        <f ca="1">IF(Table13[[#This Row],[Include in Summer Calendar]],Table13[[#This Row],[Area Overlap with SAC (km2)]]*100/$O$2,0)</f>
        <v>2.6121059641852895</v>
      </c>
      <c r="U28" s="52">
        <v>23</v>
      </c>
    </row>
    <row r="29" spans="1:21" ht="18.5" x14ac:dyDescent="0.35">
      <c r="A29" s="61" t="s">
        <v>106</v>
      </c>
      <c r="B29" s="64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75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1">
        <f ca="1">IF(Table13[[#This Row],[Include in Winter Calendar]],Table13[[#This Row],[Area Overlap with SAC (km2)]]*100/$O$3,0)</f>
        <v>0</v>
      </c>
      <c r="P29" s="72">
        <f ca="1">IF(Table13[[#This Row],[Include in Summer Calendar]],Table13[[#This Row],[Area Overlap with SAC (km2)]]*100/$O$2,0)</f>
        <v>0</v>
      </c>
      <c r="Q29" s="72">
        <f ca="1">IF(Table13[[#This Row],[Include in Winter Calendar]],Table13[[#This Row],[Area Overlap with Winter SAC (km2) (NEW)]]*100/$O$3,0)</f>
        <v>0</v>
      </c>
      <c r="R29" s="72">
        <f ca="1">IF(Table13[[#This Row],[Include in Summer Calendar]],Table13[[#This Row],[Area Overlap with Summer SAC (km2) (NEW)]]*100/$O$2,0)</f>
        <v>0</v>
      </c>
      <c r="S29" s="51">
        <f ca="1">IF(Table13[[#This Row],[Include in Winter Calendar]],Table13[[#This Row],[Area Overlap with SAC (km2)]]*100/$O$3,0)</f>
        <v>0</v>
      </c>
      <c r="T29" s="51">
        <f ca="1">IF(Table13[[#This Row],[Include in Summer Calendar]],Table13[[#This Row],[Area Overlap with SAC (km2)]]*100/$O$2,0)</f>
        <v>2.6121059641852895</v>
      </c>
      <c r="U29" s="52">
        <v>24</v>
      </c>
    </row>
    <row r="30" spans="1:21" ht="18.5" x14ac:dyDescent="0.35">
      <c r="A30" s="61" t="s">
        <v>108</v>
      </c>
      <c r="B30" s="64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66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1">
        <f ca="1">IF(Table13[[#This Row],[Include in Winter Calendar]],Table13[[#This Row],[Area Overlap with SAC (km2)]]*100/$O$3,0)</f>
        <v>0</v>
      </c>
      <c r="P30" s="72">
        <f ca="1">IF(Table13[[#This Row],[Include in Summer Calendar]],Table13[[#This Row],[Area Overlap with SAC (km2)]]*100/$O$2,0)</f>
        <v>0</v>
      </c>
      <c r="Q30" s="72">
        <f ca="1">IF(Table13[[#This Row],[Include in Winter Calendar]],Table13[[#This Row],[Area Overlap with Winter SAC (km2) (NEW)]]*100/$O$3,0)</f>
        <v>0</v>
      </c>
      <c r="R30" s="72">
        <f ca="1">IF(Table13[[#This Row],[Include in Summer Calendar]],Table13[[#This Row],[Area Overlap with Summer SAC (km2) (NEW)]]*100/$O$2,0)</f>
        <v>0</v>
      </c>
      <c r="S30" s="51">
        <f ca="1">IF(Table13[[#This Row],[Include in Winter Calendar]],Table13[[#This Row],[Area Overlap with SAC (km2)]]*100/$O$3,0)</f>
        <v>0</v>
      </c>
      <c r="T30" s="51">
        <f ca="1">IF(Table13[[#This Row],[Include in Summer Calendar]],Table13[[#This Row],[Area Overlap with SAC (km2)]]*100/$O$2,0)</f>
        <v>2.6121059641852895</v>
      </c>
      <c r="U30" s="52">
        <v>25</v>
      </c>
    </row>
    <row r="31" spans="1:21" ht="18.5" x14ac:dyDescent="0.35">
      <c r="A31" s="61" t="s">
        <v>110</v>
      </c>
      <c r="B31" s="64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66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1">
        <f ca="1">IF(Table13[[#This Row],[Include in Winter Calendar]],Table13[[#This Row],[Area Overlap with SAC (km2)]]*100/$O$3,0)</f>
        <v>0</v>
      </c>
      <c r="P31" s="72">
        <f ca="1">IF(Table13[[#This Row],[Include in Summer Calendar]],Table13[[#This Row],[Area Overlap with SAC (km2)]]*100/$O$2,0)</f>
        <v>0</v>
      </c>
      <c r="Q31" s="72">
        <f ca="1">IF(Table13[[#This Row],[Include in Winter Calendar]],Table13[[#This Row],[Area Overlap with Winter SAC (km2) (NEW)]]*100/$O$3,0)</f>
        <v>0</v>
      </c>
      <c r="R31" s="72">
        <f ca="1">IF(Table13[[#This Row],[Include in Summer Calendar]],Table13[[#This Row],[Area Overlap with Summer SAC (km2) (NEW)]]*100/$O$2,0)</f>
        <v>0</v>
      </c>
      <c r="S31" s="51">
        <f ca="1">IF(Table13[[#This Row],[Include in Winter Calendar]],Table13[[#This Row],[Area Overlap with SAC (km2)]]*100/$O$3,0)</f>
        <v>0.77977315689981097</v>
      </c>
      <c r="T31" s="51">
        <f ca="1">IF(Table13[[#This Row],[Include in Summer Calendar]],Table13[[#This Row],[Area Overlap with SAC (km2)]]*100/$O$2,0)</f>
        <v>0.36628681367470772</v>
      </c>
      <c r="U31" s="52">
        <v>26</v>
      </c>
    </row>
    <row r="32" spans="1:21" ht="18.5" x14ac:dyDescent="0.35">
      <c r="A32" s="61" t="s">
        <v>112</v>
      </c>
      <c r="B32" s="64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66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1">
        <f ca="1">IF(Table13[[#This Row],[Include in Winter Calendar]],Table13[[#This Row],[Area Overlap with SAC (km2)]]*100/$O$3,0)</f>
        <v>0</v>
      </c>
      <c r="P32" s="72">
        <f ca="1">IF(Table13[[#This Row],[Include in Summer Calendar]],Table13[[#This Row],[Area Overlap with SAC (km2)]]*100/$O$2,0)</f>
        <v>0</v>
      </c>
      <c r="Q32" s="72">
        <f ca="1">IF(Table13[[#This Row],[Include in Winter Calendar]],Table13[[#This Row],[Area Overlap with Winter SAC (km2) (NEW)]]*100/$O$3,0)</f>
        <v>0</v>
      </c>
      <c r="R32" s="72">
        <f ca="1">IF(Table13[[#This Row],[Include in Summer Calendar]],Table13[[#This Row],[Area Overlap with Summer SAC (km2) (NEW)]]*100/$O$2,0)</f>
        <v>0</v>
      </c>
      <c r="S32" s="51">
        <f ca="1">IF(Table13[[#This Row],[Include in Winter Calendar]],Table13[[#This Row],[Area Overlap with SAC (km2)]]*100/$O$3,0)</f>
        <v>0</v>
      </c>
      <c r="T32" s="51">
        <f ca="1">IF(Table13[[#This Row],[Include in Summer Calendar]],Table13[[#This Row],[Area Overlap with SAC (km2)]]*100/$O$2,0)</f>
        <v>2.7527009027675002</v>
      </c>
      <c r="U32" s="52">
        <v>27</v>
      </c>
    </row>
    <row r="33" spans="1:21" ht="18.5" x14ac:dyDescent="0.35">
      <c r="A33" s="61" t="s">
        <v>114</v>
      </c>
      <c r="B33" s="64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66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1">
        <f ca="1">IF(Table13[[#This Row],[Include in Winter Calendar]],Table13[[#This Row],[Area Overlap with SAC (km2)]]*100/$O$3,0)</f>
        <v>0</v>
      </c>
      <c r="P33" s="72">
        <f ca="1">IF(Table13[[#This Row],[Include in Summer Calendar]],Table13[[#This Row],[Area Overlap with SAC (km2)]]*100/$O$2,0)</f>
        <v>0</v>
      </c>
      <c r="Q33" s="72">
        <f ca="1">IF(Table13[[#This Row],[Include in Winter Calendar]],Table13[[#This Row],[Area Overlap with Winter SAC (km2) (NEW)]]*100/$O$3,0)</f>
        <v>0</v>
      </c>
      <c r="R33" s="72">
        <f ca="1">IF(Table13[[#This Row],[Include in Summer Calendar]],Table13[[#This Row],[Area Overlap with Summer SAC (km2) (NEW)]]*100/$O$2,0)</f>
        <v>0</v>
      </c>
      <c r="S33" s="51">
        <f ca="1">IF(Table13[[#This Row],[Include in Winter Calendar]],Table13[[#This Row],[Area Overlap with SAC (km2)]]*100/$O$3,0)</f>
        <v>9.4517958412098299E-2</v>
      </c>
      <c r="T33" s="51">
        <f ca="1">IF(Table13[[#This Row],[Include in Summer Calendar]],Table13[[#This Row],[Area Overlap with SAC (km2)]]*100/$O$2,0)</f>
        <v>4.4398401657540332E-2</v>
      </c>
      <c r="U33" s="52">
        <v>28</v>
      </c>
    </row>
    <row r="34" spans="1:21" ht="18.5" x14ac:dyDescent="0.35">
      <c r="A34" s="61" t="s">
        <v>117</v>
      </c>
      <c r="B34" s="64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66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1">
        <f ca="1">IF(Table13[[#This Row],[Include in Winter Calendar]],Table13[[#This Row],[Area Overlap with SAC (km2)]]*100/$O$3,0)</f>
        <v>0</v>
      </c>
      <c r="P34" s="72">
        <f ca="1">IF(Table13[[#This Row],[Include in Summer Calendar]],Table13[[#This Row],[Area Overlap with SAC (km2)]]*100/$O$2,0)</f>
        <v>0</v>
      </c>
      <c r="Q34" s="72">
        <f ca="1">IF(Table13[[#This Row],[Include in Winter Calendar]],Table13[[#This Row],[Area Overlap with Winter SAC (km2) (NEW)]]*100/$O$3,0)</f>
        <v>0</v>
      </c>
      <c r="R34" s="72">
        <f ca="1">IF(Table13[[#This Row],[Include in Summer Calendar]],Table13[[#This Row],[Area Overlap with Summer SAC (km2) (NEW)]]*100/$O$2,0)</f>
        <v>0</v>
      </c>
      <c r="S34" s="51">
        <f ca="1">IF(Table13[[#This Row],[Include in Winter Calendar]],Table13[[#This Row],[Area Overlap with SAC (km2)]]*100/$O$3,0)</f>
        <v>0</v>
      </c>
      <c r="T34" s="51">
        <f ca="1">IF(Table13[[#This Row],[Include in Summer Calendar]],Table13[[#This Row],[Area Overlap with SAC (km2)]]*100/$O$2,0)</f>
        <v>1.0182033446795915</v>
      </c>
      <c r="U34" s="52">
        <v>29</v>
      </c>
    </row>
    <row r="35" spans="1:21" ht="18.5" x14ac:dyDescent="0.35">
      <c r="A35" s="61" t="s">
        <v>120</v>
      </c>
      <c r="B35" s="64" t="s">
        <v>121</v>
      </c>
      <c r="C35" s="28" t="s">
        <v>61</v>
      </c>
      <c r="D35" s="28" t="s">
        <v>40</v>
      </c>
      <c r="E35" s="29" t="s">
        <v>46</v>
      </c>
      <c r="F35" s="25"/>
      <c r="G35" s="66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1">
        <f ca="1">IF(Table13[[#This Row],[Include in Winter Calendar]],Table13[[#This Row],[Area Overlap with SAC (km2)]]*100/$O$3,0)</f>
        <v>0</v>
      </c>
      <c r="P35" s="72">
        <f ca="1">IF(Table13[[#This Row],[Include in Summer Calendar]],Table13[[#This Row],[Area Overlap with SAC (km2)]]*100/$O$2,0)</f>
        <v>0</v>
      </c>
      <c r="Q35" s="72">
        <f ca="1">IF(Table13[[#This Row],[Include in Winter Calendar]],Table13[[#This Row],[Area Overlap with Winter SAC (km2) (NEW)]]*100/$O$3,0)</f>
        <v>0</v>
      </c>
      <c r="R35" s="72">
        <f ca="1">IF(Table13[[#This Row],[Include in Summer Calendar]],Table13[[#This Row],[Area Overlap with Summer SAC (km2) (NEW)]]*100/$O$2,0)</f>
        <v>0</v>
      </c>
      <c r="S35" s="51">
        <f ca="1">IF(Table13[[#This Row],[Include in Winter Calendar]],Table13[[#This Row],[Area Overlap with SAC (km2)]]*100/$O$3,0)</f>
        <v>0</v>
      </c>
      <c r="T35" s="51">
        <f ca="1">IF(Table13[[#This Row],[Include in Summer Calendar]],Table13[[#This Row],[Area Overlap with SAC (km2)]]*100/$O$2,0)</f>
        <v>0</v>
      </c>
      <c r="U35" s="52">
        <v>30</v>
      </c>
    </row>
    <row r="36" spans="1:21" ht="18.5" x14ac:dyDescent="0.35">
      <c r="A36" s="61" t="s">
        <v>122</v>
      </c>
      <c r="B36" s="64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66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1">
        <f ca="1">IF(Table13[[#This Row],[Include in Winter Calendar]],Table13[[#This Row],[Area Overlap with SAC (km2)]]*100/$O$3,0)</f>
        <v>0</v>
      </c>
      <c r="P36" s="72">
        <f ca="1">IF(Table13[[#This Row],[Include in Summer Calendar]],Table13[[#This Row],[Area Overlap with SAC (km2)]]*100/$O$2,0)</f>
        <v>0</v>
      </c>
      <c r="Q36" s="72">
        <f ca="1">IF(Table13[[#This Row],[Include in Winter Calendar]],Table13[[#This Row],[Area Overlap with Winter SAC (km2) (NEW)]]*100/$O$3,0)</f>
        <v>0</v>
      </c>
      <c r="R36" s="72">
        <f ca="1">IF(Table13[[#This Row],[Include in Summer Calendar]],Table13[[#This Row],[Area Overlap with Summer SAC (km2) (NEW)]]*100/$O$2,0)</f>
        <v>0</v>
      </c>
      <c r="S36" s="51">
        <f ca="1">IF(Table13[[#This Row],[Include in Winter Calendar]],Table13[[#This Row],[Area Overlap with SAC (km2)]]*100/$O$3,0)</f>
        <v>0</v>
      </c>
      <c r="T36" s="51">
        <f ca="1">IF(Table13[[#This Row],[Include in Summer Calendar]],Table13[[#This Row],[Area Overlap with SAC (km2)]]*100/$O$2,0)</f>
        <v>0.1365250850969365</v>
      </c>
      <c r="U36" s="52">
        <v>31</v>
      </c>
    </row>
    <row r="37" spans="1:21" ht="18.5" x14ac:dyDescent="0.35">
      <c r="A37" s="61" t="s">
        <v>126</v>
      </c>
      <c r="B37" s="64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66" t="s">
        <v>36</v>
      </c>
      <c r="H37" s="8">
        <v>46143</v>
      </c>
      <c r="I37" s="8">
        <v>46150</v>
      </c>
      <c r="J37" s="110">
        <v>4</v>
      </c>
      <c r="K37" s="110">
        <v>356.3</v>
      </c>
      <c r="L37" s="111"/>
      <c r="M37" s="111"/>
      <c r="N37" s="112"/>
      <c r="O37" s="51">
        <f ca="1">IF(Table13[[#This Row],[Include in Winter Calendar]],Table13[[#This Row],[Area Overlap with SAC (km2)]]*100/$O$3,0)</f>
        <v>0</v>
      </c>
      <c r="P37" s="72">
        <f ca="1">IF(Table13[[#This Row],[Include in Summer Calendar]],Table13[[#This Row],[Area Overlap with SAC (km2)]]*100/$O$2,0)</f>
        <v>0</v>
      </c>
      <c r="Q37" s="72">
        <f ca="1">IF(Table13[[#This Row],[Include in Winter Calendar]],Table13[[#This Row],[Area Overlap with Winter SAC (km2) (NEW)]]*100/$O$3,0)</f>
        <v>0</v>
      </c>
      <c r="R37" s="72">
        <f ca="1">IF(Table13[[#This Row],[Include in Summer Calendar]],Table13[[#This Row],[Area Overlap with Summer SAC (km2) (NEW)]]*100/$O$2,0)</f>
        <v>0</v>
      </c>
      <c r="S37" s="51">
        <f ca="1">IF(Table13[[#This Row],[Include in Winter Calendar]],Table13[[#This Row],[Area Overlap with SAC (km2)]]*100/$O$3,0)</f>
        <v>0</v>
      </c>
      <c r="T37" s="51">
        <f ca="1">IF(Table13[[#This Row],[Include in Summer Calendar]],Table13[[#This Row],[Area Overlap with SAC (km2)]]*100/$O$2,0)</f>
        <v>1.3182625425484682</v>
      </c>
      <c r="U37" s="52">
        <v>32</v>
      </c>
    </row>
    <row r="38" spans="1:21" ht="18.5" x14ac:dyDescent="0.35">
      <c r="A38" s="61" t="s">
        <v>129</v>
      </c>
      <c r="B38" s="63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65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>
        <f ca="1">IF(Table13[[#This Row],[Include in Winter Calendar]],Table13[[#This Row],[Area Overlap with SAC (km2)]]*100/$O$3,0)</f>
        <v>0</v>
      </c>
      <c r="P38" s="72">
        <f ca="1">IF(Table13[[#This Row],[Include in Summer Calendar]],Table13[[#This Row],[Area Overlap with SAC (km2)]]*100/$O$2,0)</f>
        <v>0</v>
      </c>
      <c r="Q38" s="72">
        <f ca="1">IF(Table13[[#This Row],[Include in Winter Calendar]],Table13[[#This Row],[Area Overlap with Winter SAC (km2) (NEW)]]*100/$O$3,0)</f>
        <v>0</v>
      </c>
      <c r="R38" s="72">
        <f ca="1">IF(Table13[[#This Row],[Include in Summer Calendar]],Table13[[#This Row],[Area Overlap with Summer SAC (km2) (NEW)]]*100/$O$2,0)</f>
        <v>0</v>
      </c>
      <c r="S38" s="51">
        <f ca="1">IF(Table13[[#This Row],[Include in Winter Calendar]],Table13[[#This Row],[Area Overlap with SAC (km2)]]*100/$O$3,0)</f>
        <v>0</v>
      </c>
      <c r="T38" s="51">
        <f ca="1">IF(Table13[[#This Row],[Include in Summer Calendar]],Table13[[#This Row],[Area Overlap with SAC (km2)]]*100/$O$2,0)</f>
        <v>0</v>
      </c>
      <c r="U38" s="52">
        <v>33</v>
      </c>
    </row>
    <row r="39" spans="1:21" s="84" customFormat="1" ht="29" x14ac:dyDescent="0.35">
      <c r="A39" s="61" t="s">
        <v>133</v>
      </c>
      <c r="B39" s="64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66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1">
        <f ca="1">IF(Table13[[#This Row],[Include in Winter Calendar]],Table13[[#This Row],[Area Overlap with SAC (km2)]]*100/$O$3,0)</f>
        <v>0</v>
      </c>
      <c r="P39" s="72">
        <f ca="1">IF(Table13[[#This Row],[Include in Summer Calendar]],Table13[[#This Row],[Area Overlap with SAC (km2)]]*100/$O$2,0)</f>
        <v>0</v>
      </c>
      <c r="Q39" s="72">
        <f ca="1">IF(Table13[[#This Row],[Include in Winter Calendar]],Table13[[#This Row],[Area Overlap with Winter SAC (km2) (NEW)]]*100/$O$3,0)</f>
        <v>0</v>
      </c>
      <c r="R39" s="72">
        <f ca="1">IF(Table13[[#This Row],[Include in Summer Calendar]],Table13[[#This Row],[Area Overlap with Summer SAC (km2) (NEW)]]*100/$O$2,0)</f>
        <v>0</v>
      </c>
      <c r="S39" s="51">
        <f ca="1">IF(Table13[[#This Row],[Include in Winter Calendar]],Table13[[#This Row],[Area Overlap with SAC (km2)]]*100/$O$3,0)</f>
        <v>7.8764965343415246E-4</v>
      </c>
      <c r="T39" s="51">
        <f ca="1">IF(Table13[[#This Row],[Include in Summer Calendar]],Table13[[#This Row],[Area Overlap with SAC (km2)]]*100/$O$2,0)</f>
        <v>0</v>
      </c>
      <c r="U39" s="52">
        <v>34</v>
      </c>
    </row>
    <row r="40" spans="1:21" ht="29" x14ac:dyDescent="0.35">
      <c r="A40" s="61" t="s">
        <v>137</v>
      </c>
      <c r="B40" s="64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66" t="s">
        <v>36</v>
      </c>
      <c r="H40" s="93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1">
        <f ca="1">IF(Table13[[#This Row],[Include in Winter Calendar]],Table13[[#This Row],[Area Overlap with SAC (km2)]]*100/$O$3,0)</f>
        <v>0</v>
      </c>
      <c r="P40" s="72">
        <f ca="1">IF(Table13[[#This Row],[Include in Summer Calendar]],Table13[[#This Row],[Area Overlap with SAC (km2)]]*100/$O$2,0)</f>
        <v>0</v>
      </c>
      <c r="Q40" s="72">
        <f ca="1">IF(Table13[[#This Row],[Include in Winter Calendar]],Table13[[#This Row],[Area Overlap with Winter SAC (km2) (NEW)]]*100/$O$3,0)</f>
        <v>0</v>
      </c>
      <c r="R40" s="72">
        <f ca="1">IF(Table13[[#This Row],[Include in Summer Calendar]],Table13[[#This Row],[Area Overlap with Summer SAC (km2) (NEW)]]*100/$O$2,0)</f>
        <v>0</v>
      </c>
      <c r="S40" s="51">
        <f ca="1">IF(Table13[[#This Row],[Include in Winter Calendar]],Table13[[#This Row],[Area Overlap with SAC (km2)]]*100/$O$3,0)</f>
        <v>0</v>
      </c>
      <c r="T40" s="51">
        <f ca="1">IF(Table13[[#This Row],[Include in Summer Calendar]],Table13[[#This Row],[Area Overlap with SAC (km2)]]*100/$O$2,0)</f>
        <v>0.2905875388486015</v>
      </c>
      <c r="U40" s="52">
        <v>35</v>
      </c>
    </row>
    <row r="41" spans="1:21" ht="43.5" x14ac:dyDescent="0.35">
      <c r="A41" s="61" t="s">
        <v>140</v>
      </c>
      <c r="B41" s="64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66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1">
        <f ca="1">IF(Table13[[#This Row],[Include in Winter Calendar]],Table13[[#This Row],[Area Overlap with SAC (km2)]]*100/$O$3,0)</f>
        <v>0</v>
      </c>
      <c r="P41" s="72">
        <f ca="1">IF(Table13[[#This Row],[Include in Summer Calendar]],Table13[[#This Row],[Area Overlap with SAC (km2)]]*100/$O$2,0)</f>
        <v>0</v>
      </c>
      <c r="Q41" s="72">
        <f ca="1">IF(Table13[[#This Row],[Include in Winter Calendar]],Table13[[#This Row],[Area Overlap with Winter SAC (km2) (NEW)]]*100/$O$3,0)</f>
        <v>0</v>
      </c>
      <c r="R41" s="72">
        <f ca="1">IF(Table13[[#This Row],[Include in Summer Calendar]],Table13[[#This Row],[Area Overlap with Summer SAC (km2) (NEW)]]*100/$O$2,0)</f>
        <v>0</v>
      </c>
      <c r="S41" s="51">
        <f ca="1">IF(Table13[[#This Row],[Include in Winter Calendar]],Table13[[#This Row],[Area Overlap with SAC (km2)]]*100/$O$3,0)</f>
        <v>0</v>
      </c>
      <c r="T41" s="51">
        <f ca="1">IF(Table13[[#This Row],[Include in Summer Calendar]],Table13[[#This Row],[Area Overlap with SAC (km2)]]*100/$O$2,0)</f>
        <v>0.36998668047950273</v>
      </c>
      <c r="U41" s="52">
        <v>36</v>
      </c>
    </row>
    <row r="42" spans="1:21" ht="43.5" x14ac:dyDescent="0.35">
      <c r="A42" s="61" t="s">
        <v>143</v>
      </c>
      <c r="B42" s="64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66" t="s">
        <v>36</v>
      </c>
      <c r="H42" s="94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1">
        <f ca="1">IF(Table13[[#This Row],[Include in Winter Calendar]],Table13[[#This Row],[Area Overlap with SAC (km2)]]*100/$O$3,0)</f>
        <v>0</v>
      </c>
      <c r="P42" s="72">
        <f ca="1">IF(Table13[[#This Row],[Include in Summer Calendar]],Table13[[#This Row],[Area Overlap with SAC (km2)]]*100/$O$2,0)</f>
        <v>0</v>
      </c>
      <c r="Q42" s="72">
        <f ca="1">IF(Table13[[#This Row],[Include in Winter Calendar]],Table13[[#This Row],[Area Overlap with Winter SAC (km2) (NEW)]]*100/$O$3,0)</f>
        <v>0</v>
      </c>
      <c r="R42" s="72">
        <f ca="1">IF(Table13[[#This Row],[Include in Summer Calendar]],Table13[[#This Row],[Area Overlap with Summer SAC (km2) (NEW)]]*100/$O$2,0)</f>
        <v>0</v>
      </c>
      <c r="S42" s="51">
        <f ca="1">IF(Table13[[#This Row],[Include in Winter Calendar]],Table13[[#This Row],[Area Overlap with SAC (km2)]]*100/$O$3,0)</f>
        <v>0</v>
      </c>
      <c r="T42" s="51">
        <f ca="1">IF(Table13[[#This Row],[Include in Summer Calendar]],Table13[[#This Row],[Area Overlap with SAC (km2)]]*100/$O$2,0)</f>
        <v>7.2147402693503038</v>
      </c>
      <c r="U42" s="52">
        <v>37</v>
      </c>
    </row>
    <row r="43" spans="1:21" ht="43.5" x14ac:dyDescent="0.35">
      <c r="A43" s="61" t="s">
        <v>144</v>
      </c>
      <c r="B43" s="64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66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1">
        <f ca="1">IF(Table13[[#This Row],[Include in Winter Calendar]],Table13[[#This Row],[Area Overlap with SAC (km2)]]*100/$O$3,0)</f>
        <v>0</v>
      </c>
      <c r="P43" s="72">
        <f ca="1">IF(Table13[[#This Row],[Include in Summer Calendar]],Table13[[#This Row],[Area Overlap with SAC (km2)]]*100/$O$2,0)</f>
        <v>0</v>
      </c>
      <c r="Q43" s="72">
        <f ca="1">IF(Table13[[#This Row],[Include in Winter Calendar]],Table13[[#This Row],[Area Overlap with Winter SAC (km2) (NEW)]]*100/$O$3,0)</f>
        <v>0</v>
      </c>
      <c r="R43" s="72">
        <f ca="1">IF(Table13[[#This Row],[Include in Summer Calendar]],Table13[[#This Row],[Area Overlap with Summer SAC (km2) (NEW)]]*100/$O$2,0)</f>
        <v>0</v>
      </c>
      <c r="S43" s="51">
        <f ca="1">IF(Table13[[#This Row],[Include in Winter Calendar]],Table13[[#This Row],[Area Overlap with SAC (km2)]]*100/$O$3,0)</f>
        <v>0</v>
      </c>
      <c r="T43" s="51">
        <f ca="1">IF(Table13[[#This Row],[Include in Summer Calendar]],Table13[[#This Row],[Area Overlap with SAC (km2)]]*100/$O$2,0)</f>
        <v>2.4049134231167679</v>
      </c>
      <c r="U43" s="52">
        <v>38</v>
      </c>
    </row>
    <row r="44" spans="1:21" ht="29" x14ac:dyDescent="0.35">
      <c r="A44" s="61" t="s">
        <v>146</v>
      </c>
      <c r="B44" s="64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66" t="s">
        <v>43</v>
      </c>
      <c r="H44" s="8">
        <v>46203</v>
      </c>
      <c r="I44" s="8">
        <v>46567</v>
      </c>
      <c r="J44" s="76">
        <v>14</v>
      </c>
      <c r="K44" s="76">
        <v>201.06</v>
      </c>
      <c r="L44" s="32"/>
      <c r="M44" s="32"/>
      <c r="N44" s="9" t="s">
        <v>148</v>
      </c>
      <c r="O44" s="51">
        <f ca="1">IF(Table13[[#This Row],[Include in Winter Calendar]],Table13[[#This Row],[Area Overlap with SAC (km2)]]*100/$O$3,0)</f>
        <v>0</v>
      </c>
      <c r="P44" s="72">
        <f ca="1">IF(Table13[[#This Row],[Include in Summer Calendar]],Table13[[#This Row],[Area Overlap with SAC (km2)]]*100/$O$2,0)</f>
        <v>0</v>
      </c>
      <c r="Q44" s="72">
        <f ca="1">IF(Table13[[#This Row],[Include in Winter Calendar]],Table13[[#This Row],[Area Overlap with Winter SAC (km2) (NEW)]]*100/$O$3,0)</f>
        <v>0</v>
      </c>
      <c r="R44" s="72">
        <f ca="1">IF(Table13[[#This Row],[Include in Summer Calendar]],Table13[[#This Row],[Area Overlap with Summer SAC (km2) (NEW)]]*100/$O$2,0)</f>
        <v>0</v>
      </c>
      <c r="S44" s="51">
        <f ca="1">IF(Table13[[#This Row],[Include in Winter Calendar]],Table13[[#This Row],[Area Overlap with SAC (km2)]]*100/$O$3,0)</f>
        <v>0</v>
      </c>
      <c r="T44" s="51">
        <f ca="1">IF(Table13[[#This Row],[Include in Summer Calendar]],Table13[[#This Row],[Area Overlap with SAC (km2)]]*100/$O$2,0)</f>
        <v>0.74389521977208817</v>
      </c>
      <c r="U44" s="52">
        <v>39</v>
      </c>
    </row>
    <row r="45" spans="1:21" ht="54" customHeight="1" x14ac:dyDescent="0.35">
      <c r="A45" s="77" t="s">
        <v>149</v>
      </c>
      <c r="B45" s="90" t="s">
        <v>60</v>
      </c>
      <c r="C45" s="91" t="s">
        <v>61</v>
      </c>
      <c r="D45" s="91" t="s">
        <v>62</v>
      </c>
      <c r="E45" s="92" t="s">
        <v>41</v>
      </c>
      <c r="F45" s="26" t="s">
        <v>150</v>
      </c>
      <c r="G45" s="79" t="s">
        <v>36</v>
      </c>
      <c r="H45" s="93">
        <v>46116</v>
      </c>
      <c r="I45" s="93">
        <v>46203</v>
      </c>
      <c r="J45" s="105">
        <v>2</v>
      </c>
      <c r="K45" s="105">
        <v>800</v>
      </c>
      <c r="L45" s="113"/>
      <c r="M45" s="113"/>
      <c r="N45" s="49" t="s">
        <v>64</v>
      </c>
      <c r="O45" s="53">
        <f ca="1">IF(Table13[[#This Row],[Include in Winter Calendar]],Table13[[#This Row],[Area Overlap with SAC (km2)]]*100/$O$3,0)</f>
        <v>0</v>
      </c>
      <c r="P45" s="117">
        <f ca="1">IF(Table13[[#This Row],[Include in Summer Calendar]],Table13[[#This Row],[Area Overlap with SAC (km2)]]*100/$O$2,0)</f>
        <v>0</v>
      </c>
      <c r="Q45" s="114">
        <f ca="1">IF(Table13[[#This Row],[Include in Winter Calendar]],Table13[[#This Row],[Area Overlap with Winter SAC (km2) (NEW)]]*100/$O$3,0)</f>
        <v>0</v>
      </c>
      <c r="R45" s="114">
        <f ca="1">IF(Table13[[#This Row],[Include in Summer Calendar]],Table13[[#This Row],[Area Overlap with Summer SAC (km2) (NEW)]]*100/$O$2,0)</f>
        <v>0</v>
      </c>
      <c r="S45" s="53">
        <f ca="1">IF(Table13[[#This Row],[Include in Winter Calendar]],Table13[[#This Row],[Area Overlap with SAC (km2)]]*100/$O$3,0)</f>
        <v>0</v>
      </c>
      <c r="T45" s="53">
        <f ca="1">IF(Table13[[#This Row],[Include in Summer Calendar]],Table13[[#This Row],[Area Overlap with SAC (km2)]]*100/$O$2,0)</f>
        <v>2.9598934438360218</v>
      </c>
      <c r="U45" s="52">
        <v>40</v>
      </c>
    </row>
    <row r="46" spans="1:21" ht="101.15" customHeight="1" x14ac:dyDescent="0.35">
      <c r="A46" s="77" t="s">
        <v>151</v>
      </c>
      <c r="B46" s="90" t="s">
        <v>134</v>
      </c>
      <c r="C46" s="91" t="s">
        <v>32</v>
      </c>
      <c r="D46" s="91" t="s">
        <v>74</v>
      </c>
      <c r="E46" s="92" t="s">
        <v>46</v>
      </c>
      <c r="F46" s="26" t="s">
        <v>135</v>
      </c>
      <c r="G46" s="79" t="s">
        <v>152</v>
      </c>
      <c r="H46" s="8">
        <v>46266</v>
      </c>
      <c r="I46" s="8">
        <v>46507</v>
      </c>
      <c r="J46" s="76">
        <v>30</v>
      </c>
      <c r="K46" s="76">
        <v>0.1</v>
      </c>
      <c r="L46" s="78"/>
      <c r="M46" s="78"/>
      <c r="N46" s="49" t="s">
        <v>136</v>
      </c>
      <c r="O46" s="51">
        <f ca="1">IF(Table13[[#This Row],[Include in Winter Calendar]],Table13[[#This Row],[Area Overlap with SAC (km2)]]*100/$O$3,0)</f>
        <v>0</v>
      </c>
      <c r="P46" s="72">
        <f ca="1">IF(Table13[[#This Row],[Include in Summer Calendar]],Table13[[#This Row],[Area Overlap with SAC (km2)]]*100/$O$2,0)</f>
        <v>0</v>
      </c>
      <c r="Q46" s="72">
        <f ca="1">IF(Table13[[#This Row],[Include in Winter Calendar]],Table13[[#This Row],[Area Overlap with Winter SAC (km2) (NEW)]]*100/$O$3,0)</f>
        <v>0</v>
      </c>
      <c r="R46" s="72">
        <f ca="1">IF(Table13[[#This Row],[Include in Summer Calendar]],Table13[[#This Row],[Area Overlap with Summer SAC (km2) (NEW)]]*100/$O$2,0)</f>
        <v>0</v>
      </c>
      <c r="S46" s="51">
        <f ca="1">IF(Table13[[#This Row],[Include in Winter Calendar]],Table13[[#This Row],[Area Overlap with SAC (km2)]]*100/$O$3,0)</f>
        <v>7.8764965343415246E-4</v>
      </c>
      <c r="T46" s="51">
        <f ca="1">IF(Table13[[#This Row],[Include in Summer Calendar]],Table13[[#This Row],[Area Overlap with SAC (km2)]]*100/$O$2,0)</f>
        <v>0</v>
      </c>
      <c r="U46" s="52">
        <v>42</v>
      </c>
    </row>
    <row r="47" spans="1:21" ht="58" x14ac:dyDescent="0.35">
      <c r="A47" s="77" t="s">
        <v>153</v>
      </c>
      <c r="B47" s="90" t="s">
        <v>60</v>
      </c>
      <c r="C47" s="91" t="s">
        <v>61</v>
      </c>
      <c r="D47" s="91" t="s">
        <v>62</v>
      </c>
      <c r="E47" s="92" t="s">
        <v>41</v>
      </c>
      <c r="F47" s="26" t="s">
        <v>154</v>
      </c>
      <c r="G47" s="79" t="s">
        <v>152</v>
      </c>
      <c r="H47" s="93">
        <v>46310</v>
      </c>
      <c r="I47" s="93">
        <v>46325</v>
      </c>
      <c r="J47" s="76">
        <v>3</v>
      </c>
      <c r="K47" s="76">
        <v>450</v>
      </c>
      <c r="L47" s="78"/>
      <c r="M47" s="78"/>
      <c r="N47" s="49" t="s">
        <v>155</v>
      </c>
      <c r="O47" s="51">
        <f ca="1">IF(Table13[[#This Row],[Include in Winter Calendar]],Table13[[#This Row],[Area Overlap with SAC (km2)]]*100/$O$3,0)</f>
        <v>0</v>
      </c>
      <c r="P47" s="72">
        <f ca="1">IF(Table13[[#This Row],[Include in Summer Calendar]],Table13[[#This Row],[Area Overlap with SAC (km2)]]*100/$O$2,0)</f>
        <v>0</v>
      </c>
      <c r="Q47" s="72">
        <f ca="1">IF(Table13[[#This Row],[Include in Winter Calendar]],Table13[[#This Row],[Area Overlap with Winter SAC (km2) (NEW)]]*100/$O$3,0)</f>
        <v>0</v>
      </c>
      <c r="R47" s="72">
        <f ca="1">IF(Table13[[#This Row],[Include in Summer Calendar]],Table13[[#This Row],[Area Overlap with Summer SAC (km2) (NEW)]]*100/$O$2,0)</f>
        <v>0</v>
      </c>
      <c r="S47" s="51">
        <f ca="1">IF(Table13[[#This Row],[Include in Winter Calendar]],Table13[[#This Row],[Area Overlap with SAC (km2)]]*100/$O$3,0)</f>
        <v>0</v>
      </c>
      <c r="T47" s="51">
        <f ca="1">IF(Table13[[#This Row],[Include in Summer Calendar]],Table13[[#This Row],[Area Overlap with SAC (km2)]]*100/$O$2,0)</f>
        <v>1.6649400621577624</v>
      </c>
      <c r="U47" s="52">
        <v>43</v>
      </c>
    </row>
    <row r="48" spans="1:21" ht="43.5" x14ac:dyDescent="0.35">
      <c r="A48" s="77" t="s">
        <v>156</v>
      </c>
      <c r="B48" s="97" t="s">
        <v>54</v>
      </c>
      <c r="C48" s="99" t="s">
        <v>32</v>
      </c>
      <c r="D48" s="99" t="s">
        <v>45</v>
      </c>
      <c r="E48" s="101" t="s">
        <v>41</v>
      </c>
      <c r="F48" s="24" t="s">
        <v>157</v>
      </c>
      <c r="G48" s="103" t="s">
        <v>152</v>
      </c>
      <c r="H48" s="104">
        <v>45992</v>
      </c>
      <c r="I48" s="104">
        <v>47026</v>
      </c>
      <c r="J48" s="49">
        <v>9</v>
      </c>
      <c r="K48" s="49">
        <v>79</v>
      </c>
      <c r="L48" s="78"/>
      <c r="M48" s="78"/>
      <c r="N48" s="115" t="s">
        <v>158</v>
      </c>
      <c r="O48" s="50">
        <f ca="1">IF(Table13[[#This Row],[Include in Winter Calendar]],Table13[[#This Row],[Area Overlap with SAC (km2)]]*100/$O$3,0)</f>
        <v>0</v>
      </c>
      <c r="P48" s="71">
        <f ca="1">IF(Table13[[#This Row],[Include in Summer Calendar]],Table13[[#This Row],[Area Overlap with SAC (km2)]]*100/$O$2,0)</f>
        <v>0</v>
      </c>
      <c r="Q48" s="72">
        <f ca="1">IF(Table13[[#This Row],[Include in Winter Calendar]],Table13[[#This Row],[Area Overlap with Winter SAC (km2) (NEW)]]*100/$O$3,0)</f>
        <v>0</v>
      </c>
      <c r="R48" s="72">
        <f ca="1">IF(Table13[[#This Row],[Include in Summer Calendar]],Table13[[#This Row],[Area Overlap with Summer SAC (km2) (NEW)]]*100/$O$2,0)</f>
        <v>0</v>
      </c>
      <c r="S48" s="50">
        <f ca="1">IF(Table13[[#This Row],[Include in Winter Calendar]],Table13[[#This Row],[Area Overlap with SAC (km2)]]*100/$O$3,0)</f>
        <v>0</v>
      </c>
      <c r="T48" s="50">
        <f ca="1">IF(Table13[[#This Row],[Include in Summer Calendar]],Table13[[#This Row],[Area Overlap with SAC (km2)]]*100/$O$2,0)</f>
        <v>0.29228947757880719</v>
      </c>
      <c r="U48" s="52">
        <v>44</v>
      </c>
    </row>
    <row r="49" spans="1:21" ht="18.5" x14ac:dyDescent="0.35">
      <c r="A49" s="77" t="s">
        <v>159</v>
      </c>
      <c r="B49" s="90" t="s">
        <v>160</v>
      </c>
      <c r="C49" s="91" t="s">
        <v>32</v>
      </c>
      <c r="D49" s="91" t="s">
        <v>40</v>
      </c>
      <c r="E49" s="92" t="s">
        <v>46</v>
      </c>
      <c r="F49" s="26" t="s">
        <v>161</v>
      </c>
      <c r="G49" s="79" t="s">
        <v>36</v>
      </c>
      <c r="H49" s="8">
        <v>46257</v>
      </c>
      <c r="I49" s="8">
        <v>46281</v>
      </c>
      <c r="J49" s="76">
        <v>24</v>
      </c>
      <c r="K49" s="76">
        <v>581.4</v>
      </c>
      <c r="L49" s="78"/>
      <c r="M49" s="78"/>
      <c r="N49" s="76" t="s">
        <v>162</v>
      </c>
      <c r="O49" s="51">
        <f ca="1">IF(Table13[[#This Row],[Include in Winter Calendar]],Table13[[#This Row],[Area Overlap with SAC (km2)]]*100/$O$3,0)</f>
        <v>0</v>
      </c>
      <c r="P49" s="72">
        <f ca="1">IF(Table13[[#This Row],[Include in Summer Calendar]],Table13[[#This Row],[Area Overlap with SAC (km2)]]*100/$O$2,0)</f>
        <v>0</v>
      </c>
      <c r="Q49" s="72">
        <f ca="1">IF(Table13[[#This Row],[Include in Winter Calendar]],Table13[[#This Row],[Area Overlap with Winter SAC (km2) (NEW)]]*100/$O$3,0)</f>
        <v>0</v>
      </c>
      <c r="R49" s="72">
        <f ca="1">IF(Table13[[#This Row],[Include in Summer Calendar]],Table13[[#This Row],[Area Overlap with Summer SAC (km2) (NEW)]]*100/$O$2,0)</f>
        <v>0</v>
      </c>
      <c r="S49" s="51">
        <v>0.09</v>
      </c>
      <c r="T49" s="51">
        <f ca="1">IF(Table13[[#This Row],[Include in Summer Calendar]],Table13[[#This Row],[Area Overlap with SAC (km2)]]*100/$O$2,0)</f>
        <v>0</v>
      </c>
      <c r="U49" s="52">
        <v>45</v>
      </c>
    </row>
    <row r="50" spans="1:21" ht="43.5" x14ac:dyDescent="0.35">
      <c r="A50" s="85" t="s">
        <v>163</v>
      </c>
      <c r="B50" s="86" t="s">
        <v>60</v>
      </c>
      <c r="C50" s="80" t="s">
        <v>61</v>
      </c>
      <c r="D50" s="80" t="s">
        <v>74</v>
      </c>
      <c r="E50" s="87" t="s">
        <v>41</v>
      </c>
      <c r="F50" s="80"/>
      <c r="G50" s="88"/>
      <c r="H50" s="89">
        <v>46204</v>
      </c>
      <c r="I50" s="89">
        <v>46265</v>
      </c>
      <c r="J50" s="80">
        <v>0</v>
      </c>
      <c r="K50" s="106">
        <v>0</v>
      </c>
      <c r="L50" s="87"/>
      <c r="M50" s="87"/>
      <c r="N50" s="109" t="s">
        <v>142</v>
      </c>
      <c r="O50" s="83">
        <f ca="1">IF(Table13[[#This Row],[Include in Winter Calendar]],Table13[[#This Row],[Area Overlap with SAC (km2)]]*100/$O$3,0)</f>
        <v>0</v>
      </c>
      <c r="P50" s="82">
        <f ca="1">IF(Table13[[#This Row],[Include in Summer Calendar]],Table13[[#This Row],[Area Overlap with SAC (km2)]]*100/$O$2,0)</f>
        <v>0</v>
      </c>
      <c r="Q50" s="82">
        <f ca="1">IF(Table13[[#This Row],[Include in Winter Calendar]],Table13[[#This Row],[Area Overlap with Winter SAC (km2) (NEW)]]*100/$O$3,0)</f>
        <v>0</v>
      </c>
      <c r="R50" s="82">
        <f ca="1">IF(Table13[[#This Row],[Include in Summer Calendar]],Table13[[#This Row],[Area Overlap with Summer SAC (km2) (NEW)]]*100/$O$2,0)</f>
        <v>0</v>
      </c>
      <c r="S50" s="83">
        <f ca="1">IF(Table13[[#This Row],[Include in Winter Calendar]],Table13[[#This Row],[Area Overlap with SAC (km2)]]*100/$O$3,0)</f>
        <v>0</v>
      </c>
      <c r="T50" s="83">
        <f ca="1">IF(Table13[[#This Row],[Include in Summer Calendar]],Table13[[#This Row],[Area Overlap with SAC (km2)]]*100/$O$2,0)</f>
        <v>0</v>
      </c>
      <c r="U50" s="52">
        <v>46</v>
      </c>
    </row>
    <row r="51" spans="1:21" ht="46.5" customHeight="1" x14ac:dyDescent="0.35">
      <c r="A51" s="77" t="s">
        <v>164</v>
      </c>
      <c r="B51" s="90" t="s">
        <v>165</v>
      </c>
      <c r="C51" s="91" t="s">
        <v>61</v>
      </c>
      <c r="D51" s="91" t="s">
        <v>104</v>
      </c>
      <c r="E51" s="92" t="s">
        <v>34</v>
      </c>
      <c r="F51" s="26" t="s">
        <v>164</v>
      </c>
      <c r="G51" s="79" t="s">
        <v>132</v>
      </c>
      <c r="H51" s="93">
        <v>46569</v>
      </c>
      <c r="I51" s="93">
        <v>46752</v>
      </c>
      <c r="J51" s="76">
        <v>3</v>
      </c>
      <c r="K51" s="76">
        <v>78.540000000000006</v>
      </c>
      <c r="L51" s="78"/>
      <c r="M51" s="78"/>
      <c r="N51" s="49" t="s">
        <v>166</v>
      </c>
      <c r="O51" s="51">
        <f ca="1">IF(Table13[[#This Row],[Include in Winter Calendar]],Table13[[#This Row],[Area Overlap with SAC (km2)]]*100/$O$3,0)</f>
        <v>0</v>
      </c>
      <c r="P51" s="72">
        <f ca="1">IF(Table13[[#This Row],[Include in Summer Calendar]],Table13[[#This Row],[Area Overlap with SAC (km2)]]*100/$O$2,0)</f>
        <v>0</v>
      </c>
      <c r="Q51" s="72">
        <f ca="1">IF(Table13[[#This Row],[Include in Winter Calendar]],Table13[[#This Row],[Area Overlap with Winter SAC (km2) (NEW)]]*100/$O$3,0)</f>
        <v>0</v>
      </c>
      <c r="R51" s="72">
        <f ca="1">IF(Table13[[#This Row],[Include in Summer Calendar]],Table13[[#This Row],[Area Overlap with Summer SAC (km2) (NEW)]]*100/$O$2,0)</f>
        <v>0</v>
      </c>
      <c r="S51" s="51">
        <f ca="1">IF(Table13[[#This Row],[Include in Winter Calendar]],Table13[[#This Row],[Area Overlap with SAC (km2)]]*100/$O$3,0)</f>
        <v>0</v>
      </c>
      <c r="T51" s="51">
        <f ca="1">IF(Table13[[#This Row],[Include in Summer Calendar]],Table13[[#This Row],[Area Overlap with SAC (km2)]]*100/$O$2,0)</f>
        <v>0</v>
      </c>
      <c r="U51" s="52">
        <v>48</v>
      </c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1 F48:F50">
    <cfRule type="expression" dxfId="6" priority="6" stopIfTrue="1">
      <formula>OR($G6="Cancelled",$G6="Postponed")</formula>
    </cfRule>
  </conditionalFormatting>
  <conditionalFormatting sqref="B6:U51">
    <cfRule type="expression" dxfId="5" priority="2" stopIfTrue="1">
      <formula>$G6="Completed"</formula>
    </cfRule>
  </conditionalFormatting>
  <conditionalFormatting sqref="F6:F51">
    <cfRule type="expression" dxfId="4" priority="59">
      <formula>AND($F6="",OR($G6="Approved",$G6="Submitted"))</formula>
    </cfRule>
  </conditionalFormatting>
  <dataValidations count="5">
    <dataValidation allowBlank="1" showInputMessage="1" showErrorMessage="1" errorTitle="Incorrect ID" error="ID already exists in table - choose another" sqref="U5:U51" xr:uid="{3BAD9E1F-1D6A-4A73-A19D-3B354B783FDD}"/>
    <dataValidation type="list" allowBlank="1" showInputMessage="1" showErrorMessage="1" sqref="E6:E51" xr:uid="{7264FD1A-492A-4917-A29C-D45FAA112A04}">
      <formula1>"Summer, Winter, Both"</formula1>
    </dataValidation>
    <dataValidation type="list" allowBlank="1" showInputMessage="1" showErrorMessage="1" sqref="G6:G51" xr:uid="{21C67652-EEA5-4949-B028-9B83E585FE35}">
      <formula1>"Proposed, Submitted, Approved, Completed, Postponed, Cancelled"</formula1>
    </dataValidation>
    <dataValidation type="list" allowBlank="1" showInputMessage="1" showErrorMessage="1" sqref="D6:D51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1" xr:uid="{F2C838F7-801C-4546-BAEB-BC4E45E639E4}">
      <formula1>"MMO, OPRED, MOD"</formula1>
    </dataValidation>
  </dataValidations>
  <pageMargins left="0.7" right="0.7" top="0.75" bottom="0.75" header="0.3" footer="0.3"/>
  <pageSetup paperSize="9" orientation="portrait" r:id="rId1"/>
  <headerFooter>
    <oddHeader>&amp;C&amp;"Calibri"&amp;10&amp;K000000 OFFICIAL&amp;1#_x000D_</oddHeader>
    <oddFooter>&amp;C_x000D_&amp;1#&amp;"Calibri"&amp;10&amp;K000000 OFFICIAL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4.5" x14ac:dyDescent="0.35"/>
  <cols>
    <col min="1" max="1" width="8.7265625" hidden="1" customWidth="1"/>
    <col min="2" max="2" width="34.54296875" customWidth="1"/>
    <col min="3" max="3" width="33.7265625" customWidth="1"/>
    <col min="4" max="4" width="19.453125" customWidth="1"/>
    <col min="5" max="5" width="25.7265625" customWidth="1"/>
    <col min="6" max="6" width="17.7265625" customWidth="1"/>
    <col min="7" max="7" width="20.7265625" bestFit="1" customWidth="1"/>
    <col min="8" max="8" width="20.26953125" customWidth="1"/>
    <col min="9" max="9" width="16.453125" customWidth="1"/>
    <col min="10" max="10" width="17.26953125" customWidth="1"/>
    <col min="11" max="11" width="16.453125" customWidth="1"/>
    <col min="12" max="12" width="17" customWidth="1"/>
  </cols>
  <sheetData>
    <row r="1" spans="1:12" ht="15" thickBot="1" x14ac:dyDescent="0.4"/>
    <row r="2" spans="1:12" ht="43.15" customHeight="1" thickBot="1" x14ac:dyDescent="0.4">
      <c r="B2" s="19" t="s">
        <v>167</v>
      </c>
      <c r="C2" s="73" t="s">
        <v>41</v>
      </c>
      <c r="E2" s="19" t="s">
        <v>168</v>
      </c>
      <c r="F2" s="57">
        <f>IF(C2="Summer",'Noisy Activities'!J2,'Noisy Activities'!H2)</f>
        <v>46113</v>
      </c>
      <c r="G2" s="21" t="s">
        <v>169</v>
      </c>
      <c r="H2" s="22">
        <f>F3-F2+1</f>
        <v>183</v>
      </c>
      <c r="K2" s="54"/>
      <c r="L2" s="44"/>
    </row>
    <row r="3" spans="1:12" ht="59.15" customHeight="1" thickBot="1" x14ac:dyDescent="0.4">
      <c r="B3" s="19" t="s">
        <v>170</v>
      </c>
      <c r="C3" s="74">
        <f ca="1">TODAY()</f>
        <v>46329</v>
      </c>
      <c r="E3" s="16" t="s">
        <v>171</v>
      </c>
      <c r="F3" s="55">
        <f>IF(C2="Summer",'Noisy Activities'!J3,'Noisy Activities'!H3)</f>
        <v>46295</v>
      </c>
      <c r="G3" s="19" t="s">
        <v>172</v>
      </c>
      <c r="H3" s="20">
        <f>IF(C2="Summer",27028,12696)</f>
        <v>27028</v>
      </c>
      <c r="K3" s="54"/>
      <c r="L3" s="44"/>
    </row>
    <row r="4" spans="1:12" ht="15" thickBot="1" x14ac:dyDescent="0.4"/>
    <row r="5" spans="1:12" ht="46.5" customHeight="1" thickBot="1" x14ac:dyDescent="0.4">
      <c r="C5" s="130" t="s">
        <v>173</v>
      </c>
      <c r="D5" s="131"/>
      <c r="E5" s="131"/>
      <c r="F5" s="132"/>
    </row>
    <row r="6" spans="1:12" ht="60.65" customHeight="1" thickBot="1" x14ac:dyDescent="0.4">
      <c r="C6" s="47" t="s">
        <v>174</v>
      </c>
      <c r="D6" s="58" cm="1">
        <f t="array" aca="1" ref="D6" ca="1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175</v>
      </c>
      <c r="F6" s="59">
        <f ca="1">_xlfn.AGGREGATE(9,6,Table44[Contribution to seasonal disturbance (absolute worst case)])</f>
        <v>0</v>
      </c>
    </row>
    <row r="7" spans="1:12" ht="61.5" customHeight="1" thickBot="1" x14ac:dyDescent="0.4">
      <c r="C7" s="48" t="s">
        <v>176</v>
      </c>
      <c r="D7" s="56" cm="1">
        <f t="array" aca="1" ref="D7" ca="1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177</v>
      </c>
      <c r="F7" s="60">
        <f ca="1">_xlfn.AGGREGATE(9,6,Table44[Contribution to seasonal disturbance (realistic worst case)])</f>
        <v>0</v>
      </c>
    </row>
    <row r="8" spans="1:12" ht="64.5" customHeight="1" thickBot="1" x14ac:dyDescent="0.4">
      <c r="C8" s="133" t="s">
        <v>178</v>
      </c>
      <c r="D8" s="134"/>
      <c r="E8" s="134"/>
      <c r="F8" s="135"/>
    </row>
    <row r="9" spans="1:12" ht="12.65" customHeight="1" x14ac:dyDescent="0.35">
      <c r="B9" s="46"/>
      <c r="C9" s="46"/>
      <c r="D9" s="46"/>
      <c r="E9" s="46"/>
    </row>
    <row r="10" spans="1:12" ht="23.5" x14ac:dyDescent="0.55000000000000004">
      <c r="B10" s="45" t="s">
        <v>179</v>
      </c>
    </row>
    <row r="12" spans="1:12" ht="75.650000000000006" customHeight="1" x14ac:dyDescent="0.35">
      <c r="A12" s="36" t="s">
        <v>180</v>
      </c>
      <c r="B12" s="35" t="s">
        <v>181</v>
      </c>
      <c r="C12" s="35" t="s">
        <v>12</v>
      </c>
      <c r="D12" s="35" t="s">
        <v>182</v>
      </c>
      <c r="E12" s="35" t="s">
        <v>183</v>
      </c>
      <c r="F12" s="35" t="s">
        <v>184</v>
      </c>
      <c r="G12" s="35" t="s">
        <v>185</v>
      </c>
      <c r="H12" s="35" t="s">
        <v>186</v>
      </c>
      <c r="I12" s="35" t="s">
        <v>187</v>
      </c>
      <c r="J12" s="35" t="s">
        <v>188</v>
      </c>
    </row>
    <row r="13" spans="1:12" x14ac:dyDescent="0.35">
      <c r="A13" s="2" t="e" cm="1">
        <f t="array" aca="1" ref="A13" ca="1">IF(C2="Summer",_xlfn._xlws.FILTER(ID,Table13[Include in Summer Calendar]*(#REF!="Yes")),_xlfn._xlws.FILTER(ID,Table13[Include in Winter Calendar]*(#REF!="Yes")))</f>
        <v>#VALUE!</v>
      </c>
      <c r="B13" t="str">
        <f ca="1">IFERROR(_xlfn.XLOOKUP(A13,Table13[TrackerID],Table13[Project/Activity Name]),"")</f>
        <v/>
      </c>
      <c r="C13" t="str">
        <f ca="1">IFERROR(_xlfn.XLOOKUP(A13,Table13[TrackerID],Table13[Activity Type]),"")</f>
        <v/>
      </c>
      <c r="D13" s="42" t="str">
        <f ca="1">IFERROR(_xlfn.XLOOKUP(A13,Table13[TrackerID],Table13[Start Date]),"")</f>
        <v/>
      </c>
      <c r="E13" s="42" t="str">
        <f ca="1">IFERROR(_xlfn.XLOOKUP(A13,Table13[TrackerID],Table13[End Date]),"")</f>
        <v/>
      </c>
      <c r="F13" t="str">
        <f ca="1">IFERROR(_xlfn.XLOOKUP(A13,Table13[TrackerID],Table13[Duration of Activity Impacting SAC (days)]),"")</f>
        <v/>
      </c>
      <c r="G13" t="str" cm="1">
        <f t="array" aca="1" ref="G13" ca="1">IFERROR(_xlfn.XLOOKUP(A13,Table13[TrackerID],IF(C2="Summer",Table13[Area Overlap with Summer SAC (km2) (NEW)],Table13[Area Overlap with Winter SAC (km2) (NEW)])),"")</f>
        <v/>
      </c>
      <c r="H13" s="34" t="str">
        <f ca="1">IFERROR(Table44[[#This Row],[Impact on SAC (km2)]]/$H$3,"")</f>
        <v/>
      </c>
      <c r="I13" s="34" t="str">
        <f ca="1">IFERROR(Table44[[#This Row],[Impact on SAC (%)]]*(MIN(Table44[[#This Row],[Proposed End Date]],$F$3)-MAX(Table44[[#This Row],[Proposed Start Date]],$F$2)+1)/$H$2,"")</f>
        <v/>
      </c>
      <c r="J13" s="34" t="str">
        <f ca="1">IFERROR(Table44[[#This Row],[Impact on SAC (%)]]*Table44[[#This Row],[Proposed days]]/$H$2,"")</f>
        <v/>
      </c>
    </row>
    <row r="14" spans="1:12" x14ac:dyDescent="0.35">
      <c r="A14" s="2"/>
      <c r="B14" t="str">
        <f>IFERROR(_xlfn.XLOOKUP(A14,Table13[TrackerID],Table13[Project/Activity Name]),"")</f>
        <v/>
      </c>
      <c r="C14" t="str">
        <f>IFERROR(_xlfn.XLOOKUP(A14,Table13[TrackerID],Table13[Activity Type]),"")</f>
        <v/>
      </c>
      <c r="D14" s="42" t="str">
        <f>IFERROR(_xlfn.XLOOKUP(A14,Table13[TrackerID],Table13[Start Date]),"")</f>
        <v/>
      </c>
      <c r="E14" s="42" t="str">
        <f>IFERROR(_xlfn.XLOOKUP(A14,Table13[TrackerID],Table13[End Date]),"")</f>
        <v/>
      </c>
      <c r="F14" t="str">
        <f>IFERROR(_xlfn.XLOOKUP(A14,Table13[TrackerID],Table13[Duration of Activity Impacting SAC (days)]),"")</f>
        <v/>
      </c>
      <c r="G14" s="43" t="str" cm="1">
        <f t="array" aca="1" ref="G14" ca="1">IFERROR(_xlfn.XLOOKUP(A14,Table13[TrackerID],IF(C3="Summer",Table13[Area Overlap with Summer SAC (km2) (NEW)],Table13[Area Overlap with Winter SAC (km2) (NEW)])),"")</f>
        <v/>
      </c>
      <c r="H14" s="34" t="str">
        <f ca="1">IFERROR(Table44[[#This Row],[Impact on SAC (km2)]]/$H$3,"")</f>
        <v/>
      </c>
      <c r="I14" s="34" t="str">
        <f ca="1">IFERROR(Table44[[#This Row],[Impact on SAC (%)]]*(MIN(Table44[[#This Row],[Proposed End Date]],$F$3)-MAX(Table44[[#This Row],[Proposed Start Date]],$F$2)+1)/$H$2,"")</f>
        <v/>
      </c>
      <c r="J14" s="34" t="str">
        <f ca="1">IFERROR(Table44[[#This Row],[Impact on SAC (%)]]*Table44[[#This Row],[Proposed days]]/$H$2,"")</f>
        <v/>
      </c>
    </row>
    <row r="15" spans="1:12" x14ac:dyDescent="0.35">
      <c r="A15" s="2"/>
      <c r="B15" t="str">
        <f>IFERROR(_xlfn.XLOOKUP(A15,Table13[TrackerID],Table13[Project/Activity Name]),"")</f>
        <v/>
      </c>
      <c r="C15" t="str">
        <f>IFERROR(_xlfn.XLOOKUP(A15,Table13[TrackerID],Table13[Activity Type]),"")</f>
        <v/>
      </c>
      <c r="D15" s="42" t="str">
        <f>IFERROR(_xlfn.XLOOKUP(A15,Table13[TrackerID],Table13[Start Date]),"")</f>
        <v/>
      </c>
      <c r="E15" s="42" t="str">
        <f>IFERROR(_xlfn.XLOOKUP(A15,Table13[TrackerID],Table13[End Date]),"")</f>
        <v/>
      </c>
      <c r="F15" t="str">
        <f>IFERROR(_xlfn.XLOOKUP(A15,Table13[TrackerID],Table13[Duration of Activity Impacting SAC (days)]),"")</f>
        <v/>
      </c>
      <c r="G15" s="43" t="str" cm="1">
        <f t="array" ref="G15">IFERROR(_xlfn.XLOOKUP(A15,Table13[TrackerID],IF(C4="Summer",Table13[Area Overlap with Summer SAC (km2) (NEW)],Table13[Area Overlap with Winter SAC (km2) (NEW)])),"")</f>
        <v/>
      </c>
      <c r="H15" s="34" t="str">
        <f>IFERROR(Table44[[#This Row],[Impact on SAC (km2)]]/$H$3,"")</f>
        <v/>
      </c>
      <c r="I15" s="34" t="str">
        <f>IFERROR(Table44[[#This Row],[Impact on SAC (%)]]*(MIN(Table44[[#This Row],[Proposed End Date]],$F$3)-MAX(Table44[[#This Row],[Proposed Start Date]],$F$2)+1)/$H$2,"")</f>
        <v/>
      </c>
      <c r="J15" s="34" t="str">
        <f>IFERROR(Table44[[#This Row],[Impact on SAC (%)]]*Table44[[#This Row],[Proposed days]]/$H$2,"")</f>
        <v/>
      </c>
    </row>
    <row r="16" spans="1:12" x14ac:dyDescent="0.35">
      <c r="A16" s="2"/>
      <c r="B16" t="str">
        <f>IFERROR(_xlfn.XLOOKUP(A16,Table13[TrackerID],Table13[Project/Activity Name]),"")</f>
        <v/>
      </c>
      <c r="C16" t="str">
        <f>IFERROR(_xlfn.XLOOKUP(A16,Table13[TrackerID],Table13[Activity Type]),"")</f>
        <v/>
      </c>
      <c r="D16" s="42" t="str">
        <f>IFERROR(_xlfn.XLOOKUP(A16,Table13[TrackerID],Table13[Start Date]),"")</f>
        <v/>
      </c>
      <c r="E16" s="42" t="str">
        <f>IFERROR(_xlfn.XLOOKUP(A16,Table13[TrackerID],Table13[End Date]),"")</f>
        <v/>
      </c>
      <c r="F16" t="str">
        <f>IFERROR(_xlfn.XLOOKUP(A16,Table13[TrackerID],Table13[Duration of Activity Impacting SAC (days)]),"")</f>
        <v/>
      </c>
      <c r="G16" s="43" t="str" cm="1">
        <f t="array" ref="G16">IFERROR(_xlfn.XLOOKUP(A16,Table13[TrackerID],IF(C5="Summer",Table13[Area Overlap with Summer SAC (km2) (NEW)],Table13[Area Overlap with Winter SAC (km2) (NEW)])),"")</f>
        <v/>
      </c>
      <c r="H16" s="34" t="str">
        <f>IFERROR(Table44[[#This Row],[Impact on SAC (km2)]]/$H$3,"")</f>
        <v/>
      </c>
      <c r="I16" s="34" t="str">
        <f>IFERROR(Table44[[#This Row],[Impact on SAC (%)]]*(MIN(Table44[[#This Row],[Proposed End Date]],$F$3)-MAX(Table44[[#This Row],[Proposed Start Date]],$F$2)+1)/$H$2,"")</f>
        <v/>
      </c>
      <c r="J16" s="34" t="str">
        <f>IFERROR(Table44[[#This Row],[Impact on SAC (%)]]*Table44[[#This Row],[Proposed days]]/$H$2,"")</f>
        <v/>
      </c>
    </row>
    <row r="17" spans="1:10" x14ac:dyDescent="0.35">
      <c r="A17" s="2"/>
      <c r="B17" t="str">
        <f>IFERROR(_xlfn.XLOOKUP(A17,Table13[TrackerID],Table13[Project/Activity Name]),"")</f>
        <v/>
      </c>
      <c r="C17" t="str">
        <f>IFERROR(_xlfn.XLOOKUP(A17,Table13[TrackerID],Table13[Activity Type]),"")</f>
        <v/>
      </c>
      <c r="D17" s="42" t="str">
        <f>IFERROR(_xlfn.XLOOKUP(A17,Table13[TrackerID],Table13[Start Date]),"")</f>
        <v/>
      </c>
      <c r="E17" s="42" t="str">
        <f>IFERROR(_xlfn.XLOOKUP(A17,Table13[TrackerID],Table13[End Date]),"")</f>
        <v/>
      </c>
      <c r="F17" t="str">
        <f>IFERROR(_xlfn.XLOOKUP(A17,Table13[TrackerID],Table13[Duration of Activity Impacting SAC (days)]),"")</f>
        <v/>
      </c>
      <c r="G17" s="43" t="str" cm="1">
        <f t="array" ref="G17">IFERROR(_xlfn.XLOOKUP(A17,Table13[TrackerID],IF(C6="Summer",Table13[Area Overlap with Summer SAC (km2) (NEW)],Table13[Area Overlap with Winter SAC (km2) (NEW)])),"")</f>
        <v/>
      </c>
      <c r="H17" s="34" t="str">
        <f>IFERROR(Table44[[#This Row],[Impact on SAC (km2)]]/$H$3,"")</f>
        <v/>
      </c>
      <c r="I17" s="34" t="str">
        <f>IFERROR(Table44[[#This Row],[Impact on SAC (%)]]*(MIN(Table44[[#This Row],[Proposed End Date]],$F$3)-MAX(Table44[[#This Row],[Proposed Start Date]],$F$2)+1)/$H$2,"")</f>
        <v/>
      </c>
      <c r="J17" s="34" t="str">
        <f>IFERROR(Table44[[#This Row],[Impact on SAC (%)]]*Table44[[#This Row],[Proposed days]]/$H$2,"")</f>
        <v/>
      </c>
    </row>
    <row r="18" spans="1:10" x14ac:dyDescent="0.35">
      <c r="A18" s="2"/>
      <c r="B18" t="str">
        <f>IFERROR(_xlfn.XLOOKUP(A18,Table13[TrackerID],Table13[Project/Activity Name]),"")</f>
        <v/>
      </c>
      <c r="C18" t="str">
        <f>IFERROR(_xlfn.XLOOKUP(A18,Table13[TrackerID],Table13[Activity Type]),"")</f>
        <v/>
      </c>
      <c r="D18" s="42" t="str">
        <f>IFERROR(_xlfn.XLOOKUP(A18,Table13[TrackerID],Table13[Start Date]),"")</f>
        <v/>
      </c>
      <c r="E18" s="42" t="str">
        <f>IFERROR(_xlfn.XLOOKUP(A18,Table13[TrackerID],Table13[End Date]),"")</f>
        <v/>
      </c>
      <c r="F18" t="str">
        <f>IFERROR(_xlfn.XLOOKUP(A18,Table13[TrackerID],Table13[Duration of Activity Impacting SAC (days)]),"")</f>
        <v/>
      </c>
      <c r="G18" s="43" t="str" cm="1">
        <f t="array" ref="G18">IFERROR(_xlfn.XLOOKUP(A18,Table13[TrackerID],IF(C7="Summer",Table13[Area Overlap with Summer SAC (km2) (NEW)],Table13[Area Overlap with Winter SAC (km2) (NEW)])),"")</f>
        <v/>
      </c>
      <c r="H18" s="34" t="str">
        <f>IFERROR(Table44[[#This Row],[Impact on SAC (km2)]]/$H$3,"")</f>
        <v/>
      </c>
      <c r="I18" s="34" t="str">
        <f>IFERROR(Table44[[#This Row],[Impact on SAC (%)]]*(MIN(Table44[[#This Row],[Proposed End Date]],$F$3)-MAX(Table44[[#This Row],[Proposed Start Date]],$F$2)+1)/$H$2,"")</f>
        <v/>
      </c>
      <c r="J18" s="34" t="str">
        <f>IFERROR(Table44[[#This Row],[Impact on SAC (%)]]*Table44[[#This Row],[Proposed days]]/$H$2,"")</f>
        <v/>
      </c>
    </row>
    <row r="19" spans="1:10" x14ac:dyDescent="0.35">
      <c r="A19" s="2"/>
      <c r="B19" t="str">
        <f>IFERROR(_xlfn.XLOOKUP(A19,Table13[TrackerID],Table13[Project/Activity Name]),"")</f>
        <v/>
      </c>
      <c r="C19" t="str">
        <f>IFERROR(_xlfn.XLOOKUP(A19,Table13[TrackerID],Table13[Activity Type]),"")</f>
        <v/>
      </c>
      <c r="D19" s="42" t="str">
        <f>IFERROR(_xlfn.XLOOKUP(A19,Table13[TrackerID],Table13[Start Date]),"")</f>
        <v/>
      </c>
      <c r="E19" s="42" t="str">
        <f>IFERROR(_xlfn.XLOOKUP(A19,Table13[TrackerID],Table13[End Date]),"")</f>
        <v/>
      </c>
      <c r="F19" t="str">
        <f>IFERROR(_xlfn.XLOOKUP(A19,Table13[TrackerID],Table13[Duration of Activity Impacting SAC (days)]),"")</f>
        <v/>
      </c>
      <c r="G19" s="43" t="str" cm="1">
        <f t="array" ref="G19">IFERROR(_xlfn.XLOOKUP(A19,Table13[TrackerID],IF(C8="Summer",Table13[Area Overlap with Summer SAC (km2) (NEW)],Table13[Area Overlap with Winter SAC (km2) (NEW)])),"")</f>
        <v/>
      </c>
      <c r="H19" s="34" t="str">
        <f>IFERROR(Table44[[#This Row],[Impact on SAC (km2)]]/$H$3,"")</f>
        <v/>
      </c>
      <c r="I19" s="34" t="str">
        <f>IFERROR(Table44[[#This Row],[Impact on SAC (%)]]*(MIN(Table44[[#This Row],[Proposed End Date]],$F$3)-MAX(Table44[[#This Row],[Proposed Start Date]],$F$2)+1)/$H$2,"")</f>
        <v/>
      </c>
      <c r="J19" s="34" t="str">
        <f>IFERROR(Table44[[#This Row],[Impact on SAC (%)]]*Table44[[#This Row],[Proposed days]]/$H$2,"")</f>
        <v/>
      </c>
    </row>
    <row r="20" spans="1:10" x14ac:dyDescent="0.35">
      <c r="A20" s="2"/>
      <c r="B20" t="str">
        <f>IFERROR(_xlfn.XLOOKUP(A20,Table13[TrackerID],Table13[Project/Activity Name]),"")</f>
        <v/>
      </c>
      <c r="C20" t="str">
        <f>IFERROR(_xlfn.XLOOKUP(A20,Table13[TrackerID],Table13[Activity Type]),"")</f>
        <v/>
      </c>
      <c r="D20" s="42" t="str">
        <f>IFERROR(_xlfn.XLOOKUP(A20,Table13[TrackerID],Table13[Start Date]),"")</f>
        <v/>
      </c>
      <c r="E20" s="42" t="str">
        <f>IFERROR(_xlfn.XLOOKUP(A20,Table13[TrackerID],Table13[End Date]),"")</f>
        <v/>
      </c>
      <c r="F20" t="str">
        <f>IFERROR(_xlfn.XLOOKUP(A20,Table13[TrackerID],Table13[Duration of Activity Impacting SAC (days)]),"")</f>
        <v/>
      </c>
      <c r="G20" s="43" t="str" cm="1">
        <f t="array" ref="G20">IFERROR(_xlfn.XLOOKUP(A20,Table13[TrackerID],IF(C9="Summer",Table13[Area Overlap with Summer SAC (km2) (NEW)],Table13[Area Overlap with Winter SAC (km2) (NEW)])),"")</f>
        <v/>
      </c>
      <c r="H20" s="34" t="str">
        <f>IFERROR(Table44[[#This Row],[Impact on SAC (km2)]]/$H$3,"")</f>
        <v/>
      </c>
      <c r="I20" s="34" t="str">
        <f>IFERROR(Table44[[#This Row],[Impact on SAC (%)]]*(MIN(Table44[[#This Row],[Proposed End Date]],$F$3)-MAX(Table44[[#This Row],[Proposed Start Date]],$F$2)+1)/$H$2,"")</f>
        <v/>
      </c>
      <c r="J20" s="34" t="str">
        <f>IFERROR(Table44[[#This Row],[Impact on SAC (%)]]*Table44[[#This Row],[Proposed days]]/$H$2,"")</f>
        <v/>
      </c>
    </row>
    <row r="21" spans="1:10" x14ac:dyDescent="0.35">
      <c r="A21" s="2"/>
      <c r="B21" t="str">
        <f>IFERROR(_xlfn.XLOOKUP(A21,Table13[TrackerID],Table13[Project/Activity Name]),"")</f>
        <v/>
      </c>
      <c r="C21" t="str">
        <f>IFERROR(_xlfn.XLOOKUP(A21,Table13[TrackerID],Table13[Activity Type]),"")</f>
        <v/>
      </c>
      <c r="D21" s="42" t="str">
        <f>IFERROR(_xlfn.XLOOKUP(A21,Table13[TrackerID],Table13[Start Date]),"")</f>
        <v/>
      </c>
      <c r="E21" s="42" t="str">
        <f>IFERROR(_xlfn.XLOOKUP(A21,Table13[TrackerID],Table13[End Date]),"")</f>
        <v/>
      </c>
      <c r="F21" t="str">
        <f>IFERROR(_xlfn.XLOOKUP(A21,Table13[TrackerID],Table13[Duration of Activity Impacting SAC (days)]),"")</f>
        <v/>
      </c>
      <c r="G21" s="43" t="str" cm="1">
        <f t="array" ref="G21">IFERROR(_xlfn.XLOOKUP(A21,Table13[TrackerID],IF(C10="Summer",Table13[Area Overlap with Summer SAC (km2) (NEW)],Table13[Area Overlap with Winter SAC (km2) (NEW)])),"")</f>
        <v/>
      </c>
      <c r="H21" s="34" t="str">
        <f>IFERROR(Table44[[#This Row],[Impact on SAC (km2)]]/$H$3,"")</f>
        <v/>
      </c>
      <c r="I21" s="34" t="str">
        <f>IFERROR(Table44[[#This Row],[Impact on SAC (%)]]*(MIN(Table44[[#This Row],[Proposed End Date]],$F$3)-MAX(Table44[[#This Row],[Proposed Start Date]],$F$2)+1)/$H$2,"")</f>
        <v/>
      </c>
      <c r="J21" s="34" t="str">
        <f>IFERROR(Table44[[#This Row],[Impact on SAC (%)]]*Table44[[#This Row],[Proposed days]]/$H$2,"")</f>
        <v/>
      </c>
    </row>
    <row r="22" spans="1:10" x14ac:dyDescent="0.35">
      <c r="A22" s="2"/>
      <c r="B22" t="str">
        <f>IFERROR(_xlfn.XLOOKUP(A22,Table13[TrackerID],Table13[Project/Activity Name]),"")</f>
        <v/>
      </c>
      <c r="C22" t="str">
        <f>IFERROR(_xlfn.XLOOKUP(A22,Table13[TrackerID],Table13[Activity Type]),"")</f>
        <v/>
      </c>
      <c r="D22" s="42" t="str">
        <f>IFERROR(_xlfn.XLOOKUP(A22,Table13[TrackerID],Table13[Start Date]),"")</f>
        <v/>
      </c>
      <c r="E22" s="42" t="str">
        <f>IFERROR(_xlfn.XLOOKUP(A22,Table13[TrackerID],Table13[End Date]),"")</f>
        <v/>
      </c>
      <c r="F22" t="str">
        <f>IFERROR(_xlfn.XLOOKUP(A22,Table13[TrackerID],Table13[Duration of Activity Impacting SAC (days)]),"")</f>
        <v/>
      </c>
      <c r="G22" s="43" t="str" cm="1">
        <f t="array" ref="G22">IFERROR(_xlfn.XLOOKUP(A22,Table13[TrackerID],IF(C11="Summer",Table13[Area Overlap with Summer SAC (km2) (NEW)],Table13[Area Overlap with Winter SAC (km2) (NEW)])),"")</f>
        <v/>
      </c>
      <c r="H22" s="34" t="str">
        <f>IFERROR(Table44[[#This Row],[Impact on SAC (km2)]]/$H$3,"")</f>
        <v/>
      </c>
      <c r="I22" s="34" t="str">
        <f>IFERROR(Table44[[#This Row],[Impact on SAC (%)]]*(MIN(Table44[[#This Row],[Proposed End Date]],$F$3)-MAX(Table44[[#This Row],[Proposed Start Date]],$F$2)+1)/$H$2,"")</f>
        <v/>
      </c>
      <c r="J22" s="34" t="str">
        <f>IFERROR(Table44[[#This Row],[Impact on SAC (%)]]*Table44[[#This Row],[Proposed days]]/$H$2,"")</f>
        <v/>
      </c>
    </row>
    <row r="23" spans="1:10" x14ac:dyDescent="0.35">
      <c r="A23" s="2"/>
      <c r="B23" t="str">
        <f>IFERROR(_xlfn.XLOOKUP(A23,Table13[TrackerID],Table13[Project/Activity Name]),"")</f>
        <v/>
      </c>
      <c r="C23" t="str">
        <f>IFERROR(_xlfn.XLOOKUP(A23,Table13[TrackerID],Table13[Activity Type]),"")</f>
        <v/>
      </c>
      <c r="D23" s="42" t="str">
        <f>IFERROR(_xlfn.XLOOKUP(A23,Table13[TrackerID],Table13[Start Date]),"")</f>
        <v/>
      </c>
      <c r="E23" s="42" t="str">
        <f>IFERROR(_xlfn.XLOOKUP(A23,Table13[TrackerID],Table13[End Date]),"")</f>
        <v/>
      </c>
      <c r="F23" t="str">
        <f>IFERROR(_xlfn.XLOOKUP(A23,Table13[TrackerID],Table13[Duration of Activity Impacting SAC (days)]),"")</f>
        <v/>
      </c>
      <c r="G23" s="43" t="str" cm="1">
        <f t="array" ref="G23">IFERROR(_xlfn.XLOOKUP(A23,Table13[TrackerID],IF(C12="Summer",Table13[Area Overlap with Summer SAC (km2) (NEW)],Table13[Area Overlap with Winter SAC (km2) (NEW)])),"")</f>
        <v/>
      </c>
      <c r="H23" s="34" t="str">
        <f>IFERROR(Table44[[#This Row],[Impact on SAC (km2)]]/$H$3,"")</f>
        <v/>
      </c>
      <c r="I23" s="34" t="str">
        <f>IFERROR(Table44[[#This Row],[Impact on SAC (%)]]*(MIN(Table44[[#This Row],[Proposed End Date]],$F$3)-MAX(Table44[[#This Row],[Proposed Start Date]],$F$2)+1)/$H$2,"")</f>
        <v/>
      </c>
      <c r="J23" s="34" t="str">
        <f>IFERROR(Table44[[#This Row],[Impact on SAC (%)]]*Table44[[#This Row],[Proposed days]]/$H$2,"")</f>
        <v/>
      </c>
    </row>
    <row r="24" spans="1:10" x14ac:dyDescent="0.35">
      <c r="A24" s="2"/>
      <c r="B24" t="str">
        <f>IFERROR(_xlfn.XLOOKUP(A24,Table13[TrackerID],Table13[Project/Activity Name]),"")</f>
        <v/>
      </c>
      <c r="C24" t="str">
        <f>IFERROR(_xlfn.XLOOKUP(A24,Table13[TrackerID],Table13[Activity Type]),"")</f>
        <v/>
      </c>
      <c r="D24" s="42" t="str">
        <f>IFERROR(_xlfn.XLOOKUP(A24,Table13[TrackerID],Table13[Start Date]),"")</f>
        <v/>
      </c>
      <c r="E24" s="42" t="str">
        <f>IFERROR(_xlfn.XLOOKUP(A24,Table13[TrackerID],Table13[End Date]),"")</f>
        <v/>
      </c>
      <c r="F24" t="str">
        <f>IFERROR(_xlfn.XLOOKUP(A24,Table13[TrackerID],Table13[Duration of Activity Impacting SAC (days)]),"")</f>
        <v/>
      </c>
      <c r="G24" s="43" t="str" cm="1">
        <f t="array" aca="1" ref="G24" ca="1">IFERROR(_xlfn.XLOOKUP(A24,Table13[TrackerID],IF(C13="Summer",Table13[Area Overlap with Summer SAC (km2) (NEW)],Table13[Area Overlap with Winter SAC (km2) (NEW)])),"")</f>
        <v/>
      </c>
      <c r="H24" s="34" t="str">
        <f ca="1">IFERROR(Table44[[#This Row],[Impact on SAC (km2)]]/$H$3,"")</f>
        <v/>
      </c>
      <c r="I24" s="34" t="str">
        <f ca="1">IFERROR(Table44[[#This Row],[Impact on SAC (%)]]*(MIN(Table44[[#This Row],[Proposed End Date]],$F$3)-MAX(Table44[[#This Row],[Proposed Start Date]],$F$2)+1)/$H$2,"")</f>
        <v/>
      </c>
      <c r="J24" s="34" t="str">
        <f ca="1">IFERROR(Table44[[#This Row],[Impact on SAC (%)]]*Table44[[#This Row],[Proposed days]]/$H$2,"")</f>
        <v/>
      </c>
    </row>
    <row r="25" spans="1:10" x14ac:dyDescent="0.35">
      <c r="A25" s="2"/>
      <c r="B25" t="str">
        <f>IFERROR(_xlfn.XLOOKUP(A25,Table13[TrackerID],Table13[Project/Activity Name]),"")</f>
        <v/>
      </c>
      <c r="C25" t="str">
        <f>IFERROR(_xlfn.XLOOKUP(A25,Table13[TrackerID],Table13[Activity Type]),"")</f>
        <v/>
      </c>
      <c r="D25" s="42" t="str">
        <f>IFERROR(_xlfn.XLOOKUP(A25,Table13[TrackerID],Table13[Start Date]),"")</f>
        <v/>
      </c>
      <c r="E25" s="42" t="str">
        <f>IFERROR(_xlfn.XLOOKUP(A25,Table13[TrackerID],Table13[End Date]),"")</f>
        <v/>
      </c>
      <c r="F25" t="str">
        <f>IFERROR(_xlfn.XLOOKUP(A25,Table13[TrackerID],Table13[Duration of Activity Impacting SAC (days)]),"")</f>
        <v/>
      </c>
      <c r="G25" s="43" t="str" cm="1">
        <f t="array" ref="G25">IFERROR(_xlfn.XLOOKUP(A25,Table13[TrackerID],IF(C14="Summer",Table13[Area Overlap with Summer SAC (km2) (NEW)],Table13[Area Overlap with Winter SAC (km2) (NEW)])),"")</f>
        <v/>
      </c>
      <c r="H25" s="34" t="str">
        <f>IFERROR(Table44[[#This Row],[Impact on SAC (km2)]]/$H$3,"")</f>
        <v/>
      </c>
      <c r="I25" s="34" t="str">
        <f>IFERROR(Table44[[#This Row],[Impact on SAC (%)]]*(MIN(Table44[[#This Row],[Proposed End Date]],$F$3)-MAX(Table44[[#This Row],[Proposed Start Date]],$F$2)+1)/$H$2,"")</f>
        <v/>
      </c>
      <c r="J25" s="34" t="str">
        <f>IFERROR(Table44[[#This Row],[Impact on SAC (%)]]*Table44[[#This Row],[Proposed days]]/$H$2,"")</f>
        <v/>
      </c>
    </row>
    <row r="26" spans="1:10" x14ac:dyDescent="0.35">
      <c r="A26" s="2"/>
      <c r="B26" t="str">
        <f>IFERROR(_xlfn.XLOOKUP(A26,Table13[TrackerID],Table13[Project/Activity Name]),"")</f>
        <v/>
      </c>
      <c r="C26" t="str">
        <f>IFERROR(_xlfn.XLOOKUP(A26,Table13[TrackerID],Table13[Activity Type]),"")</f>
        <v/>
      </c>
      <c r="D26" s="42" t="str">
        <f>IFERROR(_xlfn.XLOOKUP(A26,Table13[TrackerID],Table13[Start Date]),"")</f>
        <v/>
      </c>
      <c r="E26" s="42" t="str">
        <f>IFERROR(_xlfn.XLOOKUP(A26,Table13[TrackerID],Table13[End Date]),"")</f>
        <v/>
      </c>
      <c r="F26" t="str">
        <f>IFERROR(_xlfn.XLOOKUP(A26,Table13[TrackerID],Table13[Duration of Activity Impacting SAC (days)]),"")</f>
        <v/>
      </c>
      <c r="G26" s="43" t="str" cm="1">
        <f t="array" ref="G26">IFERROR(_xlfn.XLOOKUP(A26,Table13[TrackerID],IF(C15="Summer",Table13[Area Overlap with Summer SAC (km2) (NEW)],Table13[Area Overlap with Winter SAC (km2) (NEW)])),"")</f>
        <v/>
      </c>
      <c r="H26" s="34" t="str">
        <f>IFERROR(Table44[[#This Row],[Impact on SAC (km2)]]/$H$3,"")</f>
        <v/>
      </c>
      <c r="I26" s="34" t="str">
        <f>IFERROR(Table44[[#This Row],[Impact on SAC (%)]]*(MIN(Table44[[#This Row],[Proposed End Date]],$F$3)-MAX(Table44[[#This Row],[Proposed Start Date]],$F$2)+1)/$H$2,"")</f>
        <v/>
      </c>
      <c r="J26" s="34" t="str">
        <f>IFERROR(Table44[[#This Row],[Impact on SAC (%)]]*Table44[[#This Row],[Proposed days]]/$H$2,"")</f>
        <v/>
      </c>
    </row>
    <row r="27" spans="1:10" x14ac:dyDescent="0.35">
      <c r="A27" s="2"/>
      <c r="B27" t="str">
        <f>IFERROR(_xlfn.XLOOKUP(A27,Table13[TrackerID],Table13[Project/Activity Name]),"")</f>
        <v/>
      </c>
      <c r="C27" t="str">
        <f>IFERROR(_xlfn.XLOOKUP(A27,Table13[TrackerID],Table13[Activity Type]),"")</f>
        <v/>
      </c>
      <c r="D27" s="42" t="str">
        <f>IFERROR(_xlfn.XLOOKUP(A27,Table13[TrackerID],Table13[Start Date]),"")</f>
        <v/>
      </c>
      <c r="E27" s="42" t="str">
        <f>IFERROR(_xlfn.XLOOKUP(A27,Table13[TrackerID],Table13[End Date]),"")</f>
        <v/>
      </c>
      <c r="F27" t="str">
        <f>IFERROR(_xlfn.XLOOKUP(A27,Table13[TrackerID],Table13[Duration of Activity Impacting SAC (days)]),"")</f>
        <v/>
      </c>
      <c r="G27" s="43" t="str" cm="1">
        <f t="array" ref="G27">IFERROR(_xlfn.XLOOKUP(A27,Table13[TrackerID],IF(C16="Summer",Table13[Area Overlap with Summer SAC (km2) (NEW)],Table13[Area Overlap with Winter SAC (km2) (NEW)])),"")</f>
        <v/>
      </c>
      <c r="H27" s="34" t="str">
        <f>IFERROR(Table44[[#This Row],[Impact on SAC (km2)]]/$H$3,"")</f>
        <v/>
      </c>
      <c r="I27" s="34" t="str">
        <f>IFERROR(Table44[[#This Row],[Impact on SAC (%)]]*(MIN(Table44[[#This Row],[Proposed End Date]],$F$3)-MAX(Table44[[#This Row],[Proposed Start Date]],$F$2)+1)/$H$2,"")</f>
        <v/>
      </c>
      <c r="J27" s="34" t="str">
        <f>IFERROR(Table44[[#This Row],[Impact on SAC (%)]]*Table44[[#This Row],[Proposed days]]/$H$2,"")</f>
        <v/>
      </c>
    </row>
    <row r="28" spans="1:10" x14ac:dyDescent="0.35">
      <c r="A28" s="2"/>
      <c r="B28" t="str">
        <f>IFERROR(_xlfn.XLOOKUP(A28,Table13[TrackerID],Table13[Project/Activity Name]),"")</f>
        <v/>
      </c>
      <c r="C28" t="str">
        <f>IFERROR(_xlfn.XLOOKUP(A28,Table13[TrackerID],Table13[Activity Type]),"")</f>
        <v/>
      </c>
      <c r="D28" s="42" t="str">
        <f>IFERROR(_xlfn.XLOOKUP(A28,Table13[TrackerID],Table13[Start Date]),"")</f>
        <v/>
      </c>
      <c r="E28" s="42" t="str">
        <f>IFERROR(_xlfn.XLOOKUP(A28,Table13[TrackerID],Table13[End Date]),"")</f>
        <v/>
      </c>
      <c r="F28" t="str">
        <f>IFERROR(_xlfn.XLOOKUP(A28,Table13[TrackerID],Table13[Duration of Activity Impacting SAC (days)]),"")</f>
        <v/>
      </c>
      <c r="G28" s="43" t="str" cm="1">
        <f t="array" ref="G28">IFERROR(_xlfn.XLOOKUP(A28,Table13[TrackerID],IF(C17="Summer",Table13[Area Overlap with Summer SAC (km2) (NEW)],Table13[Area Overlap with Winter SAC (km2) (NEW)])),"")</f>
        <v/>
      </c>
      <c r="H28" s="34" t="str">
        <f>IFERROR(Table44[[#This Row],[Impact on SAC (km2)]]/$H$3,"")</f>
        <v/>
      </c>
      <c r="I28" s="34" t="str">
        <f>IFERROR(Table44[[#This Row],[Impact on SAC (%)]]*(MIN(Table44[[#This Row],[Proposed End Date]],$F$3)-MAX(Table44[[#This Row],[Proposed Start Date]],$F$2)+1)/$H$2,"")</f>
        <v/>
      </c>
      <c r="J28" s="34" t="str">
        <f>IFERROR(Table44[[#This Row],[Impact on SAC (%)]]*Table44[[#This Row],[Proposed days]]/$H$2,"")</f>
        <v/>
      </c>
    </row>
    <row r="29" spans="1:10" x14ac:dyDescent="0.35">
      <c r="A29" s="2"/>
      <c r="B29" t="str">
        <f>IFERROR(_xlfn.XLOOKUP(A29,Table13[TrackerID],Table13[Project/Activity Name]),"")</f>
        <v/>
      </c>
      <c r="C29" t="str">
        <f>IFERROR(_xlfn.XLOOKUP(A29,Table13[TrackerID],Table13[Activity Type]),"")</f>
        <v/>
      </c>
      <c r="D29" s="42" t="str">
        <f>IFERROR(_xlfn.XLOOKUP(A29,Table13[TrackerID],Table13[Start Date]),"")</f>
        <v/>
      </c>
      <c r="E29" s="42" t="str">
        <f>IFERROR(_xlfn.XLOOKUP(A29,Table13[TrackerID],Table13[End Date]),"")</f>
        <v/>
      </c>
      <c r="F29" t="str">
        <f>IFERROR(_xlfn.XLOOKUP(A29,Table13[TrackerID],Table13[Duration of Activity Impacting SAC (days)]),"")</f>
        <v/>
      </c>
      <c r="G29" s="43" t="str" cm="1">
        <f t="array" ref="G29">IFERROR(_xlfn.XLOOKUP(A29,Table13[TrackerID],IF(C18="Summer",Table13[Area Overlap with Summer SAC (km2) (NEW)],Table13[Area Overlap with Winter SAC (km2) (NEW)])),"")</f>
        <v/>
      </c>
      <c r="H29" s="34" t="str">
        <f>IFERROR(Table44[[#This Row],[Impact on SAC (km2)]]/$H$3,"")</f>
        <v/>
      </c>
      <c r="I29" s="34" t="str">
        <f>IFERROR(Table44[[#This Row],[Impact on SAC (%)]]*(MIN(Table44[[#This Row],[Proposed End Date]],$F$3)-MAX(Table44[[#This Row],[Proposed Start Date]],$F$2)+1)/$H$2,"")</f>
        <v/>
      </c>
      <c r="J29" s="34" t="str">
        <f>IFERROR(Table44[[#This Row],[Impact on SAC (%)]]*Table44[[#This Row],[Proposed days]]/$H$2,"")</f>
        <v/>
      </c>
    </row>
    <row r="30" spans="1:10" x14ac:dyDescent="0.35">
      <c r="A30" s="2"/>
      <c r="B30" t="str">
        <f>IFERROR(_xlfn.XLOOKUP(A30,Table13[TrackerID],Table13[Project/Activity Name]),"")</f>
        <v/>
      </c>
      <c r="C30" t="str">
        <f>IFERROR(_xlfn.XLOOKUP(A30,Table13[TrackerID],Table13[Activity Type]),"")</f>
        <v/>
      </c>
      <c r="D30" s="42" t="str">
        <f>IFERROR(_xlfn.XLOOKUP(A30,Table13[TrackerID],Table13[Start Date]),"")</f>
        <v/>
      </c>
      <c r="E30" s="42" t="str">
        <f>IFERROR(_xlfn.XLOOKUP(A30,Table13[TrackerID],Table13[End Date]),"")</f>
        <v/>
      </c>
      <c r="F30" t="str">
        <f>IFERROR(_xlfn.XLOOKUP(A30,Table13[TrackerID],Table13[Duration of Activity Impacting SAC (days)]),"")</f>
        <v/>
      </c>
      <c r="G30" s="43" t="str" cm="1">
        <f t="array" ref="G30">IFERROR(_xlfn.XLOOKUP(A30,Table13[TrackerID],IF(C19="Summer",Table13[Area Overlap with Summer SAC (km2) (NEW)],Table13[Area Overlap with Winter SAC (km2) (NEW)])),"")</f>
        <v/>
      </c>
      <c r="H30" s="34" t="str">
        <f>IFERROR(Table44[[#This Row],[Impact on SAC (km2)]]/$H$3,"")</f>
        <v/>
      </c>
      <c r="I30" s="34" t="str">
        <f>IFERROR(Table44[[#This Row],[Impact on SAC (%)]]*(MIN(Table44[[#This Row],[Proposed End Date]],$F$3)-MAX(Table44[[#This Row],[Proposed Start Date]],$F$2)+1)/$H$2,"")</f>
        <v/>
      </c>
      <c r="J30" s="34" t="str">
        <f>IFERROR(Table44[[#This Row],[Impact on SAC (%)]]*Table44[[#This Row],[Proposed days]]/$H$2,"")</f>
        <v/>
      </c>
    </row>
    <row r="31" spans="1:10" x14ac:dyDescent="0.35">
      <c r="A31" s="2"/>
      <c r="B31" t="str">
        <f>IFERROR(_xlfn.XLOOKUP(A31,Table13[TrackerID],Table13[Project/Activity Name]),"")</f>
        <v/>
      </c>
      <c r="C31" t="str">
        <f>IFERROR(_xlfn.XLOOKUP(A31,Table13[TrackerID],Table13[Activity Type]),"")</f>
        <v/>
      </c>
      <c r="D31" s="42" t="str">
        <f>IFERROR(_xlfn.XLOOKUP(A31,Table13[TrackerID],Table13[Start Date]),"")</f>
        <v/>
      </c>
      <c r="E31" s="42" t="str">
        <f>IFERROR(_xlfn.XLOOKUP(A31,Table13[TrackerID],Table13[End Date]),"")</f>
        <v/>
      </c>
      <c r="F31" t="str">
        <f>IFERROR(_xlfn.XLOOKUP(A31,Table13[TrackerID],Table13[Duration of Activity Impacting SAC (days)]),"")</f>
        <v/>
      </c>
      <c r="G31" s="43" t="str" cm="1">
        <f t="array" ref="G31">IFERROR(_xlfn.XLOOKUP(A31,Table13[TrackerID],IF(C20="Summer",Table13[Area Overlap with Summer SAC (km2) (NEW)],Table13[Area Overlap with Winter SAC (km2) (NEW)])),"")</f>
        <v/>
      </c>
      <c r="H31" s="34" t="str">
        <f>IFERROR(Table44[[#This Row],[Impact on SAC (km2)]]/$H$3,"")</f>
        <v/>
      </c>
      <c r="I31" s="34" t="str">
        <f>IFERROR(Table44[[#This Row],[Impact on SAC (%)]]*(MIN(Table44[[#This Row],[Proposed End Date]],$F$3)-MAX(Table44[[#This Row],[Proposed Start Date]],$F$2)+1)/$H$2,"")</f>
        <v/>
      </c>
      <c r="J31" s="34" t="str">
        <f>IFERROR(Table44[[#This Row],[Impact on SAC (%)]]*Table44[[#This Row],[Proposed days]]/$H$2,"")</f>
        <v/>
      </c>
    </row>
    <row r="32" spans="1:10" x14ac:dyDescent="0.35">
      <c r="A32" s="2"/>
      <c r="B32" t="str">
        <f>IFERROR(_xlfn.XLOOKUP(A32,Table13[TrackerID],Table13[Project/Activity Name]),"")</f>
        <v/>
      </c>
      <c r="C32" t="str">
        <f>IFERROR(_xlfn.XLOOKUP(A32,Table13[TrackerID],Table13[Activity Type]),"")</f>
        <v/>
      </c>
      <c r="D32" s="42" t="str">
        <f>IFERROR(_xlfn.XLOOKUP(A32,Table13[TrackerID],Table13[Start Date]),"")</f>
        <v/>
      </c>
      <c r="E32" s="42" t="str">
        <f>IFERROR(_xlfn.XLOOKUP(A32,Table13[TrackerID],Table13[End Date]),"")</f>
        <v/>
      </c>
      <c r="F32" t="str">
        <f>IFERROR(_xlfn.XLOOKUP(A32,Table13[TrackerID],Table13[Duration of Activity Impacting SAC (days)]),"")</f>
        <v/>
      </c>
      <c r="G32" s="43" t="str" cm="1">
        <f t="array" ref="G32">IFERROR(_xlfn.XLOOKUP(A32,Table13[TrackerID],IF(C21="Summer",Table13[Area Overlap with Summer SAC (km2) (NEW)],Table13[Area Overlap with Winter SAC (km2) (NEW)])),"")</f>
        <v/>
      </c>
      <c r="H32" s="34" t="str">
        <f>IFERROR(Table44[[#This Row],[Impact on SAC (km2)]]/$H$3,"")</f>
        <v/>
      </c>
      <c r="I32" s="34" t="str">
        <f>IFERROR(Table44[[#This Row],[Impact on SAC (%)]]*(MIN(Table44[[#This Row],[Proposed End Date]],$F$3)-MAX(Table44[[#This Row],[Proposed Start Date]],$F$2)+1)/$H$2,"")</f>
        <v/>
      </c>
      <c r="J32" s="34" t="str">
        <f>IFERROR(Table44[[#This Row],[Impact on SAC (%)]]*Table44[[#This Row],[Proposed days]]/$H$2,"")</f>
        <v/>
      </c>
    </row>
    <row r="33" spans="1:10" x14ac:dyDescent="0.35">
      <c r="A33" s="2"/>
      <c r="B33" t="str">
        <f>IFERROR(_xlfn.XLOOKUP(A33,Table13[TrackerID],Table13[Project/Activity Name]),"")</f>
        <v/>
      </c>
      <c r="C33" t="str">
        <f>IFERROR(_xlfn.XLOOKUP(A33,Table13[TrackerID],Table13[Activity Type]),"")</f>
        <v/>
      </c>
      <c r="D33" s="42" t="str">
        <f>IFERROR(_xlfn.XLOOKUP(A33,Table13[TrackerID],Table13[Start Date]),"")</f>
        <v/>
      </c>
      <c r="E33" s="42" t="str">
        <f>IFERROR(_xlfn.XLOOKUP(A33,Table13[TrackerID],Table13[End Date]),"")</f>
        <v/>
      </c>
      <c r="F33" t="str">
        <f>IFERROR(_xlfn.XLOOKUP(A33,Table13[TrackerID],Table13[Duration of Activity Impacting SAC (days)]),"")</f>
        <v/>
      </c>
      <c r="G33" s="43" t="str" cm="1">
        <f t="array" ref="G33">IFERROR(_xlfn.XLOOKUP(A33,Table13[TrackerID],IF(C22="Summer",Table13[Area Overlap with Summer SAC (km2) (NEW)],Table13[Area Overlap with Winter SAC (km2) (NEW)])),"")</f>
        <v/>
      </c>
      <c r="H33" s="34" t="str">
        <f>IFERROR(Table44[[#This Row],[Impact on SAC (km2)]]/$H$3,"")</f>
        <v/>
      </c>
      <c r="I33" s="34" t="str">
        <f>IFERROR(Table44[[#This Row],[Impact on SAC (%)]]*(MIN(Table44[[#This Row],[Proposed End Date]],$F$3)-MAX(Table44[[#This Row],[Proposed Start Date]],$F$2)+1)/$H$2,"")</f>
        <v/>
      </c>
      <c r="J33" s="34" t="str">
        <f>IFERROR(Table44[[#This Row],[Impact on SAC (%)]]*Table44[[#This Row],[Proposed days]]/$H$2,"")</f>
        <v/>
      </c>
    </row>
    <row r="34" spans="1:10" x14ac:dyDescent="0.35">
      <c r="A34" s="2"/>
      <c r="B34" t="str">
        <f>IFERROR(_xlfn.XLOOKUP(A34,Table13[TrackerID],Table13[Project/Activity Name]),"")</f>
        <v/>
      </c>
      <c r="C34" t="str">
        <f>IFERROR(_xlfn.XLOOKUP(A34,Table13[TrackerID],Table13[Activity Type]),"")</f>
        <v/>
      </c>
      <c r="D34" s="42" t="str">
        <f>IFERROR(_xlfn.XLOOKUP(A34,Table13[TrackerID],Table13[Start Date]),"")</f>
        <v/>
      </c>
      <c r="E34" s="42" t="str">
        <f>IFERROR(_xlfn.XLOOKUP(A34,Table13[TrackerID],Table13[End Date]),"")</f>
        <v/>
      </c>
      <c r="F34" t="str">
        <f>IFERROR(_xlfn.XLOOKUP(A34,Table13[TrackerID],Table13[Duration of Activity Impacting SAC (days)]),"")</f>
        <v/>
      </c>
      <c r="G34" s="43" t="str" cm="1">
        <f t="array" ref="G34">IFERROR(_xlfn.XLOOKUP(A34,Table13[TrackerID],IF(C23="Summer",Table13[Area Overlap with Summer SAC (km2) (NEW)],Table13[Area Overlap with Winter SAC (km2) (NEW)])),"")</f>
        <v/>
      </c>
      <c r="H34" s="34" t="str">
        <f>IFERROR(Table44[[#This Row],[Impact on SAC (km2)]]/$H$3,"")</f>
        <v/>
      </c>
      <c r="I34" s="34" t="str">
        <f>IFERROR(Table44[[#This Row],[Impact on SAC (%)]]*(MIN(Table44[[#This Row],[Proposed End Date]],$F$3)-MAX(Table44[[#This Row],[Proposed Start Date]],$F$2)+1)/$H$2,"")</f>
        <v/>
      </c>
      <c r="J34" s="34" t="str">
        <f>IFERROR(Table44[[#This Row],[Impact on SAC (%)]]*Table44[[#This Row],[Proposed days]]/$H$2,"")</f>
        <v/>
      </c>
    </row>
    <row r="35" spans="1:10" x14ac:dyDescent="0.35">
      <c r="A35" s="2"/>
      <c r="B35" t="str">
        <f>IFERROR(_xlfn.XLOOKUP(A35,Table13[TrackerID],Table13[Project/Activity Name]),"")</f>
        <v/>
      </c>
      <c r="C35" t="str">
        <f>IFERROR(_xlfn.XLOOKUP(A35,Table13[TrackerID],Table13[Activity Type]),"")</f>
        <v/>
      </c>
      <c r="D35" s="42" t="str">
        <f>IFERROR(_xlfn.XLOOKUP(A35,Table13[TrackerID],Table13[Start Date]),"")</f>
        <v/>
      </c>
      <c r="E35" s="42" t="str">
        <f>IFERROR(_xlfn.XLOOKUP(A35,Table13[TrackerID],Table13[End Date]),"")</f>
        <v/>
      </c>
      <c r="F35" t="str">
        <f>IFERROR(_xlfn.XLOOKUP(A35,Table13[TrackerID],Table13[Duration of Activity Impacting SAC (days)]),"")</f>
        <v/>
      </c>
      <c r="G35" s="43" t="str" cm="1">
        <f t="array" ref="G35">IFERROR(_xlfn.XLOOKUP(A35,Table13[TrackerID],IF(C24="Summer",Table13[Area Overlap with Summer SAC (km2) (NEW)],Table13[Area Overlap with Winter SAC (km2) (NEW)])),"")</f>
        <v/>
      </c>
      <c r="H35" s="34" t="str">
        <f>IFERROR(Table44[[#This Row],[Impact on SAC (km2)]]/$H$3,"")</f>
        <v/>
      </c>
      <c r="I35" s="34" t="str">
        <f>IFERROR(Table44[[#This Row],[Impact on SAC (%)]]*(MIN(Table44[[#This Row],[Proposed End Date]],$F$3)-MAX(Table44[[#This Row],[Proposed Start Date]],$F$2)+1)/$H$2,"")</f>
        <v/>
      </c>
      <c r="J35" s="34" t="str">
        <f>IFERROR(Table44[[#This Row],[Impact on SAC (%)]]*Table44[[#This Row],[Proposed days]]/$H$2,"")</f>
        <v/>
      </c>
    </row>
    <row r="36" spans="1:10" x14ac:dyDescent="0.35">
      <c r="A36" s="2"/>
      <c r="B36" t="str">
        <f>IFERROR(_xlfn.XLOOKUP(A36,Table13[TrackerID],Table13[Project/Activity Name]),"")</f>
        <v/>
      </c>
      <c r="C36" t="str">
        <f>IFERROR(_xlfn.XLOOKUP(A36,Table13[TrackerID],Table13[Activity Type]),"")</f>
        <v/>
      </c>
      <c r="D36" s="42" t="str">
        <f>IFERROR(_xlfn.XLOOKUP(A36,Table13[TrackerID],Table13[Start Date]),"")</f>
        <v/>
      </c>
      <c r="E36" s="42" t="str">
        <f>IFERROR(_xlfn.XLOOKUP(A36,Table13[TrackerID],Table13[End Date]),"")</f>
        <v/>
      </c>
      <c r="F36" t="str">
        <f>IFERROR(_xlfn.XLOOKUP(A36,Table13[TrackerID],Table13[Duration of Activity Impacting SAC (days)]),"")</f>
        <v/>
      </c>
      <c r="G36" s="43" t="str" cm="1">
        <f t="array" ref="G36">IFERROR(_xlfn.XLOOKUP(A36,Table13[TrackerID],IF(C25="Summer",Table13[Area Overlap with Summer SAC (km2) (NEW)],Table13[Area Overlap with Winter SAC (km2) (NEW)])),"")</f>
        <v/>
      </c>
      <c r="H36" s="34" t="str">
        <f>IFERROR(Table44[[#This Row],[Impact on SAC (km2)]]/$H$3,"")</f>
        <v/>
      </c>
      <c r="I36" s="34" t="str">
        <f>IFERROR(Table44[[#This Row],[Impact on SAC (%)]]*(MIN(Table44[[#This Row],[Proposed End Date]],$F$3)-MAX(Table44[[#This Row],[Proposed Start Date]],$F$2)+1)/$H$2,"")</f>
        <v/>
      </c>
      <c r="J36" s="34" t="str">
        <f>IFERROR(Table44[[#This Row],[Impact on SAC (%)]]*Table44[[#This Row],[Proposed days]]/$H$2,"")</f>
        <v/>
      </c>
    </row>
    <row r="37" spans="1:10" x14ac:dyDescent="0.35">
      <c r="A37" s="2"/>
      <c r="B37" t="str">
        <f>IFERROR(_xlfn.XLOOKUP(A37,Table13[TrackerID],Table13[Project/Activity Name]),"")</f>
        <v/>
      </c>
      <c r="C37" t="str">
        <f>IFERROR(_xlfn.XLOOKUP(A37,Table13[TrackerID],Table13[Activity Type]),"")</f>
        <v/>
      </c>
      <c r="D37" s="42" t="str">
        <f>IFERROR(_xlfn.XLOOKUP(A37,Table13[TrackerID],Table13[Start Date]),"")</f>
        <v/>
      </c>
      <c r="E37" s="42" t="str">
        <f>IFERROR(_xlfn.XLOOKUP(A37,Table13[TrackerID],Table13[End Date]),"")</f>
        <v/>
      </c>
      <c r="F37" t="str">
        <f>IFERROR(_xlfn.XLOOKUP(A37,Table13[TrackerID],Table13[Duration of Activity Impacting SAC (days)]),"")</f>
        <v/>
      </c>
      <c r="G37" s="43" t="str" cm="1">
        <f t="array" ref="G37">IFERROR(_xlfn.XLOOKUP(A37,Table13[TrackerID],IF(C26="Summer",Table13[Area Overlap with Summer SAC (km2) (NEW)],Table13[Area Overlap with Winter SAC (km2) (NEW)])),"")</f>
        <v/>
      </c>
      <c r="H37" s="34" t="str">
        <f>IFERROR(Table44[[#This Row],[Impact on SAC (km2)]]/$H$3,"")</f>
        <v/>
      </c>
      <c r="I37" s="34" t="str">
        <f>IFERROR(Table44[[#This Row],[Impact on SAC (%)]]*(MIN(Table44[[#This Row],[Proposed End Date]],$F$3)-MAX(Table44[[#This Row],[Proposed Start Date]],$F$2)+1)/$H$2,"")</f>
        <v/>
      </c>
      <c r="J37" s="34" t="str">
        <f>IFERROR(Table44[[#This Row],[Impact on SAC (%)]]*Table44[[#This Row],[Proposed days]]/$H$2,"")</f>
        <v/>
      </c>
    </row>
    <row r="38" spans="1:10" x14ac:dyDescent="0.35">
      <c r="A38" s="2"/>
      <c r="B38" t="str">
        <f>IFERROR(_xlfn.XLOOKUP(A38,Table13[TrackerID],Table13[Project/Activity Name]),"")</f>
        <v/>
      </c>
      <c r="C38" t="str">
        <f>IFERROR(_xlfn.XLOOKUP(A38,Table13[TrackerID],Table13[Activity Type]),"")</f>
        <v/>
      </c>
      <c r="D38" s="42" t="str">
        <f>IFERROR(_xlfn.XLOOKUP(A38,Table13[TrackerID],Table13[Start Date]),"")</f>
        <v/>
      </c>
      <c r="E38" s="42" t="str">
        <f>IFERROR(_xlfn.XLOOKUP(A38,Table13[TrackerID],Table13[End Date]),"")</f>
        <v/>
      </c>
      <c r="F38" t="str">
        <f>IFERROR(_xlfn.XLOOKUP(A38,Table13[TrackerID],Table13[Duration of Activity Impacting SAC (days)]),"")</f>
        <v/>
      </c>
      <c r="G38" s="43" t="str" cm="1">
        <f t="array" ref="G38">IFERROR(_xlfn.XLOOKUP(A38,Table13[TrackerID],IF(C27="Summer",Table13[Area Overlap with Summer SAC (km2) (NEW)],Table13[Area Overlap with Winter SAC (km2) (NEW)])),"")</f>
        <v/>
      </c>
      <c r="H38" s="34" t="str">
        <f>IFERROR(Table44[[#This Row],[Impact on SAC (km2)]]/$H$3,"")</f>
        <v/>
      </c>
      <c r="I38" s="34" t="str">
        <f>IFERROR(Table44[[#This Row],[Impact on SAC (%)]]*(MIN(Table44[[#This Row],[Proposed End Date]],$F$3)-MAX(Table44[[#This Row],[Proposed Start Date]],$F$2)+1)/$H$2,"")</f>
        <v/>
      </c>
      <c r="J38" s="34" t="str">
        <f>IFERROR(Table44[[#This Row],[Impact on SAC (%)]]*Table44[[#This Row],[Proposed days]]/$H$2,"")</f>
        <v/>
      </c>
    </row>
    <row r="39" spans="1:10" x14ac:dyDescent="0.35">
      <c r="A39" s="2"/>
      <c r="B39" t="str">
        <f>IFERROR(_xlfn.XLOOKUP(A39,Table13[TrackerID],Table13[Project/Activity Name]),"")</f>
        <v/>
      </c>
      <c r="C39" t="str">
        <f>IFERROR(_xlfn.XLOOKUP(A39,Table13[TrackerID],Table13[Activity Type]),"")</f>
        <v/>
      </c>
      <c r="D39" s="42" t="str">
        <f>IFERROR(_xlfn.XLOOKUP(A39,Table13[TrackerID],Table13[Start Date]),"")</f>
        <v/>
      </c>
      <c r="E39" s="42" t="str">
        <f>IFERROR(_xlfn.XLOOKUP(A39,Table13[TrackerID],Table13[End Date]),"")</f>
        <v/>
      </c>
      <c r="F39" t="str">
        <f>IFERROR(_xlfn.XLOOKUP(A39,Table13[TrackerID],Table13[Duration of Activity Impacting SAC (days)]),"")</f>
        <v/>
      </c>
      <c r="G39" s="43" t="str" cm="1">
        <f t="array" ref="G39">IFERROR(_xlfn.XLOOKUP(A39,Table13[TrackerID],IF(C28="Summer",Table13[Area Overlap with Summer SAC (km2) (NEW)],Table13[Area Overlap with Winter SAC (km2) (NEW)])),"")</f>
        <v/>
      </c>
      <c r="H39" s="34" t="str">
        <f>IFERROR(Table44[[#This Row],[Impact on SAC (km2)]]/$H$3,"")</f>
        <v/>
      </c>
      <c r="I39" s="34" t="str">
        <f>IFERROR(Table44[[#This Row],[Impact on SAC (%)]]*(MIN(Table44[[#This Row],[Proposed End Date]],$F$3)-MAX(Table44[[#This Row],[Proposed Start Date]],$F$2)+1)/$H$2,"")</f>
        <v/>
      </c>
      <c r="J39" s="34" t="str">
        <f>IFERROR(Table44[[#This Row],[Impact on SAC (%)]]*Table44[[#This Row],[Proposed days]]/$H$2,"")</f>
        <v/>
      </c>
    </row>
    <row r="40" spans="1:10" x14ac:dyDescent="0.35">
      <c r="B40" t="str">
        <f>IFERROR(_xlfn.XLOOKUP(A40,Table13[TrackerID],Table13[Project/Activity Name]),"")</f>
        <v/>
      </c>
      <c r="C40" t="str">
        <f>IFERROR(_xlfn.XLOOKUP(A40,Table13[TrackerID],Table13[Activity Type]),"")</f>
        <v/>
      </c>
      <c r="D40" s="42" t="str">
        <f>IFERROR(_xlfn.XLOOKUP(A40,Table13[TrackerID],Table13[Start Date]),"")</f>
        <v/>
      </c>
      <c r="E40" s="42" t="str">
        <f>IFERROR(_xlfn.XLOOKUP(A40,Table13[TrackerID],Table13[End Date]),"")</f>
        <v/>
      </c>
      <c r="F40" t="str">
        <f>IFERROR(_xlfn.XLOOKUP(A40,Table13[TrackerID],Table13[Duration of Activity Impacting SAC (days)]),"")</f>
        <v/>
      </c>
      <c r="G40" s="43" t="str" cm="1">
        <f t="array" ref="G40">IFERROR(_xlfn.XLOOKUP(A40,Table13[TrackerID],IF(C29="Summer",Table13[Area Overlap with Summer SAC (km2) (NEW)],Table13[Area Overlap with Winter SAC (km2) (NEW)])),"")</f>
        <v/>
      </c>
      <c r="H40" s="34" t="str">
        <f>IFERROR(Table44[[#This Row],[Impact on SAC (km2)]]/$H$3,"")</f>
        <v/>
      </c>
      <c r="I40" s="34" t="str">
        <f>IFERROR(Table44[[#This Row],[Impact on SAC (%)]]*(MIN(Table44[[#This Row],[Proposed End Date]],$F$3)-MAX(Table44[[#This Row],[Proposed Start Date]],$F$2)+1)/$H$2,"")</f>
        <v/>
      </c>
      <c r="J40" s="34" t="str">
        <f>IFERROR(Table44[[#This Row],[Impact on SAC (%)]]*Table44[[#This Row],[Proposed days]]/$H$2,"")</f>
        <v/>
      </c>
    </row>
    <row r="41" spans="1:10" x14ac:dyDescent="0.35">
      <c r="B41" t="str">
        <f>IFERROR(_xlfn.XLOOKUP(A41,Table13[TrackerID],Table13[Project/Activity Name]),"")</f>
        <v/>
      </c>
      <c r="C41" t="str">
        <f>IFERROR(_xlfn.XLOOKUP(A41,Table13[TrackerID],Table13[Activity Type]),"")</f>
        <v/>
      </c>
      <c r="D41" s="42" t="str">
        <f>IFERROR(_xlfn.XLOOKUP(A41,Table13[TrackerID],Table13[Start Date]),"")</f>
        <v/>
      </c>
      <c r="E41" s="42" t="str">
        <f>IFERROR(_xlfn.XLOOKUP(A41,Table13[TrackerID],Table13[End Date]),"")</f>
        <v/>
      </c>
      <c r="F41" t="str">
        <f>IFERROR(_xlfn.XLOOKUP(A41,Table13[TrackerID],Table13[Duration of Activity Impacting SAC (days)]),"")</f>
        <v/>
      </c>
      <c r="G41" s="43" t="str" cm="1">
        <f t="array" ref="G41">IFERROR(_xlfn.XLOOKUP(A41,Table13[TrackerID],IF(C30="Summer",Table13[Area Overlap with Summer SAC (km2) (NEW)],Table13[Area Overlap with Winter SAC (km2) (NEW)])),"")</f>
        <v/>
      </c>
      <c r="H41" s="34" t="str">
        <f>IFERROR(Table44[[#This Row],[Impact on SAC (km2)]]/$H$3,"")</f>
        <v/>
      </c>
      <c r="I41" s="34" t="str">
        <f>IFERROR(Table44[[#This Row],[Impact on SAC (%)]]*(MIN(Table44[[#This Row],[Proposed End Date]],$F$3)-MAX(Table44[[#This Row],[Proposed Start Date]],$F$2)+1)/$H$2,"")</f>
        <v/>
      </c>
      <c r="J41" s="34" t="str">
        <f>IFERROR(Table44[[#This Row],[Impact on SAC (%)]]*Table44[[#This Row],[Proposed days]]/$H$2,"")</f>
        <v/>
      </c>
    </row>
    <row r="42" spans="1:10" x14ac:dyDescent="0.35">
      <c r="B42" t="str">
        <f>IFERROR(_xlfn.XLOOKUP(A42,Table13[TrackerID],Table13[Project/Activity Name]),"")</f>
        <v/>
      </c>
      <c r="C42" t="str">
        <f>IFERROR(_xlfn.XLOOKUP(A42,Table13[TrackerID],Table13[Activity Type]),"")</f>
        <v/>
      </c>
      <c r="D42" s="42" t="str">
        <f>IFERROR(_xlfn.XLOOKUP(A42,Table13[TrackerID],Table13[Start Date]),"")</f>
        <v/>
      </c>
      <c r="E42" s="42" t="str">
        <f>IFERROR(_xlfn.XLOOKUP(A42,Table13[TrackerID],Table13[End Date]),"")</f>
        <v/>
      </c>
      <c r="F42" t="str">
        <f>IFERROR(_xlfn.XLOOKUP(A42,Table13[TrackerID],Table13[Duration of Activity Impacting SAC (days)]),"")</f>
        <v/>
      </c>
      <c r="G42" s="43" t="str" cm="1">
        <f t="array" ref="G42">IFERROR(_xlfn.XLOOKUP(A42,Table13[TrackerID],IF(C31="Summer",Table13[Area Overlap with Summer SAC (km2) (NEW)],Table13[Area Overlap with Winter SAC (km2) (NEW)])),"")</f>
        <v/>
      </c>
      <c r="H42" s="34" t="str">
        <f>IFERROR(Table44[[#This Row],[Impact on SAC (km2)]]/$H$3,"")</f>
        <v/>
      </c>
      <c r="I42" s="34" t="str">
        <f>IFERROR(Table44[[#This Row],[Impact on SAC (%)]]*(MIN(Table44[[#This Row],[Proposed End Date]],$F$3)-MAX(Table44[[#This Row],[Proposed Start Date]],$F$2)+1)/$H$2,"")</f>
        <v/>
      </c>
      <c r="J42" s="34" t="str">
        <f>IFERROR(Table44[[#This Row],[Impact on SAC (%)]]*Table44[[#This Row],[Proposed days]]/$H$2,"")</f>
        <v/>
      </c>
    </row>
    <row r="43" spans="1:10" x14ac:dyDescent="0.35">
      <c r="B43" t="str">
        <f>IFERROR(_xlfn.XLOOKUP(A43,Table13[TrackerID],Table13[Project/Activity Name]),"")</f>
        <v/>
      </c>
      <c r="C43" t="str">
        <f>IFERROR(_xlfn.XLOOKUP(A43,Table13[TrackerID],Table13[Activity Type]),"")</f>
        <v/>
      </c>
      <c r="D43" s="42" t="str">
        <f>IFERROR(_xlfn.XLOOKUP(A43,Table13[TrackerID],Table13[Start Date]),"")</f>
        <v/>
      </c>
      <c r="E43" s="42" t="str">
        <f>IFERROR(_xlfn.XLOOKUP(A43,Table13[TrackerID],Table13[End Date]),"")</f>
        <v/>
      </c>
      <c r="F43" t="str">
        <f>IFERROR(_xlfn.XLOOKUP(A43,Table13[TrackerID],Table13[Duration of Activity Impacting SAC (days)]),"")</f>
        <v/>
      </c>
      <c r="G43" s="43" t="str" cm="1">
        <f t="array" ref="G43">IFERROR(_xlfn.XLOOKUP(A43,Table13[TrackerID],IF(C32="Summer",Table13[Area Overlap with Summer SAC (km2) (NEW)],Table13[Area Overlap with Winter SAC (km2) (NEW)])),"")</f>
        <v/>
      </c>
      <c r="H43" s="34" t="str">
        <f>IFERROR(Table44[[#This Row],[Impact on SAC (km2)]]/$H$3,"")</f>
        <v/>
      </c>
      <c r="I43" s="34" t="str">
        <f>IFERROR(Table44[[#This Row],[Impact on SAC (%)]]*(MIN(Table44[[#This Row],[Proposed End Date]],$F$3)-MAX(Table44[[#This Row],[Proposed Start Date]],$F$2)+1)/$H$2,"")</f>
        <v/>
      </c>
      <c r="J43" s="34" t="str">
        <f>IFERROR(Table44[[#This Row],[Impact on SAC (%)]]*Table44[[#This Row],[Proposed days]]/$H$2,"")</f>
        <v/>
      </c>
    </row>
    <row r="44" spans="1:10" x14ac:dyDescent="0.35">
      <c r="B44" t="str">
        <f>IFERROR(_xlfn.XLOOKUP(A44,Table13[TrackerID],Table13[Project/Activity Name]),"")</f>
        <v/>
      </c>
      <c r="C44" t="str">
        <f>IFERROR(_xlfn.XLOOKUP(A44,Table13[TrackerID],Table13[Activity Type]),"")</f>
        <v/>
      </c>
      <c r="D44" s="42" t="str">
        <f>IFERROR(_xlfn.XLOOKUP(A44,Table13[TrackerID],Table13[Start Date]),"")</f>
        <v/>
      </c>
      <c r="E44" s="42" t="str">
        <f>IFERROR(_xlfn.XLOOKUP(A44,Table13[TrackerID],Table13[End Date]),"")</f>
        <v/>
      </c>
      <c r="F44" t="str">
        <f>IFERROR(_xlfn.XLOOKUP(A44,Table13[TrackerID],Table13[Duration of Activity Impacting SAC (days)]),"")</f>
        <v/>
      </c>
      <c r="G44" s="43" t="str" cm="1">
        <f t="array" ref="G44">IFERROR(_xlfn.XLOOKUP(A44,Table13[TrackerID],IF(C33="Summer",Table13[Area Overlap with Summer SAC (km2) (NEW)],Table13[Area Overlap with Winter SAC (km2) (NEW)])),"")</f>
        <v/>
      </c>
      <c r="H44" s="34" t="str">
        <f>IFERROR(Table44[[#This Row],[Impact on SAC (km2)]]/$H$3,"")</f>
        <v/>
      </c>
      <c r="I44" s="34" t="str">
        <f>IFERROR(Table44[[#This Row],[Impact on SAC (%)]]*(MIN(Table44[[#This Row],[Proposed End Date]],$F$3)-MAX(Table44[[#This Row],[Proposed Start Date]],$F$2)+1)/$H$2,"")</f>
        <v/>
      </c>
      <c r="J44" s="34" t="str">
        <f>IFERROR(Table44[[#This Row],[Impact on SAC (%)]]*Table44[[#This Row],[Proposed days]]/$H$2,"")</f>
        <v/>
      </c>
    </row>
    <row r="45" spans="1:10" x14ac:dyDescent="0.35">
      <c r="B45" t="str">
        <f>IFERROR(_xlfn.XLOOKUP(A45,Table13[TrackerID],Table13[Project/Activity Name]),"")</f>
        <v/>
      </c>
      <c r="C45" t="str">
        <f>IFERROR(_xlfn.XLOOKUP(A45,Table13[TrackerID],Table13[Activity Type]),"")</f>
        <v/>
      </c>
      <c r="D45" s="42" t="str">
        <f>IFERROR(_xlfn.XLOOKUP(A45,Table13[TrackerID],Table13[Start Date]),"")</f>
        <v/>
      </c>
      <c r="E45" s="42" t="str">
        <f>IFERROR(_xlfn.XLOOKUP(A45,Table13[TrackerID],Table13[End Date]),"")</f>
        <v/>
      </c>
      <c r="F45" t="str">
        <f>IFERROR(_xlfn.XLOOKUP(A45,Table13[TrackerID],Table13[Duration of Activity Impacting SAC (days)]),"")</f>
        <v/>
      </c>
      <c r="G45" s="43" t="str" cm="1">
        <f t="array" ref="G45">IFERROR(_xlfn.XLOOKUP(A45,Table13[TrackerID],IF(C34="Summer",Table13[Area Overlap with Summer SAC (km2) (NEW)],Table13[Area Overlap with Winter SAC (km2) (NEW)])),"")</f>
        <v/>
      </c>
      <c r="H45" s="34" t="str">
        <f>IFERROR(Table44[[#This Row],[Impact on SAC (km2)]]/$H$3,"")</f>
        <v/>
      </c>
      <c r="I45" s="34" t="str">
        <f>IFERROR(Table44[[#This Row],[Impact on SAC (%)]]*(MIN(Table44[[#This Row],[Proposed End Date]],$F$3)-MAX(Table44[[#This Row],[Proposed Start Date]],$F$2)+1)/$H$2,"")</f>
        <v/>
      </c>
      <c r="J45" s="34" t="str">
        <f>IFERROR(Table44[[#This Row],[Impact on SAC (%)]]*Table44[[#This Row],[Proposed days]]/$H$2,"")</f>
        <v/>
      </c>
    </row>
    <row r="46" spans="1:10" x14ac:dyDescent="0.35">
      <c r="B46" t="str">
        <f>IFERROR(_xlfn.XLOOKUP(A46,Table13[TrackerID],Table13[Project/Activity Name]),"")</f>
        <v/>
      </c>
      <c r="C46" t="str">
        <f>IFERROR(_xlfn.XLOOKUP(A46,Table13[TrackerID],Table13[Activity Type]),"")</f>
        <v/>
      </c>
      <c r="D46" s="42" t="str">
        <f>IFERROR(_xlfn.XLOOKUP(A46,Table13[TrackerID],Table13[Start Date]),"")</f>
        <v/>
      </c>
      <c r="E46" s="42" t="str">
        <f>IFERROR(_xlfn.XLOOKUP(A46,Table13[TrackerID],Table13[End Date]),"")</f>
        <v/>
      </c>
      <c r="F46" t="str">
        <f>IFERROR(_xlfn.XLOOKUP(A46,Table13[TrackerID],Table13[Duration of Activity Impacting SAC (days)]),"")</f>
        <v/>
      </c>
      <c r="G46" s="43" t="str" cm="1">
        <f t="array" ref="G46">IFERROR(_xlfn.XLOOKUP(A46,Table13[TrackerID],IF(C35="Summer",Table13[Area Overlap with Summer SAC (km2) (NEW)],Table13[Area Overlap with Winter SAC (km2) (NEW)])),"")</f>
        <v/>
      </c>
      <c r="H46" s="34" t="str">
        <f>IFERROR(Table44[[#This Row],[Impact on SAC (km2)]]/$H$3,"")</f>
        <v/>
      </c>
      <c r="I46" s="34" t="str">
        <f>IFERROR(Table44[[#This Row],[Impact on SAC (%)]]*(MIN(Table44[[#This Row],[Proposed End Date]],$F$3)-MAX(Table44[[#This Row],[Proposed Start Date]],$F$2)+1)/$H$2,"")</f>
        <v/>
      </c>
      <c r="J46" s="34" t="str">
        <f>IFERROR(Table44[[#This Row],[Impact on SAC (%)]]*Table44[[#This Row],[Proposed days]]/$H$2,"")</f>
        <v/>
      </c>
    </row>
    <row r="47" spans="1:10" x14ac:dyDescent="0.35">
      <c r="B47" t="str">
        <f>IFERROR(_xlfn.XLOOKUP(A47,Table13[TrackerID],Table13[Project/Activity Name]),"")</f>
        <v/>
      </c>
      <c r="C47" t="str">
        <f>IFERROR(_xlfn.XLOOKUP(A47,Table13[TrackerID],Table13[Activity Type]),"")</f>
        <v/>
      </c>
      <c r="D47" s="42" t="str">
        <f>IFERROR(_xlfn.XLOOKUP(A47,Table13[TrackerID],Table13[Start Date]),"")</f>
        <v/>
      </c>
      <c r="E47" s="42" t="str">
        <f>IFERROR(_xlfn.XLOOKUP(A47,Table13[TrackerID],Table13[End Date]),"")</f>
        <v/>
      </c>
      <c r="F47" t="str">
        <f>IFERROR(_xlfn.XLOOKUP(A47,Table13[TrackerID],Table13[Duration of Activity Impacting SAC (days)]),"")</f>
        <v/>
      </c>
      <c r="G47" s="43" t="str" cm="1">
        <f t="array" ref="G47">IFERROR(_xlfn.XLOOKUP(A47,Table13[TrackerID],IF(C36="Summer",Table13[Area Overlap with Summer SAC (km2) (NEW)],Table13[Area Overlap with Winter SAC (km2) (NEW)])),"")</f>
        <v/>
      </c>
      <c r="H47" s="34" t="str">
        <f>IFERROR(Table44[[#This Row],[Impact on SAC (km2)]]/$H$3,"")</f>
        <v/>
      </c>
      <c r="I47" s="34" t="str">
        <f>IFERROR(Table44[[#This Row],[Impact on SAC (%)]]*(MIN(Table44[[#This Row],[Proposed End Date]],$F$3)-MAX(Table44[[#This Row],[Proposed Start Date]],$F$2)+1)/$H$2,"")</f>
        <v/>
      </c>
      <c r="J47" s="34" t="str">
        <f>IFERROR(Table44[[#This Row],[Impact on SAC (%)]]*Table44[[#This Row],[Proposed days]]/$H$2,"")</f>
        <v/>
      </c>
    </row>
    <row r="48" spans="1:10" x14ac:dyDescent="0.35">
      <c r="B48" t="str">
        <f>IFERROR(_xlfn.XLOOKUP(A48,Table13[TrackerID],Table13[Project/Activity Name]),"")</f>
        <v/>
      </c>
      <c r="C48" t="str">
        <f>IFERROR(_xlfn.XLOOKUP(A48,Table13[TrackerID],Table13[Activity Type]),"")</f>
        <v/>
      </c>
      <c r="D48" s="42" t="str">
        <f>IFERROR(_xlfn.XLOOKUP(A48,Table13[TrackerID],Table13[Start Date]),"")</f>
        <v/>
      </c>
      <c r="E48" s="42" t="str">
        <f>IFERROR(_xlfn.XLOOKUP(A48,Table13[TrackerID],Table13[End Date]),"")</f>
        <v/>
      </c>
      <c r="F48" t="str">
        <f>IFERROR(_xlfn.XLOOKUP(A48,Table13[TrackerID],Table13[Duration of Activity Impacting SAC (days)]),"")</f>
        <v/>
      </c>
      <c r="G48" s="43" t="str" cm="1">
        <f t="array" ref="G48">IFERROR(_xlfn.XLOOKUP(A48,Table13[TrackerID],IF(C37="Summer",Table13[Area Overlap with Summer SAC (km2) (NEW)],Table13[Area Overlap with Winter SAC (km2) (NEW)])),"")</f>
        <v/>
      </c>
      <c r="H48" s="34" t="str">
        <f>IFERROR(Table44[[#This Row],[Impact on SAC (km2)]]/$H$3,"")</f>
        <v/>
      </c>
      <c r="I48" s="34" t="str">
        <f>IFERROR(Table44[[#This Row],[Impact on SAC (%)]]*(MIN(Table44[[#This Row],[Proposed End Date]],$F$3)-MAX(Table44[[#This Row],[Proposed Start Date]],$F$2)+1)/$H$2,"")</f>
        <v/>
      </c>
      <c r="J48" s="34" t="str">
        <f>IFERROR(Table44[[#This Row],[Impact on SAC (%)]]*Table44[[#This Row],[Proposed days]]/$H$2,"")</f>
        <v/>
      </c>
    </row>
    <row r="49" spans="2:10" x14ac:dyDescent="0.35">
      <c r="B49" t="str">
        <f>IFERROR(_xlfn.XLOOKUP(A49,Table13[TrackerID],Table13[Project/Activity Name]),"")</f>
        <v/>
      </c>
      <c r="C49" t="str">
        <f>IFERROR(_xlfn.XLOOKUP(A49,Table13[TrackerID],Table13[Activity Type]),"")</f>
        <v/>
      </c>
      <c r="D49" s="42" t="str">
        <f>IFERROR(_xlfn.XLOOKUP(A49,Table13[TrackerID],Table13[Start Date]),"")</f>
        <v/>
      </c>
      <c r="E49" s="42" t="str">
        <f>IFERROR(_xlfn.XLOOKUP(A49,Table13[TrackerID],Table13[End Date]),"")</f>
        <v/>
      </c>
      <c r="F49" t="str">
        <f>IFERROR(_xlfn.XLOOKUP(A49,Table13[TrackerID],Table13[Duration of Activity Impacting SAC (days)]),"")</f>
        <v/>
      </c>
      <c r="G49" s="43" t="str" cm="1">
        <f t="array" ref="G49">IFERROR(_xlfn.XLOOKUP(A49,Table13[TrackerID],IF(C38="Summer",Table13[Area Overlap with Summer SAC (km2) (NEW)],Table13[Area Overlap with Winter SAC (km2) (NEW)])),"")</f>
        <v/>
      </c>
      <c r="H49" s="34" t="str">
        <f>IFERROR(Table44[[#This Row],[Impact on SAC (km2)]]/$H$3,"")</f>
        <v/>
      </c>
      <c r="I49" s="34" t="str">
        <f>IFERROR(Table44[[#This Row],[Impact on SAC (%)]]*(MIN(Table44[[#This Row],[Proposed End Date]],$F$3)-MAX(Table44[[#This Row],[Proposed Start Date]],$F$2)+1)/$H$2,"")</f>
        <v/>
      </c>
      <c r="J49" s="34" t="str">
        <f>IFERROR(Table44[[#This Row],[Impact on SAC (%)]]*Table44[[#This Row],[Proposed days]]/$H$2,"")</f>
        <v/>
      </c>
    </row>
    <row r="50" spans="2:10" x14ac:dyDescent="0.35">
      <c r="B50" t="str">
        <f>IFERROR(_xlfn.XLOOKUP(A50,Table13[TrackerID],Table13[Project/Activity Name]),"")</f>
        <v/>
      </c>
      <c r="C50" t="str">
        <f>IFERROR(_xlfn.XLOOKUP(A50,Table13[TrackerID],Table13[Activity Type]),"")</f>
        <v/>
      </c>
      <c r="D50" s="42" t="str">
        <f>IFERROR(_xlfn.XLOOKUP(A50,Table13[TrackerID],Table13[Start Date]),"")</f>
        <v/>
      </c>
      <c r="E50" s="42" t="str">
        <f>IFERROR(_xlfn.XLOOKUP(A50,Table13[TrackerID],Table13[End Date]),"")</f>
        <v/>
      </c>
      <c r="F50" t="str">
        <f>IFERROR(_xlfn.XLOOKUP(A50,Table13[TrackerID],Table13[Duration of Activity Impacting SAC (days)]),"")</f>
        <v/>
      </c>
      <c r="G50" s="43" t="str" cm="1">
        <f t="array" ref="G50">IFERROR(_xlfn.XLOOKUP(A50,Table13[TrackerID],IF(C39="Summer",Table13[Area Overlap with Summer SAC (km2) (NEW)],Table13[Area Overlap with Winter SAC (km2) (NEW)])),"")</f>
        <v/>
      </c>
      <c r="H50" s="34" t="str">
        <f>IFERROR(Table44[[#This Row],[Impact on SAC (km2)]]/$H$3,"")</f>
        <v/>
      </c>
      <c r="I50" s="34" t="str">
        <f>IFERROR(Table44[[#This Row],[Impact on SAC (%)]]*(MIN(Table44[[#This Row],[Proposed End Date]],$F$3)-MAX(Table44[[#This Row],[Proposed Start Date]],$F$2)+1)/$H$2,"")</f>
        <v/>
      </c>
      <c r="J50" s="34" t="str">
        <f>IFERROR(Table44[[#This Row],[Impact on SAC (%)]]*Table44[[#This Row],[Proposed days]]/$H$2,"")</f>
        <v/>
      </c>
    </row>
    <row r="51" spans="2:10" x14ac:dyDescent="0.35">
      <c r="B51" t="str">
        <f>IFERROR(_xlfn.XLOOKUP(A51,Table13[TrackerID],Table13[Project/Activity Name]),"")</f>
        <v/>
      </c>
      <c r="C51" t="str">
        <f>IFERROR(_xlfn.XLOOKUP(A51,Table13[TrackerID],Table13[Activity Type]),"")</f>
        <v/>
      </c>
      <c r="D51" s="42" t="str">
        <f>IFERROR(_xlfn.XLOOKUP(A51,Table13[TrackerID],Table13[Start Date]),"")</f>
        <v/>
      </c>
      <c r="E51" s="42" t="str">
        <f>IFERROR(_xlfn.XLOOKUP(A51,Table13[TrackerID],Table13[End Date]),"")</f>
        <v/>
      </c>
      <c r="F51" t="str">
        <f>IFERROR(_xlfn.XLOOKUP(A51,Table13[TrackerID],Table13[Duration of Activity Impacting SAC (days)]),"")</f>
        <v/>
      </c>
      <c r="G51" s="43" t="str" cm="1">
        <f t="array" ref="G51">IFERROR(_xlfn.XLOOKUP(A51,Table13[TrackerID],IF(C40="Summer",Table13[Area Overlap with Summer SAC (km2) (NEW)],Table13[Area Overlap with Winter SAC (km2) (NEW)])),"")</f>
        <v/>
      </c>
      <c r="H51" s="34" t="str">
        <f>IFERROR(Table44[[#This Row],[Impact on SAC (km2)]]/$H$3,"")</f>
        <v/>
      </c>
      <c r="I51" s="34" t="str">
        <f>IFERROR(Table44[[#This Row],[Impact on SAC (%)]]*(MIN(Table44[[#This Row],[Proposed End Date]],$F$3)-MAX(Table44[[#This Row],[Proposed Start Date]],$F$2)+1)/$H$2,"")</f>
        <v/>
      </c>
      <c r="J51" s="34" t="str">
        <f>IFERROR(Table44[[#This Row],[Impact on SAC (%)]]*Table44[[#This Row],[Proposed days]]/$H$2,"")</f>
        <v/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&amp;C&amp;"Calibri"&amp;10&amp;K000000 OFFICIAL&amp;1#_x000D_</oddHeader>
    <oddFooter>&amp;C_x000D_&amp;1#&amp;"Calibri"&amp;10&amp;K000000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PFE5XNEKQQZ4-853025249-73183</_dlc_DocId>
    <_dlc_DocIdUrl xmlns="d9dd733d-5918-4031-8251-d30265015c80">
      <Url>https://beisgov.sharepoint.com/sites/OPREDPG-EXT-OS-SACNoiseManagementRegulatorsWorkingGroup/_layouts/15/DocIdRedir.aspx?ID=PFE5XNEKQQZ4-853025249-73183</Url>
      <Description>PFE5XNEKQQZ4-853025249-73183</Description>
    </_dlc_DocIdUrl>
  </documentManagement>
</p:properties>
</file>

<file path=customXml/itemProps1.xml><?xml version="1.0" encoding="utf-8"?>
<ds:datastoreItem xmlns:ds="http://schemas.openxmlformats.org/officeDocument/2006/customXml" ds:itemID="{CC286CB3-804F-4A9D-9573-E33E2635ED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CE363C-ADBD-41E2-B686-687A30BB095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84976E-4EEB-4A5A-B745-144C688565CE}">
  <ds:schemaRefs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0f9fa326-da26-4ea8-b6a9-645e8136fe1d"/>
    <ds:schemaRef ds:uri="aaacb922-5235-4a66-b188-303b9b46fbd7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9ff49155-5265-46e4-810b-5c4cca24d74b"/>
    <ds:schemaRef ds:uri="d9dd733d-5918-4031-8251-d30265015c80"/>
  </ds:schemaRefs>
</ds:datastoreItem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Gow, Michelle (Energy Security)</cp:lastModifiedBy>
  <cp:revision/>
  <dcterms:created xsi:type="dcterms:W3CDTF">2023-04-25T10:03:35Z</dcterms:created>
  <dcterms:modified xsi:type="dcterms:W3CDTF">2026-11-03T10:16:18Z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c56ee401-9a12-4559-ad09-142f4aad8780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