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479C89EE-A85B-4D26-8B92-0B7AB086DEAC}" xr6:coauthVersionLast="47" xr6:coauthVersionMax="47" xr10:uidLastSave="{00000000-0000-0000-0000-000000000000}"/>
  <workbookProtection workbookAlgorithmName="SHA-512" workbookHashValue="Z9B1j96QPljjGmPTLXDhID/hSXXVR2oHOkekwDm4v+PFZDV6ZaHsD14Gpi8M3fUVp6BNVrYq0e/hvU5VCLN+mg==" workbookSaltValue="oXUiH9P72M33j5mvnZNadQ==" workbookSpinCount="100000" lockStructure="1"/>
  <bookViews>
    <workbookView xWindow="-120" yWindow="-120" windowWidth="22800" windowHeight="13230" xr2:uid="{00000000-000D-0000-FFFF-FFFF00000000}"/>
  </bookViews>
  <sheets>
    <sheet name="Cover_sheet" sheetId="6" r:id="rId1"/>
    <sheet name="config" sheetId="12" state="hidden" r:id="rId2"/>
    <sheet name="Contents" sheetId="7" r:id="rId3"/>
    <sheet name="Notes" sheetId="13" r:id="rId4"/>
    <sheet name="Data - population" sheetId="2" r:id="rId5"/>
    <sheet name="Data - incidents" sheetId="11" r:id="rId6"/>
    <sheet name="FIRE0101_working" sheetId="8" state="hidden" r:id="rId7"/>
    <sheet name="FIRE0101" sheetId="1" r:id="rId8"/>
  </sheets>
  <definedNames>
    <definedName name="_xlnm.Print_Area" localSheetId="2">Contents!$A$1:$E$7</definedName>
    <definedName name="_xlnm.Print_Area" localSheetId="7">FIRE0101!$A$1:$I$30</definedName>
    <definedName name="_xlnm.Print_Area" localSheetId="3">Notes!$A$1:$I$29</definedName>
    <definedName name="_xlnm.Print_Titles" localSheetId="7">FIRE0101!$A:$A,FIRE0101!$1:$3</definedName>
    <definedName name="_xlnm.Print_Titles" localSheetId="3">Notes!$A:$A,Notes!#REF!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2" l="1" a="1"/>
  <c r="L34" i="2" a="1"/>
  <c r="L35" i="2" a="1"/>
  <c r="L36" i="2" a="1"/>
  <c r="L37" i="2" a="1"/>
  <c r="L38" i="2" a="1"/>
  <c r="L39" i="2" a="1"/>
  <c r="L40" i="2" a="1"/>
  <c r="L41" i="2" a="1"/>
  <c r="L42" i="2" a="1"/>
  <c r="L4" i="2" a="1"/>
  <c r="L5" i="2" a="1"/>
  <c r="L6" i="2" a="1"/>
  <c r="L7" i="2" a="1"/>
  <c r="L8" i="2" a="1"/>
  <c r="L9" i="2" a="1"/>
  <c r="L10" i="2" a="1"/>
  <c r="L11" i="2" a="1"/>
  <c r="L12" i="2" a="1"/>
  <c r="L13" i="2" a="1"/>
  <c r="L14" i="2" a="1"/>
  <c r="L15" i="2" a="1"/>
  <c r="L16" i="2" a="1"/>
  <c r="L17" i="2" a="1"/>
  <c r="L18" i="2" a="1"/>
  <c r="L19" i="2" a="1"/>
  <c r="L20" i="2" a="1"/>
  <c r="L21" i="2" a="1"/>
  <c r="L22" i="2" a="1"/>
  <c r="L23" i="2" a="1"/>
  <c r="L24" i="2" a="1"/>
  <c r="L25" i="2" a="1"/>
  <c r="L26" i="2" a="1"/>
  <c r="L27" i="2" a="1"/>
  <c r="L28" i="2" a="1"/>
  <c r="L29" i="2" a="1"/>
  <c r="L30" i="2" a="1"/>
  <c r="L31" i="2" a="1"/>
  <c r="L32" i="2" a="1"/>
  <c r="L3" i="2" a="1"/>
  <c r="A5" i="13"/>
  <c r="D8" i="7" l="1"/>
  <c r="D7" i="7"/>
  <c r="D6" i="7"/>
  <c r="B31" i="8" l="1" a="1"/>
  <c r="C31" i="8" a="1"/>
  <c r="D31" i="8" a="1"/>
  <c r="K31" i="8" a="1"/>
  <c r="L31" i="8" a="1"/>
  <c r="M31" i="8" a="1"/>
  <c r="N31" i="8" a="1"/>
  <c r="B32" i="8" a="1"/>
  <c r="C32" i="8" a="1"/>
  <c r="D32" i="8" a="1"/>
  <c r="K32" i="8" a="1"/>
  <c r="L32" i="8" a="1"/>
  <c r="M32" i="8" a="1"/>
  <c r="N32" i="8" a="1"/>
  <c r="B33" i="8" a="1"/>
  <c r="C33" i="8" a="1"/>
  <c r="D33" i="8" a="1"/>
  <c r="K33" i="8" a="1"/>
  <c r="L33" i="8" a="1"/>
  <c r="M33" i="8" a="1"/>
  <c r="N33" i="8" a="1"/>
  <c r="B34" i="8" a="1"/>
  <c r="C34" i="8" a="1"/>
  <c r="D34" i="8" a="1"/>
  <c r="K34" i="8" a="1"/>
  <c r="L34" i="8" a="1"/>
  <c r="M34" i="8" a="1"/>
  <c r="N34" i="8" a="1"/>
  <c r="B35" i="8" a="1"/>
  <c r="C35" i="8" a="1"/>
  <c r="D35" i="8" a="1"/>
  <c r="K35" i="8" a="1"/>
  <c r="L35" i="8" a="1"/>
  <c r="M35" i="8" a="1"/>
  <c r="N35" i="8" a="1"/>
  <c r="B36" i="8" a="1"/>
  <c r="C36" i="8" a="1"/>
  <c r="D36" i="8" a="1"/>
  <c r="K36" i="8" a="1"/>
  <c r="L36" i="8" a="1"/>
  <c r="M36" i="8" a="1"/>
  <c r="N36" i="8" a="1"/>
  <c r="A8" i="6"/>
  <c r="N29" i="8" a="1"/>
  <c r="M29" i="8" a="1"/>
  <c r="L29" i="8" a="1"/>
  <c r="K29" i="8" a="1"/>
  <c r="D29" i="8" a="1"/>
  <c r="D29" i="1" s="1"/>
  <c r="C29" i="8" a="1"/>
  <c r="C29" i="1" s="1"/>
  <c r="B29" i="8" a="1"/>
  <c r="B29" i="1" s="1"/>
  <c r="A10" i="6"/>
  <c r="B30" i="8" a="1"/>
  <c r="B30" i="1" s="1"/>
  <c r="C30" i="8" a="1"/>
  <c r="C30" i="1" s="1"/>
  <c r="D30" i="8" a="1"/>
  <c r="D30" i="1" s="1"/>
  <c r="K30" i="8" a="1"/>
  <c r="L30" i="8" a="1"/>
  <c r="M30" i="8" a="1"/>
  <c r="N30" i="8" a="1"/>
  <c r="A5" i="6"/>
  <c r="A2" i="7"/>
  <c r="A3" i="6"/>
  <c r="A9" i="6"/>
  <c r="K28" i="8" a="1"/>
  <c r="L28" i="8" a="1"/>
  <c r="M28" i="8" a="1"/>
  <c r="N28" i="8" a="1"/>
  <c r="K11" i="8" a="1"/>
  <c r="K10" i="8" a="1"/>
  <c r="N27" i="8" a="1"/>
  <c r="L4" i="8" a="1"/>
  <c r="M4" i="8" a="1"/>
  <c r="N4" i="8" a="1"/>
  <c r="L5" i="8" a="1"/>
  <c r="M5" i="8" a="1"/>
  <c r="N5" i="8" a="1"/>
  <c r="L6" i="8" a="1"/>
  <c r="M6" i="8" a="1"/>
  <c r="N6" i="8" a="1"/>
  <c r="L7" i="8" a="1"/>
  <c r="M7" i="8" a="1"/>
  <c r="N7" i="8" a="1"/>
  <c r="L8" i="8" a="1"/>
  <c r="M8" i="8" a="1"/>
  <c r="N8" i="8" a="1"/>
  <c r="L9" i="8" a="1"/>
  <c r="M9" i="8" a="1"/>
  <c r="N9" i="8" a="1"/>
  <c r="L10" i="8" a="1"/>
  <c r="M10" i="8" a="1"/>
  <c r="N10" i="8" a="1"/>
  <c r="L11" i="8" a="1"/>
  <c r="M11" i="8" a="1"/>
  <c r="N11" i="8" a="1"/>
  <c r="L12" i="8" a="1"/>
  <c r="M12" i="8" a="1"/>
  <c r="N12" i="8" a="1"/>
  <c r="L13" i="8" a="1"/>
  <c r="M13" i="8" a="1"/>
  <c r="N13" i="8" a="1"/>
  <c r="L14" i="8" a="1"/>
  <c r="M14" i="8" a="1"/>
  <c r="N14" i="8" a="1"/>
  <c r="L15" i="8" a="1"/>
  <c r="M15" i="8" a="1"/>
  <c r="N15" i="8" a="1"/>
  <c r="L16" i="8" a="1"/>
  <c r="M16" i="8" a="1"/>
  <c r="N16" i="8" a="1"/>
  <c r="L17" i="8" a="1"/>
  <c r="M17" i="8" a="1"/>
  <c r="N17" i="8" a="1"/>
  <c r="L18" i="8" a="1"/>
  <c r="M18" i="8" a="1"/>
  <c r="N18" i="8" a="1"/>
  <c r="L19" i="8" a="1"/>
  <c r="M19" i="8" a="1"/>
  <c r="N19" i="8" a="1"/>
  <c r="L20" i="8" a="1"/>
  <c r="M20" i="8" a="1"/>
  <c r="N20" i="8" a="1"/>
  <c r="L21" i="8" a="1"/>
  <c r="M21" i="8" a="1"/>
  <c r="N21" i="8" a="1"/>
  <c r="L22" i="8" a="1"/>
  <c r="M22" i="8" a="1"/>
  <c r="N22" i="8" a="1"/>
  <c r="L23" i="8" a="1"/>
  <c r="M23" i="8" a="1"/>
  <c r="N23" i="8" a="1"/>
  <c r="L24" i="8" a="1"/>
  <c r="M24" i="8" a="1"/>
  <c r="N24" i="8" a="1"/>
  <c r="L25" i="8" a="1"/>
  <c r="M25" i="8" a="1"/>
  <c r="N25" i="8" a="1"/>
  <c r="L26" i="8" a="1"/>
  <c r="M26" i="8" a="1"/>
  <c r="N26" i="8" a="1"/>
  <c r="L27" i="8" a="1"/>
  <c r="M27" i="8" a="1"/>
  <c r="K5" i="8" a="1"/>
  <c r="K6" i="8" a="1"/>
  <c r="K7" i="8" a="1"/>
  <c r="K8" i="8" a="1"/>
  <c r="K9" i="8" a="1"/>
  <c r="K12" i="8" a="1"/>
  <c r="K13" i="8" a="1"/>
  <c r="K14" i="8" a="1"/>
  <c r="K15" i="8" a="1"/>
  <c r="K16" i="8" a="1"/>
  <c r="K17" i="8" a="1"/>
  <c r="K18" i="8" a="1"/>
  <c r="K19" i="8" a="1"/>
  <c r="K20" i="8" a="1"/>
  <c r="K21" i="8" a="1"/>
  <c r="K22" i="8" a="1"/>
  <c r="K23" i="8" a="1"/>
  <c r="K24" i="8" a="1"/>
  <c r="K25" i="8" a="1"/>
  <c r="K26" i="8" a="1"/>
  <c r="K27" i="8" a="1"/>
  <c r="K4" i="8" a="1"/>
  <c r="O28" i="8" l="1"/>
  <c r="O29" i="8"/>
  <c r="G34" i="8"/>
  <c r="H36" i="8"/>
  <c r="H35" i="8"/>
  <c r="G32" i="8"/>
  <c r="G33" i="8"/>
  <c r="G36" i="8"/>
  <c r="E36" i="8"/>
  <c r="I36" i="8" s="1"/>
  <c r="G35" i="8"/>
  <c r="E35" i="8"/>
  <c r="I35" i="8" s="1"/>
  <c r="H34" i="8"/>
  <c r="E34" i="8"/>
  <c r="I34" i="8" s="1"/>
  <c r="H33" i="8"/>
  <c r="E33" i="8"/>
  <c r="I33" i="8" s="1"/>
  <c r="H32" i="8"/>
  <c r="E32" i="8"/>
  <c r="I32" i="8" s="1"/>
  <c r="H31" i="8"/>
  <c r="E31" i="8"/>
  <c r="I31" i="8" s="1"/>
  <c r="O32" i="8"/>
  <c r="F32" i="8"/>
  <c r="O33" i="8"/>
  <c r="F33" i="8"/>
  <c r="O34" i="8"/>
  <c r="F34" i="8"/>
  <c r="O35" i="8"/>
  <c r="F35" i="8"/>
  <c r="O36" i="8"/>
  <c r="F36" i="8"/>
  <c r="F31" i="8"/>
  <c r="O31" i="8"/>
  <c r="G31" i="8"/>
  <c r="O30" i="8"/>
  <c r="G29" i="8"/>
  <c r="G29" i="1" s="1"/>
  <c r="F29" i="8"/>
  <c r="F29" i="1" s="1"/>
  <c r="E29" i="8"/>
  <c r="H29" i="8"/>
  <c r="H29" i="1" s="1"/>
  <c r="G30" i="8"/>
  <c r="G30" i="1" s="1"/>
  <c r="F30" i="8"/>
  <c r="F30" i="1" s="1"/>
  <c r="H30" i="8"/>
  <c r="H30" i="1" s="1"/>
  <c r="E30" i="8"/>
  <c r="E30" i="1" s="1"/>
  <c r="C28" i="8" a="1"/>
  <c r="C28" i="1" s="1"/>
  <c r="B28" i="8" a="1"/>
  <c r="B28" i="1" s="1"/>
  <c r="D28" i="8" a="1"/>
  <c r="D28" i="1" s="1"/>
  <c r="B27" i="8" a="1"/>
  <c r="C27" i="8" a="1"/>
  <c r="C27" i="1" s="1"/>
  <c r="D27" i="8" a="1"/>
  <c r="D27" i="1" s="1"/>
  <c r="I29" i="8" l="1"/>
  <c r="I29" i="1" s="1"/>
  <c r="E29" i="1"/>
  <c r="I30" i="8"/>
  <c r="I30" i="1" s="1"/>
  <c r="F27" i="8"/>
  <c r="F27" i="1" s="1"/>
  <c r="O27" i="8"/>
  <c r="H28" i="8"/>
  <c r="H28" i="1" s="1"/>
  <c r="G28" i="8"/>
  <c r="G28" i="1" s="1"/>
  <c r="F28" i="8"/>
  <c r="F28" i="1" s="1"/>
  <c r="E28" i="8"/>
  <c r="E28" i="1" s="1"/>
  <c r="B27" i="1"/>
  <c r="H27" i="8"/>
  <c r="H27" i="1" s="1"/>
  <c r="E27" i="8"/>
  <c r="E27" i="1" s="1"/>
  <c r="G27" i="8"/>
  <c r="G27" i="1" s="1"/>
  <c r="I28" i="8" l="1"/>
  <c r="I28" i="1" s="1"/>
  <c r="I27" i="8"/>
  <c r="I27" i="1" s="1"/>
  <c r="B26" i="8" l="1" a="1"/>
  <c r="C26" i="8" a="1"/>
  <c r="C26" i="1" s="1"/>
  <c r="D26" i="8" a="1"/>
  <c r="D26" i="1" s="1"/>
  <c r="C4" i="8" a="1"/>
  <c r="D4" i="8" a="1"/>
  <c r="C5" i="8" a="1"/>
  <c r="D5" i="8" a="1"/>
  <c r="C6" i="8" a="1"/>
  <c r="D6" i="8" a="1"/>
  <c r="C7" i="8" a="1"/>
  <c r="D7" i="8" a="1"/>
  <c r="C8" i="8" a="1"/>
  <c r="D8" i="8" a="1"/>
  <c r="C9" i="8" a="1"/>
  <c r="D9" i="8" a="1"/>
  <c r="C10" i="8" a="1"/>
  <c r="D10" i="8" a="1"/>
  <c r="C11" i="8" a="1"/>
  <c r="D11" i="8" a="1"/>
  <c r="C12" i="8" a="1"/>
  <c r="D12" i="8" a="1"/>
  <c r="C13" i="8" a="1"/>
  <c r="D13" i="8" a="1"/>
  <c r="C14" i="8" a="1"/>
  <c r="D14" i="8" a="1"/>
  <c r="C15" i="8" a="1"/>
  <c r="D15" i="8" a="1"/>
  <c r="C16" i="8" a="1"/>
  <c r="D16" i="8" a="1"/>
  <c r="C17" i="8" a="1"/>
  <c r="D17" i="8" a="1"/>
  <c r="C18" i="8" a="1"/>
  <c r="D18" i="8" a="1"/>
  <c r="C19" i="8" a="1"/>
  <c r="D19" i="8" a="1"/>
  <c r="C20" i="8" a="1"/>
  <c r="D20" i="8" a="1"/>
  <c r="C21" i="8" a="1"/>
  <c r="D21" i="8" a="1"/>
  <c r="C22" i="8" a="1"/>
  <c r="D22" i="8" a="1"/>
  <c r="C23" i="8" a="1"/>
  <c r="D23" i="8" a="1"/>
  <c r="C24" i="8" a="1"/>
  <c r="D24" i="8" a="1"/>
  <c r="C25" i="8" a="1"/>
  <c r="C25" i="1" s="1"/>
  <c r="D25" i="8" a="1"/>
  <c r="B4" i="8" a="1"/>
  <c r="B5" i="8" a="1"/>
  <c r="B6" i="8" a="1"/>
  <c r="B7" i="8" a="1"/>
  <c r="B8" i="8" a="1"/>
  <c r="B9" i="8" a="1"/>
  <c r="B10" i="8" a="1"/>
  <c r="B11" i="8" a="1"/>
  <c r="B12" i="8" a="1"/>
  <c r="B13" i="8" a="1"/>
  <c r="B14" i="8" a="1"/>
  <c r="B25" i="8" a="1"/>
  <c r="B25" i="1" s="1"/>
  <c r="B24" i="8" a="1"/>
  <c r="B23" i="8" a="1"/>
  <c r="B22" i="8" a="1"/>
  <c r="B21" i="8" a="1"/>
  <c r="B20" i="8" a="1"/>
  <c r="B19" i="8" a="1"/>
  <c r="B18" i="8" a="1"/>
  <c r="B17" i="8" a="1"/>
  <c r="B16" i="8" a="1"/>
  <c r="B15" i="8" a="1"/>
  <c r="E23" i="8" l="1"/>
  <c r="E19" i="8"/>
  <c r="E15" i="8"/>
  <c r="E22" i="8"/>
  <c r="E18" i="8"/>
  <c r="E25" i="8"/>
  <c r="E25" i="1" s="1"/>
  <c r="E21" i="8"/>
  <c r="E17" i="8"/>
  <c r="D25" i="1"/>
  <c r="E24" i="8"/>
  <c r="E20" i="8"/>
  <c r="E16" i="8"/>
  <c r="E4" i="8"/>
  <c r="F26" i="8"/>
  <c r="F26" i="1" s="1"/>
  <c r="B26" i="1"/>
  <c r="O26" i="8"/>
  <c r="G26" i="8"/>
  <c r="G26" i="1" s="1"/>
  <c r="H26" i="8"/>
  <c r="H26" i="1" s="1"/>
  <c r="E26" i="8"/>
  <c r="E14" i="8"/>
  <c r="E13" i="8"/>
  <c r="I13" i="8" s="1"/>
  <c r="E12" i="8"/>
  <c r="E11" i="8"/>
  <c r="E10" i="8"/>
  <c r="E9" i="8"/>
  <c r="E8" i="8"/>
  <c r="E7" i="8"/>
  <c r="E6" i="8"/>
  <c r="E5" i="8"/>
  <c r="G4" i="8"/>
  <c r="H4" i="8"/>
  <c r="G5" i="8"/>
  <c r="H5" i="8"/>
  <c r="G6" i="8"/>
  <c r="H6" i="8"/>
  <c r="G7" i="8"/>
  <c r="H7" i="8"/>
  <c r="G8" i="8"/>
  <c r="H8" i="8"/>
  <c r="G9" i="8"/>
  <c r="H9" i="8"/>
  <c r="G10" i="8"/>
  <c r="H10" i="8"/>
  <c r="G11" i="8"/>
  <c r="H11" i="8"/>
  <c r="G12" i="8"/>
  <c r="H12" i="8"/>
  <c r="G13" i="8"/>
  <c r="H13" i="8"/>
  <c r="G14" i="8"/>
  <c r="H14" i="8"/>
  <c r="G15" i="8"/>
  <c r="H15" i="8"/>
  <c r="G16" i="8"/>
  <c r="H16" i="8"/>
  <c r="G17" i="8"/>
  <c r="H17" i="8"/>
  <c r="G18" i="8"/>
  <c r="H18" i="8"/>
  <c r="G19" i="8"/>
  <c r="H19" i="8"/>
  <c r="G20" i="8"/>
  <c r="H20" i="8"/>
  <c r="G21" i="8"/>
  <c r="H21" i="8"/>
  <c r="G22" i="8"/>
  <c r="H22" i="8"/>
  <c r="G23" i="8"/>
  <c r="H23" i="8"/>
  <c r="G24" i="8"/>
  <c r="H24" i="8"/>
  <c r="G25" i="8"/>
  <c r="G25" i="1" s="1"/>
  <c r="H25" i="8"/>
  <c r="H25" i="1" s="1"/>
  <c r="F4" i="8"/>
  <c r="O6" i="8"/>
  <c r="F8" i="8"/>
  <c r="F9" i="8"/>
  <c r="F10" i="8"/>
  <c r="O15" i="8"/>
  <c r="F16" i="8"/>
  <c r="F17" i="8"/>
  <c r="F18" i="8"/>
  <c r="O21" i="8"/>
  <c r="F24" i="8"/>
  <c r="O12" i="8" l="1"/>
  <c r="O23" i="8"/>
  <c r="O13" i="8"/>
  <c r="I7" i="8"/>
  <c r="I11" i="8"/>
  <c r="I4" i="8"/>
  <c r="I5" i="8"/>
  <c r="O22" i="8"/>
  <c r="O14" i="8"/>
  <c r="I9" i="8"/>
  <c r="O20" i="8"/>
  <c r="O5" i="8"/>
  <c r="O7" i="8"/>
  <c r="F7" i="8"/>
  <c r="O11" i="8"/>
  <c r="F11" i="8"/>
  <c r="O19" i="8"/>
  <c r="F19" i="8"/>
  <c r="O18" i="8"/>
  <c r="O10" i="8"/>
  <c r="F23" i="8"/>
  <c r="F15" i="8"/>
  <c r="I26" i="8"/>
  <c r="I26" i="1" s="1"/>
  <c r="E26" i="1"/>
  <c r="O4" i="8"/>
  <c r="O17" i="8"/>
  <c r="O9" i="8"/>
  <c r="F22" i="8"/>
  <c r="F14" i="8"/>
  <c r="F6" i="8"/>
  <c r="I8" i="8"/>
  <c r="O24" i="8"/>
  <c r="O16" i="8"/>
  <c r="O8" i="8"/>
  <c r="F21" i="8"/>
  <c r="F13" i="8"/>
  <c r="F5" i="8"/>
  <c r="F20" i="8"/>
  <c r="F12" i="8"/>
  <c r="I10" i="8"/>
  <c r="I12" i="8"/>
  <c r="I6" i="8"/>
  <c r="F25" i="8"/>
  <c r="F25" i="1" s="1"/>
  <c r="O25" i="8"/>
  <c r="I25" i="8" l="1"/>
  <c r="I25" i="1" s="1"/>
  <c r="G5" i="1" l="1"/>
  <c r="H5" i="1"/>
  <c r="I5" i="1"/>
  <c r="G6" i="1"/>
  <c r="I6" i="1"/>
  <c r="G7" i="1"/>
  <c r="I7" i="1"/>
  <c r="G8" i="1"/>
  <c r="I8" i="1"/>
  <c r="G9" i="1"/>
  <c r="I9" i="1"/>
  <c r="G10" i="1"/>
  <c r="I10" i="1"/>
  <c r="G11" i="1"/>
  <c r="I11" i="1"/>
  <c r="G12" i="1"/>
  <c r="I12" i="1"/>
  <c r="G13" i="1"/>
  <c r="I13" i="1"/>
  <c r="G15" i="1"/>
  <c r="H15" i="1"/>
  <c r="G16" i="1"/>
  <c r="H16" i="1"/>
  <c r="G17" i="1"/>
  <c r="H17" i="1"/>
  <c r="G18" i="1"/>
  <c r="H18" i="1"/>
  <c r="G19" i="1"/>
  <c r="H19" i="1"/>
  <c r="G20" i="1"/>
  <c r="H20" i="1"/>
  <c r="G21" i="1"/>
  <c r="H21" i="1"/>
  <c r="G22" i="1"/>
  <c r="H22" i="1"/>
  <c r="G23" i="1"/>
  <c r="H23" i="1"/>
  <c r="G24" i="1"/>
  <c r="H24" i="1"/>
  <c r="G4" i="1"/>
  <c r="H4" i="1"/>
  <c r="I4" i="1"/>
  <c r="B5" i="1"/>
  <c r="C5" i="1"/>
  <c r="D5" i="1"/>
  <c r="E5" i="1"/>
  <c r="B6" i="1"/>
  <c r="C6" i="1"/>
  <c r="D6" i="1"/>
  <c r="E6" i="1"/>
  <c r="B7" i="1"/>
  <c r="C7" i="1"/>
  <c r="D7" i="1"/>
  <c r="E7" i="1"/>
  <c r="B8" i="1"/>
  <c r="C8" i="1"/>
  <c r="D8" i="1"/>
  <c r="E8" i="1"/>
  <c r="B9" i="1"/>
  <c r="C9" i="1"/>
  <c r="D9" i="1"/>
  <c r="E9" i="1"/>
  <c r="B10" i="1"/>
  <c r="C10" i="1"/>
  <c r="D10" i="1"/>
  <c r="E10" i="1"/>
  <c r="B11" i="1"/>
  <c r="C11" i="1"/>
  <c r="D11" i="1"/>
  <c r="E11" i="1"/>
  <c r="B12" i="1"/>
  <c r="C12" i="1"/>
  <c r="D12" i="1"/>
  <c r="E12" i="1"/>
  <c r="B13" i="1"/>
  <c r="C13" i="1"/>
  <c r="D13" i="1"/>
  <c r="E13" i="1"/>
  <c r="B14" i="1"/>
  <c r="C14" i="1"/>
  <c r="D14" i="1"/>
  <c r="B15" i="1"/>
  <c r="C15" i="1"/>
  <c r="D15" i="1"/>
  <c r="B16" i="1"/>
  <c r="C16" i="1"/>
  <c r="D16" i="1"/>
  <c r="B17" i="1"/>
  <c r="C17" i="1"/>
  <c r="D17" i="1"/>
  <c r="B18" i="1"/>
  <c r="C18" i="1"/>
  <c r="D18" i="1"/>
  <c r="B19" i="1"/>
  <c r="C19" i="1"/>
  <c r="D19" i="1"/>
  <c r="B20" i="1"/>
  <c r="C20" i="1"/>
  <c r="D20" i="1"/>
  <c r="B21" i="1"/>
  <c r="C21" i="1"/>
  <c r="D21" i="1"/>
  <c r="B22" i="1"/>
  <c r="C22" i="1"/>
  <c r="D22" i="1"/>
  <c r="B23" i="1"/>
  <c r="C23" i="1"/>
  <c r="D23" i="1"/>
  <c r="B24" i="1"/>
  <c r="C24" i="1"/>
  <c r="D24" i="1"/>
  <c r="C4" i="1"/>
  <c r="D4" i="1"/>
  <c r="E4" i="1"/>
  <c r="B4" i="1"/>
  <c r="I15" i="8"/>
  <c r="I16" i="8"/>
  <c r="I17" i="8"/>
  <c r="I18" i="8"/>
  <c r="I19" i="8"/>
  <c r="I20" i="8"/>
  <c r="I21" i="8"/>
  <c r="I22" i="8"/>
  <c r="I23" i="8"/>
  <c r="I24" i="8"/>
  <c r="H14" i="1"/>
  <c r="H13" i="1"/>
  <c r="H12" i="1"/>
  <c r="H11" i="1"/>
  <c r="H10" i="1"/>
  <c r="H9" i="1"/>
  <c r="H8" i="1"/>
  <c r="H7" i="1"/>
  <c r="H6" i="1"/>
  <c r="G14" i="1"/>
  <c r="F5" i="1"/>
  <c r="F6" i="1"/>
  <c r="F7" i="1"/>
  <c r="F8" i="1"/>
  <c r="F9" i="1"/>
  <c r="F10" i="1"/>
  <c r="F11" i="1"/>
  <c r="F12" i="1"/>
  <c r="F13" i="1"/>
  <c r="F14" i="1"/>
  <c r="F15" i="1"/>
  <c r="F16" i="1"/>
  <c r="F17" i="1"/>
  <c r="F18" i="1"/>
  <c r="F19" i="1"/>
  <c r="F20" i="1"/>
  <c r="F21" i="1"/>
  <c r="F22" i="1"/>
  <c r="F23" i="1"/>
  <c r="F24" i="1"/>
  <c r="F4" i="1"/>
  <c r="I24" i="1" l="1"/>
  <c r="E22" i="1"/>
  <c r="E20" i="1"/>
  <c r="I20" i="1"/>
  <c r="I18" i="1"/>
  <c r="I16" i="1"/>
  <c r="I23" i="1"/>
  <c r="E21" i="1"/>
  <c r="I21" i="1"/>
  <c r="I19" i="1"/>
  <c r="E17" i="1"/>
  <c r="I17" i="1"/>
  <c r="I15" i="1"/>
  <c r="I22" i="1"/>
  <c r="E24" i="1"/>
  <c r="E18" i="1"/>
  <c r="E16" i="1"/>
  <c r="E23" i="1"/>
  <c r="E19" i="1"/>
  <c r="E15" i="1"/>
  <c r="I14" i="8" l="1"/>
  <c r="E14" i="1" l="1"/>
  <c r="I1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<sst xmlns="http://schemas.openxmlformats.org/spreadsheetml/2006/main" count="744" uniqueCount="148">
  <si>
    <t>Fire and rescue incident statistics</t>
  </si>
  <si>
    <t>Table 0101</t>
  </si>
  <si>
    <t>Contents</t>
  </si>
  <si>
    <t>We’re always looking to improve the accessibility of our documents.</t>
  </si>
  <si>
    <t>If you find any problems, or have any feedback, relating to accessibility</t>
  </si>
  <si>
    <t>Pubdate</t>
  </si>
  <si>
    <t>Upcoming date</t>
  </si>
  <si>
    <t>Datacut date</t>
  </si>
  <si>
    <t>Responsible statistician</t>
  </si>
  <si>
    <t>year ending month</t>
  </si>
  <si>
    <t xml:space="preserve">year    </t>
  </si>
  <si>
    <t>Cover sheet</t>
  </si>
  <si>
    <t>Sheet</t>
  </si>
  <si>
    <t>Title</t>
  </si>
  <si>
    <t>Detail</t>
  </si>
  <si>
    <t>Period covered</t>
  </si>
  <si>
    <t>Accredited Official Statistics?</t>
  </si>
  <si>
    <t>FIRE0101</t>
  </si>
  <si>
    <t>Incidents attended by fire and rescue services by nation and population</t>
  </si>
  <si>
    <t>Shows the number of incidents attended by nation for financial years and the rate of incidents per million population.</t>
  </si>
  <si>
    <t>Yes</t>
  </si>
  <si>
    <t>Data - population</t>
  </si>
  <si>
    <t>Population figures by country</t>
  </si>
  <si>
    <t>Shows the mid-year population estimate for each nation from the Office for National Statistics used in the incident rate calculations in the 'FIRE0101' worksheet.</t>
  </si>
  <si>
    <t>Data - incidents</t>
  </si>
  <si>
    <t>Total incidents by country and year</t>
  </si>
  <si>
    <t>Shows the total number of incidents by year and country used in the calculation in the 'FIRE0101' worksheet.</t>
  </si>
  <si>
    <t>COUNTRY</t>
  </si>
  <si>
    <t>FINANCIAL_YEAR</t>
  </si>
  <si>
    <t>TOTAL_INCIDENTS</t>
  </si>
  <si>
    <t>England</t>
  </si>
  <si>
    <t>2010/11</t>
  </si>
  <si>
    <t>2011/12</t>
  </si>
  <si>
    <t>2012/13</t>
  </si>
  <si>
    <t>2013/14</t>
  </si>
  <si>
    <t>2014/15</t>
  </si>
  <si>
    <t>2015/16</t>
  </si>
  <si>
    <t>2016/17</t>
  </si>
  <si>
    <t>2017/18</t>
  </si>
  <si>
    <t>2018/19</t>
  </si>
  <si>
    <t>2019/20</t>
  </si>
  <si>
    <t>2020/21</t>
  </si>
  <si>
    <t>2021/22</t>
  </si>
  <si>
    <t>2022/23</t>
  </si>
  <si>
    <t>2023/24</t>
  </si>
  <si>
    <t>2024/25</t>
  </si>
  <si>
    <t>1999/00</t>
  </si>
  <si>
    <t>2000/01</t>
  </si>
  <si>
    <t>2001/02</t>
  </si>
  <si>
    <t>2002/03</t>
  </si>
  <si>
    <t>2003/04</t>
  </si>
  <si>
    <t>2004/05</t>
  </si>
  <si>
    <t>2005/06</t>
  </si>
  <si>
    <t>2006/07</t>
  </si>
  <si>
    <t>2007/08</t>
  </si>
  <si>
    <t>2008/09</t>
  </si>
  <si>
    <t>2009/10</t>
  </si>
  <si>
    <t>Scotland</t>
  </si>
  <si>
    <t>Wales</t>
  </si>
  <si>
    <t>CALENDAR_YEAR</t>
  </si>
  <si>
    <t>Great Britain</t>
  </si>
  <si>
    <t>Total incidents</t>
  </si>
  <si>
    <t>Total incidents per 1 million people</t>
  </si>
  <si>
    <t>Population</t>
  </si>
  <si>
    <t>Year</t>
  </si>
  <si>
    <r>
      <t>FIRE STATISTICS TABLE 0101: Incidents attended</t>
    </r>
    <r>
      <rPr>
        <b/>
        <vertAlign val="superscript"/>
        <sz val="11"/>
        <rFont val="Arial Black"/>
        <family val="2"/>
      </rPr>
      <t>1</t>
    </r>
    <r>
      <rPr>
        <b/>
        <sz val="11"/>
        <rFont val="Arial Black"/>
        <family val="2"/>
      </rPr>
      <t xml:space="preserve"> by fire and rescue services by nation and population</t>
    </r>
    <r>
      <rPr>
        <b/>
        <vertAlign val="superscript"/>
        <sz val="11"/>
        <rFont val="Arial Black"/>
        <family val="2"/>
      </rPr>
      <t>2</t>
    </r>
  </si>
  <si>
    <r>
      <t>Total incidents</t>
    </r>
    <r>
      <rPr>
        <b/>
        <vertAlign val="superscript"/>
        <sz val="12"/>
        <rFont val="Arial"/>
        <family val="2"/>
      </rPr>
      <t>1</t>
    </r>
  </si>
  <si>
    <r>
      <t>Total incidents per 1 million people</t>
    </r>
    <r>
      <rPr>
        <b/>
        <vertAlign val="superscript"/>
        <sz val="12"/>
        <rFont val="Arial"/>
        <family val="2"/>
      </rPr>
      <t>2</t>
    </r>
  </si>
  <si>
    <r>
      <t>England</t>
    </r>
    <r>
      <rPr>
        <b/>
        <vertAlign val="superscript"/>
        <sz val="12"/>
        <rFont val="Arial"/>
        <family val="2"/>
      </rPr>
      <t>3</t>
    </r>
  </si>
  <si>
    <r>
      <t>Scotland</t>
    </r>
    <r>
      <rPr>
        <b/>
        <vertAlign val="superscript"/>
        <sz val="12"/>
        <rFont val="Arial"/>
        <family val="2"/>
      </rPr>
      <t>4</t>
    </r>
  </si>
  <si>
    <r>
      <t>Wales</t>
    </r>
    <r>
      <rPr>
        <b/>
        <vertAlign val="superscript"/>
        <sz val="12"/>
        <rFont val="Arial"/>
        <family val="2"/>
      </rPr>
      <t>5,6</t>
    </r>
  </si>
  <si>
    <t>Footnotes</t>
  </si>
  <si>
    <t>1 Incidents attended includes fires, fire false alarms and non-fire incidents (special service incidents).</t>
  </si>
  <si>
    <t>data previously published for 2004/05 to 2008/09 have not been amended but do include special service incident false alarms.</t>
  </si>
  <si>
    <t>.. denotes data not available.</t>
  </si>
  <si>
    <t>The full set of fire statistics releases, tables and guidance can be found on our landing page, here-</t>
  </si>
  <si>
    <t>https://www.gov.uk/government/collections/fire-statistics</t>
  </si>
  <si>
    <t>The statistics in this table for England and Wales are Accredited Official Statistics. The Scottish Fire and Rescue Service is working towards achieving UK Statistics Authority accreditation.</t>
  </si>
  <si>
    <t>Contact: stats.inclusion@gov.wales</t>
  </si>
  <si>
    <t>Contact: National.Statistics@firescotland.gov.uk</t>
  </si>
  <si>
    <t>end of table</t>
  </si>
  <si>
    <t>financial year</t>
  </si>
  <si>
    <t>TOTAL_POPULATION</t>
  </si>
  <si>
    <t>copyright year</t>
  </si>
  <si>
    <t>Press enquiries: NewsDesk@communities.gov.uk</t>
  </si>
  <si>
    <t>Please email us at firestatistics@communities.gov.uk</t>
  </si>
  <si>
    <t>Email: FireStatistics@communities.gov.uk</t>
  </si>
  <si>
    <t>Contact: FireStatistics@communities.gov.uk</t>
  </si>
  <si>
    <t>2025/26</t>
  </si>
  <si>
    <t>For a variety of reasons some records take longer than others for fire and rescue services to upload to the FaRDaP and therefore totals are constantly being amended (by relatively small numbers).</t>
  </si>
  <si>
    <t>To access data tables, select the table number or tabs.</t>
  </si>
  <si>
    <t>2026/27</t>
  </si>
  <si>
    <t>2027/28</t>
  </si>
  <si>
    <t>2028/29</t>
  </si>
  <si>
    <t>2029/30</t>
  </si>
  <si>
    <t>2030/31</t>
  </si>
  <si>
    <t>2031/32</t>
  </si>
  <si>
    <t>4 Figures for Scotland are from the latest statistical release, published by the Scottish Fire and Rescue Service on 31 October 2025. This included data received by 10 September 2025.</t>
  </si>
  <si>
    <t>2009/10 data onwards are taken from the Incident Recording System (IRS)/Fire and Rescue Data Platform (FARDAP). Data from 2009/10 onwards have been adjusted to include special service incident false alarms;</t>
  </si>
  <si>
    <t>Note on Suffolk between September 2024 and June 2025:</t>
  </si>
  <si>
    <t>Note on Data Collection:</t>
  </si>
  <si>
    <t>Before 1 April 2009 fire incident statistics were based on the FDR1 paper form. This approach means the statistics for before this date can be less robust, especially for non-fire incidents which</t>
  </si>
  <si>
    <t>were based on a sample of returns.</t>
  </si>
  <si>
    <t>Fire data were collected by the Incident Recording System (IRS) from 1 April 2009 until November 2025.</t>
  </si>
  <si>
    <t>Since November 2025, fire data has been collected by the Fire and Rescue Data Platform (FaRDaP). As part of the transition to FaRDaP, data have been subject to reconciliation and</t>
  </si>
  <si>
    <t>improvements in data processing, which may result in small changes to figures compared with previously published data.</t>
  </si>
  <si>
    <t>population year</t>
  </si>
  <si>
    <t>Between September 2024 and June 2025 Suffolk FRS could not submit all incidents due to technical reasons. Figures for Suffolk over this time period are therefore an underestimate.</t>
  </si>
  <si>
    <t>Source: Fire and Rescue Data Platform (FaRDaP) and Office for National Statistics mid year population estimates</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</si>
  <si>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</si>
  <si>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</si>
  <si>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</si>
  <si>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</si>
  <si>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</si>
  <si>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</si>
  <si>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</si>
  <si>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</si>
  <si>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</si>
  <si>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</si>
  <si>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</si>
  <si>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</si>
  <si>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</si>
  <si>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</si>
  <si>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</si>
  <si>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</si>
  <si>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</si>
  <si>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</si>
  <si>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</si>
  <si>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</si>
  <si>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</si>
  <si>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</si>
  <si>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</si>
  <si>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</si>
  <si>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</si>
  <si>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</si>
  <si>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</si>
  <si>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</si>
  <si>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28 October 2026</t>
  </si>
  <si>
    <t>08 September 2026</t>
  </si>
  <si>
    <t>Taseen Uddin</t>
  </si>
  <si>
    <t>June</t>
  </si>
  <si>
    <t>28 January 2027</t>
  </si>
  <si>
    <t>5 Figures for Wales are from the latest statistical release, published by the Welsh Government on 16 April 2026.</t>
  </si>
  <si>
    <t xml:space="preserve">6 Figures for Wales from 2001/02 to 2003/04 were published by DCLG. From 2004/05, fire was devolved and from 2004/05 to 2008/09 data are taken from the annual Operational data collection; </t>
  </si>
  <si>
    <t>Note on Lancashire FRS and Leicestershire FRS incident returns:</t>
  </si>
  <si>
    <t>Lancashire FRS and Leicestershire FRS have not yet submitted all incident records for the latest period due to technical reasons. Figures for Lancashire and Leicestershire should therefore be treated as provisional and may be revised in future releases.</t>
  </si>
  <si>
    <t>2 Using the latest mid-year population estimates published by the Office for National Statistics (ONS) and National Records of Scotland (NRS) that fall within the relevant financial year. Population estimates may be revised in future releases.</t>
  </si>
  <si>
    <t>Estimates of the population for GB, England, Wales and 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</si>
</sst>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51" x14ac:knownFonts="1">
    <font>
      <sz val="11"/>
      <color theme="1"/>
      <name val="Calibri"/>
      <family val="2"/>
      <scheme val="minor"/>
    </font>
    <font>
      <b/>
      <sz val="11"/>
      <color theme="1"/>
      <name val="Calibri"/>
      <family val="2"/>
      <scheme val="minor"/>
    </font>
    <font>
      <sz val="12"/>
      <color theme="1"/>
      <name val="Arial"/>
      <family val="2"/>
    </font>
    <font>
      <sz val="10"/>
      <name val="Arial"/>
      <family val="2"/>
    </font>
    <font>
      <sz val="11"/>
      <color rgb="FF000000"/>
      <name val="Calibri"/>
      <family val="2"/>
    </font>
    <font>
      <sz val="11"/>
      <color indexed="8"/>
      <name val="Calibri"/>
      <family val="2"/>
      <scheme val="minor"/>
    </font>
    <font>
      <u/>
      <sz val="11"/>
      <color theme="10"/>
      <name val="Calibri"/>
      <family val="2"/>
      <scheme val="minor"/>
    </font>
    <font>
      <u/>
      <sz val="8.5"/>
      <color indexed="12"/>
      <name val="Arial"/>
      <family val="2"/>
    </font>
    <font>
      <sz val="11"/>
      <color theme="1"/>
      <name val="Calibri"/>
      <family val="2"/>
      <scheme val="minor"/>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u/>
      <sz val="10"/>
      <color indexed="12"/>
      <name val="Arial"/>
      <family val="2"/>
    </font>
    <font>
      <sz val="10"/>
      <name val="MS Sans Serif"/>
      <family val="2"/>
    </font>
    <font>
      <u/>
      <sz val="10"/>
      <color indexed="12"/>
      <name val="MS Sans Serif"/>
      <family val="2"/>
    </font>
    <font>
      <sz val="10"/>
      <color rgb="FF000000"/>
      <name val="Arial"/>
      <family val="2"/>
    </font>
    <font>
      <sz val="10"/>
      <color theme="1"/>
      <name val="Calibri"/>
      <family val="2"/>
      <scheme val="minor"/>
    </font>
    <font>
      <u/>
      <sz val="10"/>
      <color theme="10"/>
      <name val="Calibri"/>
      <family val="2"/>
      <scheme val="minor"/>
    </font>
    <font>
      <sz val="12"/>
      <color rgb="FF000000"/>
      <name val="Arial"/>
      <family val="2"/>
    </font>
    <font>
      <sz val="22"/>
      <color rgb="FF0000FF"/>
      <name val="Arial"/>
      <family val="2"/>
    </font>
    <font>
      <sz val="18"/>
      <color rgb="FF0000FF"/>
      <name val="Arial"/>
      <family val="2"/>
    </font>
    <font>
      <b/>
      <sz val="18"/>
      <color rgb="FF0000FF"/>
      <name val="Arial"/>
      <family val="2"/>
    </font>
    <font>
      <sz val="10"/>
      <color rgb="FF0000FF"/>
      <name val="Arial"/>
      <family val="2"/>
    </font>
    <font>
      <u/>
      <sz val="12"/>
      <color rgb="FF0000FF"/>
      <name val="Arial"/>
      <family val="2"/>
    </font>
    <font>
      <u/>
      <sz val="10"/>
      <color rgb="FF0000FF"/>
      <name val="Arial"/>
      <family val="2"/>
    </font>
    <font>
      <sz val="9"/>
      <color rgb="FF000000"/>
      <name val="Arial"/>
      <family val="2"/>
    </font>
    <font>
      <sz val="11"/>
      <color rgb="FF000000"/>
      <name val="Arial"/>
      <family val="2"/>
    </font>
    <font>
      <u/>
      <sz val="12"/>
      <color theme="10"/>
      <name val="Arial"/>
      <family val="2"/>
    </font>
    <font>
      <sz val="11"/>
      <color theme="0"/>
      <name val="Calibri"/>
      <family val="2"/>
      <scheme val="minor"/>
    </font>
    <font>
      <b/>
      <sz val="11"/>
      <name val="Arial Black"/>
      <family val="2"/>
    </font>
    <font>
      <sz val="12"/>
      <name val="Arial"/>
      <family val="2"/>
    </font>
    <font>
      <sz val="14"/>
      <color rgb="FF000000"/>
      <name val="Arial"/>
      <family val="2"/>
    </font>
    <font>
      <b/>
      <vertAlign val="superscript"/>
      <sz val="11"/>
      <name val="Arial Black"/>
      <family val="2"/>
    </font>
    <font>
      <i/>
      <sz val="11"/>
      <color rgb="FFFF0000"/>
      <name val="Calibri"/>
      <family val="2"/>
      <scheme val="minor"/>
    </font>
    <font>
      <sz val="8"/>
      <name val="Calibri"/>
      <family val="2"/>
      <scheme val="minor"/>
    </font>
    <font>
      <b/>
      <sz val="12"/>
      <name val="Arial"/>
      <family val="2"/>
    </font>
    <font>
      <b/>
      <vertAlign val="superscript"/>
      <sz val="12"/>
      <name val="Arial"/>
      <family val="2"/>
    </font>
    <font>
      <sz val="12"/>
      <color indexed="8"/>
      <name val="Arial"/>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FFFFFF"/>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s>
  <cellStyleXfs count="68">
    <xf numFmtId="0" fontId="0" fillId="0" borderId="0"/>
    <xf numFmtId="0" fontId="2" fillId="0" borderId="0"/>
    <xf numFmtId="0" fontId="3" fillId="0" borderId="0"/>
    <xf numFmtId="0" fontId="2" fillId="0" borderId="0"/>
    <xf numFmtId="0" fontId="4" fillId="0" borderId="0"/>
    <xf numFmtId="0" fontId="5"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164" fontId="8" fillId="0" borderId="0" applyFont="0" applyFill="0" applyBorder="0" applyAlignment="0" applyProtection="0"/>
    <xf numFmtId="9" fontId="8" fillId="0" borderId="0" applyFont="0" applyFill="0" applyBorder="0" applyAlignment="0" applyProtection="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4" applyNumberFormat="0" applyAlignment="0" applyProtection="0"/>
    <xf numFmtId="0" fontId="17" fillId="7" borderId="5" applyNumberFormat="0" applyAlignment="0" applyProtection="0"/>
    <xf numFmtId="0" fontId="18" fillId="7" borderId="4" applyNumberFormat="0" applyAlignment="0" applyProtection="0"/>
    <xf numFmtId="0" fontId="19" fillId="0" borderId="6" applyNumberFormat="0" applyFill="0" applyAlignment="0" applyProtection="0"/>
    <xf numFmtId="0" fontId="20" fillId="8" borderId="7" applyNumberFormat="0" applyAlignment="0" applyProtection="0"/>
    <xf numFmtId="0" fontId="21" fillId="0" borderId="0" applyNumberFormat="0" applyFill="0" applyBorder="0" applyAlignment="0" applyProtection="0"/>
    <xf numFmtId="0" fontId="2" fillId="9" borderId="8" applyNumberFormat="0" applyFon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4" fillId="33" borderId="0" applyNumberFormat="0" applyBorder="0" applyAlignment="0" applyProtection="0"/>
    <xf numFmtId="0" fontId="3" fillId="0" borderId="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0" borderId="0"/>
    <xf numFmtId="0" fontId="27" fillId="0" borderId="0" applyNumberFormat="0" applyFill="0" applyBorder="0" applyAlignment="0" applyProtection="0"/>
    <xf numFmtId="0" fontId="8" fillId="0" borderId="0"/>
    <xf numFmtId="0" fontId="3" fillId="0" borderId="0"/>
    <xf numFmtId="0" fontId="31" fillId="0" borderId="0" applyNumberFormat="0" applyBorder="0" applyProtection="0"/>
    <xf numFmtId="0" fontId="28" fillId="0" borderId="0" applyNumberFormat="0" applyBorder="0" applyProtection="0"/>
    <xf numFmtId="0" fontId="36" fillId="0" borderId="0" applyNumberFormat="0" applyFill="0" applyBorder="0" applyAlignment="0" applyProtection="0"/>
    <xf numFmtId="0" fontId="4" fillId="0" borderId="0" applyNumberFormat="0" applyFont="0" applyBorder="0" applyProtection="0"/>
    <xf numFmtId="0" fontId="37" fillId="0" borderId="0" applyNumberFormat="0" applyFill="0" applyBorder="0" applyAlignment="0" applyProtection="0"/>
    <xf numFmtId="0" fontId="28" fillId="0" borderId="0" applyNumberFormat="0" applyBorder="0" applyProtection="0"/>
    <xf numFmtId="0" fontId="4" fillId="0" borderId="0" applyNumberFormat="0" applyFont="0" applyBorder="0" applyProtection="0"/>
    <xf numFmtId="0" fontId="28" fillId="0" borderId="0" applyNumberFormat="0" applyBorder="0" applyProtection="0"/>
    <xf numFmtId="164" fontId="8" fillId="0" borderId="0" applyFont="0" applyFill="0" applyBorder="0" applyAlignment="0" applyProtection="0"/>
    <xf numFmtId="164" fontId="8" fillId="0" borderId="0" applyFont="0" applyFill="0" applyBorder="0" applyAlignment="0" applyProtection="0"/>
  </cellStyleXfs>
  <cellXfs count="107">
    <xf numFmtId="0" fontId="0" fillId="0" borderId="0" xfId="0"/>
    <xf numFmtId="0" fontId="0" fillId="2" borderId="0" xfId="0" applyFill="1"/>
    <xf numFmtId="0" fontId="0" fillId="2" borderId="0" xfId="0" applyFill="1" applyAlignment="1">
      <alignment horizontal="right" vertical="center" wrapText="1"/>
    </xf>
    <xf numFmtId="0" fontId="29" fillId="2" borderId="0" xfId="0" applyFont="1" applyFill="1"/>
    <xf numFmtId="0" fontId="0" fillId="0" borderId="0" xfId="0" applyAlignment="1">
      <alignment horizontal="right"/>
    </xf>
    <xf numFmtId="0" fontId="43" fillId="34" borderId="0" xfId="63" applyFont="1" applyFill="1"/>
    <xf numFmtId="0" fontId="31" fillId="34" borderId="0" xfId="63" applyFont="1" applyFill="1" applyAlignment="1">
      <alignment horizontal="left"/>
    </xf>
    <xf numFmtId="0" fontId="2" fillId="2" borderId="0" xfId="0" applyFont="1" applyFill="1"/>
    <xf numFmtId="0" fontId="2" fillId="0" borderId="0" xfId="0" applyFont="1"/>
    <xf numFmtId="165" fontId="2" fillId="0" borderId="0" xfId="67" applyNumberFormat="1" applyFont="1"/>
    <xf numFmtId="165" fontId="0" fillId="0" borderId="0" xfId="67" applyNumberFormat="1" applyFont="1" applyAlignment="1">
      <alignment horizontal="right"/>
    </xf>
    <xf numFmtId="49" fontId="0" fillId="0" borderId="0" xfId="0" applyNumberFormat="1"/>
    <xf numFmtId="0" fontId="0" fillId="35" borderId="0" xfId="0" applyFill="1"/>
    <xf numFmtId="0" fontId="0" fillId="35" borderId="0" xfId="0" applyFill="1" applyAlignment="1">
      <alignment horizontal="left" vertical="center" wrapText="1"/>
    </xf>
    <xf numFmtId="0" fontId="0" fillId="35" borderId="0" xfId="0" applyFill="1" applyAlignment="1">
      <alignment horizontal="right" vertical="center" wrapText="1"/>
    </xf>
    <xf numFmtId="0" fontId="1" fillId="35" borderId="0" xfId="0" applyFont="1" applyFill="1" applyAlignment="1">
      <alignment horizontal="right" vertical="center" wrapText="1"/>
    </xf>
    <xf numFmtId="3" fontId="0" fillId="35" borderId="0" xfId="0" applyNumberFormat="1" applyFill="1" applyAlignment="1">
      <alignment horizontal="right"/>
    </xf>
    <xf numFmtId="3" fontId="1" fillId="35" borderId="0" xfId="0" applyNumberFormat="1" applyFont="1" applyFill="1" applyAlignment="1">
      <alignment horizontal="right"/>
    </xf>
    <xf numFmtId="3" fontId="0" fillId="35" borderId="0" xfId="0" quotePrefix="1" applyNumberFormat="1" applyFill="1"/>
    <xf numFmtId="3" fontId="46" fillId="35" borderId="0" xfId="0" applyNumberFormat="1" applyFont="1" applyFill="1"/>
    <xf numFmtId="3" fontId="0" fillId="35" borderId="0" xfId="0" applyNumberFormat="1" applyFill="1"/>
    <xf numFmtId="0" fontId="0" fillId="35" borderId="0" xfId="0" applyFill="1" applyAlignment="1">
      <alignment wrapText="1"/>
    </xf>
    <xf numFmtId="0" fontId="30" fillId="35" borderId="0" xfId="6" applyFont="1" applyFill="1" applyBorder="1" applyAlignment="1">
      <alignment wrapText="1"/>
    </xf>
    <xf numFmtId="0" fontId="1" fillId="35" borderId="0" xfId="0" applyFont="1" applyFill="1"/>
    <xf numFmtId="0" fontId="29" fillId="35" borderId="0" xfId="0" applyFont="1" applyFill="1" applyAlignment="1">
      <alignment wrapText="1"/>
    </xf>
    <xf numFmtId="0" fontId="0" fillId="35" borderId="0" xfId="0" applyFill="1" applyAlignment="1">
      <alignment horizontal="left" wrapText="1"/>
    </xf>
    <xf numFmtId="0" fontId="29" fillId="35" borderId="0" xfId="0" applyFont="1" applyFill="1"/>
    <xf numFmtId="0" fontId="30" fillId="35" borderId="0" xfId="6" applyFont="1" applyFill="1" applyBorder="1" applyAlignment="1"/>
    <xf numFmtId="0" fontId="30" fillId="35" borderId="0" xfId="6" applyFont="1" applyFill="1" applyBorder="1" applyAlignment="1">
      <alignment horizontal="left"/>
    </xf>
    <xf numFmtId="0" fontId="30" fillId="35" borderId="0" xfId="6" applyFont="1" applyFill="1" applyBorder="1" applyAlignment="1">
      <alignment horizontal="right"/>
    </xf>
    <xf numFmtId="0" fontId="42" fillId="35" borderId="0" xfId="0" applyFont="1" applyFill="1"/>
    <xf numFmtId="0" fontId="48" fillId="35" borderId="0" xfId="0" applyFont="1" applyFill="1"/>
    <xf numFmtId="0" fontId="48" fillId="35" borderId="0" xfId="0" applyFont="1" applyFill="1" applyAlignment="1">
      <alignment horizontal="left" vertical="center" wrapText="1"/>
    </xf>
    <xf numFmtId="0" fontId="43" fillId="35" borderId="0" xfId="0" applyFont="1" applyFill="1"/>
    <xf numFmtId="3" fontId="43" fillId="35" borderId="0" xfId="0" applyNumberFormat="1" applyFont="1" applyFill="1" applyAlignment="1">
      <alignment horizontal="right"/>
    </xf>
    <xf numFmtId="3" fontId="48" fillId="35" borderId="0" xfId="0" applyNumberFormat="1" applyFont="1" applyFill="1" applyAlignment="1">
      <alignment horizontal="right"/>
    </xf>
    <xf numFmtId="0" fontId="40" fillId="35" borderId="0" xfId="6" applyFont="1" applyFill="1" applyBorder="1" applyAlignment="1">
      <alignment vertical="top"/>
    </xf>
    <xf numFmtId="0" fontId="40" fillId="35" borderId="0" xfId="6" applyFont="1" applyFill="1" applyAlignment="1">
      <alignment vertical="top" wrapText="1"/>
    </xf>
    <xf numFmtId="0" fontId="2" fillId="35" borderId="0" xfId="0" applyFont="1" applyFill="1"/>
    <xf numFmtId="0" fontId="40" fillId="35" borderId="0" xfId="6" applyFont="1" applyFill="1" applyBorder="1" applyAlignment="1"/>
    <xf numFmtId="0" fontId="40" fillId="35" borderId="0" xfId="6" applyFont="1" applyFill="1" applyAlignment="1">
      <alignment wrapText="1"/>
    </xf>
    <xf numFmtId="0" fontId="43" fillId="35" borderId="0" xfId="6" applyFont="1" applyFill="1" applyBorder="1" applyAlignment="1"/>
    <xf numFmtId="0" fontId="43" fillId="35" borderId="0" xfId="0" applyFont="1" applyFill="1" applyAlignment="1">
      <alignment vertical="top"/>
    </xf>
    <xf numFmtId="0" fontId="41" fillId="35" borderId="0" xfId="0" applyFont="1" applyFill="1"/>
    <xf numFmtId="0" fontId="43" fillId="35" borderId="10" xfId="0" applyFont="1" applyFill="1" applyBorder="1"/>
    <xf numFmtId="3" fontId="43" fillId="35" borderId="10" xfId="0" applyNumberFormat="1" applyFont="1" applyFill="1" applyBorder="1" applyAlignment="1">
      <alignment horizontal="right"/>
    </xf>
    <xf numFmtId="3" fontId="48" fillId="35" borderId="10" xfId="0" applyNumberFormat="1" applyFont="1" applyFill="1" applyBorder="1" applyAlignment="1">
      <alignment horizontal="right"/>
    </xf>
    <xf numFmtId="0" fontId="43" fillId="35" borderId="0" xfId="0" quotePrefix="1" applyFont="1" applyFill="1" applyAlignment="1">
      <alignment vertical="top"/>
    </xf>
    <xf numFmtId="0" fontId="28" fillId="2" borderId="0" xfId="58" applyFont="1" applyFill="1" applyBorder="1"/>
    <xf numFmtId="0" fontId="28" fillId="34" borderId="0" xfId="58" applyFont="1" applyFill="1"/>
    <xf numFmtId="0" fontId="32" fillId="2" borderId="0" xfId="58" applyFont="1" applyFill="1" applyBorder="1"/>
    <xf numFmtId="0" fontId="33" fillId="2" borderId="0" xfId="65" applyFont="1" applyFill="1" applyBorder="1" applyAlignment="1">
      <alignment vertical="center"/>
    </xf>
    <xf numFmtId="0" fontId="44" fillId="2" borderId="0" xfId="58" applyFont="1" applyFill="1" applyBorder="1"/>
    <xf numFmtId="0" fontId="34" fillId="2" borderId="0" xfId="59" applyFont="1" applyFill="1" applyAlignment="1">
      <alignment vertical="center"/>
    </xf>
    <xf numFmtId="0" fontId="35" fillId="2" borderId="0" xfId="58" applyFont="1" applyFill="1"/>
    <xf numFmtId="0" fontId="40" fillId="2" borderId="0" xfId="6" applyFont="1" applyFill="1" applyBorder="1" applyAlignment="1"/>
    <xf numFmtId="0" fontId="36" fillId="34" borderId="0" xfId="62" applyFont="1" applyFill="1" applyAlignment="1"/>
    <xf numFmtId="0" fontId="40" fillId="2" borderId="0" xfId="6" applyFont="1" applyFill="1" applyBorder="1"/>
    <xf numFmtId="0" fontId="31" fillId="34" borderId="0" xfId="61" applyFont="1" applyFill="1"/>
    <xf numFmtId="0" fontId="43" fillId="2" borderId="0" xfId="58" applyFont="1" applyFill="1" applyBorder="1"/>
    <xf numFmtId="0" fontId="31" fillId="2" borderId="0" xfId="58" applyFill="1" applyBorder="1"/>
    <xf numFmtId="0" fontId="31" fillId="34" borderId="0" xfId="58" applyFill="1"/>
    <xf numFmtId="0" fontId="36" fillId="2" borderId="0" xfId="60" applyFill="1" applyBorder="1" applyAlignment="1"/>
    <xf numFmtId="0" fontId="40" fillId="2" borderId="0" xfId="6" applyFont="1" applyFill="1" applyBorder="1" applyAlignment="1" applyProtection="1"/>
    <xf numFmtId="0" fontId="48" fillId="2" borderId="0" xfId="63" applyFont="1" applyFill="1" applyBorder="1"/>
    <xf numFmtId="0" fontId="38" fillId="34" borderId="0" xfId="63" applyFont="1" applyFill="1"/>
    <xf numFmtId="0" fontId="48" fillId="2" borderId="0" xfId="59" applyFont="1" applyFill="1" applyBorder="1"/>
    <xf numFmtId="0" fontId="43" fillId="2" borderId="0" xfId="59" applyFont="1" applyFill="1" applyBorder="1"/>
    <xf numFmtId="0" fontId="43" fillId="34" borderId="0" xfId="59" applyFont="1" applyFill="1"/>
    <xf numFmtId="0" fontId="31" fillId="34" borderId="0" xfId="59" applyFont="1" applyFill="1" applyAlignment="1">
      <alignment horizontal="left"/>
    </xf>
    <xf numFmtId="0" fontId="38" fillId="34" borderId="0" xfId="59" applyFont="1" applyFill="1"/>
    <xf numFmtId="0" fontId="31" fillId="34" borderId="0" xfId="59" applyFont="1" applyFill="1"/>
    <xf numFmtId="0" fontId="48" fillId="2" borderId="0" xfId="63" applyFont="1" applyFill="1" applyBorder="1" applyAlignment="1">
      <alignment wrapText="1"/>
    </xf>
    <xf numFmtId="0" fontId="48" fillId="2" borderId="0" xfId="63" applyFont="1" applyFill="1" applyBorder="1" applyAlignment="1">
      <alignment horizontal="left" wrapText="1"/>
    </xf>
    <xf numFmtId="0" fontId="4" fillId="34" borderId="0" xfId="4" applyFill="1"/>
    <xf numFmtId="0" fontId="38" fillId="34" borderId="0" xfId="4" applyFont="1" applyFill="1"/>
    <xf numFmtId="0" fontId="39" fillId="34" borderId="0" xfId="4" applyFont="1" applyFill="1"/>
    <xf numFmtId="0" fontId="39" fillId="34" borderId="0" xfId="4" applyFont="1" applyFill="1" applyAlignment="1">
      <alignment wrapText="1"/>
    </xf>
    <xf numFmtId="0" fontId="39" fillId="34" borderId="0" xfId="4" applyFont="1" applyFill="1" applyAlignment="1">
      <alignment horizontal="left"/>
    </xf>
    <xf numFmtId="0" fontId="48" fillId="35" borderId="10" xfId="0" applyFont="1" applyFill="1" applyBorder="1"/>
    <xf numFmtId="0" fontId="48" fillId="35" borderId="10" xfId="0" applyFont="1" applyFill="1" applyBorder="1" applyAlignment="1">
      <alignment horizontal="center"/>
    </xf>
    <xf numFmtId="0" fontId="43" fillId="35" borderId="10" xfId="0" applyFont="1" applyFill="1" applyBorder="1" applyAlignment="1">
      <alignment horizontal="center"/>
    </xf>
    <xf numFmtId="0" fontId="48" fillId="35" borderId="11" xfId="0" applyFont="1" applyFill="1" applyBorder="1" applyAlignment="1">
      <alignment horizontal="right" vertical="center" wrapText="1"/>
    </xf>
    <xf numFmtId="0" fontId="40" fillId="2" borderId="0" xfId="6" applyFont="1" applyFill="1" applyBorder="1" applyAlignment="1">
      <alignment horizontal="left" vertical="top"/>
    </xf>
    <xf numFmtId="0" fontId="43" fillId="2" borderId="0" xfId="64" applyFont="1" applyFill="1" applyBorder="1" applyAlignment="1">
      <alignment horizontal="left" vertical="top" wrapText="1"/>
    </xf>
    <xf numFmtId="1" fontId="43" fillId="2" borderId="0" xfId="64" applyNumberFormat="1" applyFont="1" applyFill="1" applyBorder="1" applyAlignment="1">
      <alignment horizontal="left" vertical="top"/>
    </xf>
    <xf numFmtId="9" fontId="43" fillId="35" borderId="0" xfId="9" applyFont="1" applyFill="1"/>
    <xf numFmtId="0" fontId="40" fillId="35" borderId="0" xfId="6" applyFont="1" applyFill="1" applyAlignment="1">
      <alignment vertical="top"/>
    </xf>
    <xf numFmtId="0" fontId="43" fillId="35" borderId="0" xfId="6" applyFont="1" applyFill="1" applyAlignment="1"/>
    <xf numFmtId="0" fontId="2" fillId="35" borderId="0" xfId="0" applyFont="1" applyFill="1" applyAlignment="1">
      <alignment wrapText="1"/>
    </xf>
    <xf numFmtId="0" fontId="40" fillId="35" borderId="0" xfId="6" applyFont="1" applyFill="1" applyAlignment="1"/>
    <xf numFmtId="0" fontId="40" fillId="35" borderId="0" xfId="6" applyFont="1" applyFill="1" applyAlignment="1">
      <alignment horizontal="left"/>
    </xf>
    <xf numFmtId="0" fontId="2" fillId="35" borderId="0" xfId="0" applyFont="1" applyFill="1" applyAlignment="1">
      <alignment horizontal="left" wrapText="1"/>
    </xf>
    <xf numFmtId="0" fontId="40" fillId="35" borderId="0" xfId="6" applyFont="1" applyFill="1" applyAlignment="1">
      <alignment horizontal="right"/>
    </xf>
    <xf numFmtId="0" fontId="24" fillId="35" borderId="0" xfId="0" applyFont="1" applyFill="1"/>
    <xf numFmtId="0" fontId="48" fillId="2" borderId="0" xfId="0" applyFont="1" applyFill="1"/>
    <xf numFmtId="0" fontId="43" fillId="2" borderId="0" xfId="0" applyFont="1" applyFill="1"/>
    <xf numFmtId="0" fontId="2" fillId="0" borderId="0" xfId="0" applyFont="1" applyAlignment="1">
      <alignment horizontal="left"/>
    </xf>
    <xf numFmtId="3" fontId="2" fillId="0" borderId="0" xfId="0" applyNumberFormat="1" applyFont="1" applyAlignment="1">
      <alignment horizontal="right"/>
    </xf>
    <xf numFmtId="0" fontId="2" fillId="0" borderId="0" xfId="0" applyFont="1" applyAlignment="1">
      <alignment horizontal="left" wrapText="1"/>
    </xf>
    <xf numFmtId="3" fontId="2" fillId="0" borderId="0" xfId="0" applyNumberFormat="1" applyFont="1" applyAlignment="1">
      <alignment horizontal="right" wrapText="1"/>
    </xf>
    <xf numFmtId="0" fontId="23" fillId="0" borderId="0" xfId="0" applyFont="1" applyAlignment="1">
      <alignment horizontal="left"/>
    </xf>
    <xf numFmtId="165" fontId="23" fillId="0" borderId="0" xfId="67" applyNumberFormat="1" applyFont="1" applyFill="1" applyBorder="1" applyAlignment="1">
      <alignment horizontal="left"/>
    </xf>
    <xf numFmtId="3" fontId="43" fillId="0" borderId="0" xfId="0" applyNumberFormat="1" applyFont="1"/>
    <xf numFmtId="3" fontId="50" fillId="0" borderId="0" xfId="0" applyNumberFormat="1" applyFont="1"/>
    <xf numFmtId="0" fontId="6" fillId="35" borderId="0" xfId="6" applyFill="1"/>
    <xf numFmtId="0" fontId="40" fillId="35" borderId="0" xfId="6" applyFont="1" applyFill="1"/>
  </cellXfs>
  <cellStyles count="68">
    <cellStyle name="20% - Accent1 2" xfId="28" xr:uid="{00000000-0005-0000-0000-000000000000}"/>
    <cellStyle name="20% - Accent2 2" xfId="32" xr:uid="{00000000-0005-0000-0000-000001000000}"/>
    <cellStyle name="20% - Accent3 2" xfId="36" xr:uid="{00000000-0005-0000-0000-000002000000}"/>
    <cellStyle name="20% - Accent4 2" xfId="40" xr:uid="{00000000-0005-0000-0000-000003000000}"/>
    <cellStyle name="20% - Accent5 2" xfId="44" xr:uid="{00000000-0005-0000-0000-000004000000}"/>
    <cellStyle name="20% - Accent6 2" xfId="48" xr:uid="{00000000-0005-0000-0000-000005000000}"/>
    <cellStyle name="40% - Accent1 2" xfId="29" xr:uid="{00000000-0005-0000-0000-000006000000}"/>
    <cellStyle name="40% - Accent2 2" xfId="33" xr:uid="{00000000-0005-0000-0000-000007000000}"/>
    <cellStyle name="40% - Accent3 2" xfId="37" xr:uid="{00000000-0005-0000-0000-000008000000}"/>
    <cellStyle name="40% - Accent4 2" xfId="41" xr:uid="{00000000-0005-0000-0000-000009000000}"/>
    <cellStyle name="40% - Accent5 2" xfId="45" xr:uid="{00000000-0005-0000-0000-00000A000000}"/>
    <cellStyle name="40% - Accent6 2" xfId="49" xr:uid="{00000000-0005-0000-0000-00000B000000}"/>
    <cellStyle name="60% - Accent1 2" xfId="30" xr:uid="{00000000-0005-0000-0000-00000C000000}"/>
    <cellStyle name="60% - Accent2 2" xfId="34" xr:uid="{00000000-0005-0000-0000-00000D000000}"/>
    <cellStyle name="60% - Accent3 2" xfId="38" xr:uid="{00000000-0005-0000-0000-00000E000000}"/>
    <cellStyle name="60% - Accent4 2" xfId="42" xr:uid="{00000000-0005-0000-0000-00000F000000}"/>
    <cellStyle name="60% - Accent5 2" xfId="46" xr:uid="{00000000-0005-0000-0000-000010000000}"/>
    <cellStyle name="60% - Accent6 2" xfId="50" xr:uid="{00000000-0005-0000-0000-000011000000}"/>
    <cellStyle name="Accent1 2" xfId="27" xr:uid="{00000000-0005-0000-0000-000012000000}"/>
    <cellStyle name="Accent2 2" xfId="31" xr:uid="{00000000-0005-0000-0000-000013000000}"/>
    <cellStyle name="Accent3 2" xfId="35" xr:uid="{00000000-0005-0000-0000-000014000000}"/>
    <cellStyle name="Accent4 2" xfId="39" xr:uid="{00000000-0005-0000-0000-000015000000}"/>
    <cellStyle name="Accent5 2" xfId="43" xr:uid="{00000000-0005-0000-0000-000016000000}"/>
    <cellStyle name="Accent6 2" xfId="47" xr:uid="{00000000-0005-0000-0000-000017000000}"/>
    <cellStyle name="Bad 2" xfId="16" xr:uid="{00000000-0005-0000-0000-000018000000}"/>
    <cellStyle name="Calculation 2" xfId="20" xr:uid="{00000000-0005-0000-0000-000019000000}"/>
    <cellStyle name="Check Cell 2" xfId="22" xr:uid="{00000000-0005-0000-0000-00001A000000}"/>
    <cellStyle name="Comma" xfId="67" builtinId="3"/>
    <cellStyle name="Comma 2" xfId="8" xr:uid="{00000000-0005-0000-0000-00001B000000}"/>
    <cellStyle name="Comma 2 2" xfId="66" xr:uid="{8FCBB4A3-B09F-45C1-8C48-15AAAC86F6C8}"/>
    <cellStyle name="Explanatory Text 2" xfId="25" xr:uid="{00000000-0005-0000-0000-00001C000000}"/>
    <cellStyle name="Good 2" xfId="15" xr:uid="{00000000-0005-0000-0000-00001D000000}"/>
    <cellStyle name="Heading 1 2" xfId="11" xr:uid="{00000000-0005-0000-0000-00001E000000}"/>
    <cellStyle name="Heading 2 2" xfId="12" xr:uid="{00000000-0005-0000-0000-00001F000000}"/>
    <cellStyle name="Heading 3 2" xfId="13" xr:uid="{00000000-0005-0000-0000-000020000000}"/>
    <cellStyle name="Heading 4 2" xfId="14" xr:uid="{00000000-0005-0000-0000-000021000000}"/>
    <cellStyle name="Hyperlink" xfId="6" builtinId="8"/>
    <cellStyle name="Hyperlink 2" xfId="7" xr:uid="{00000000-0005-0000-0000-000023000000}"/>
    <cellStyle name="Hyperlink 2 2" xfId="62" xr:uid="{D18D7A9C-F558-48AE-84B8-0FD514F98598}"/>
    <cellStyle name="Hyperlink 3" xfId="52" xr:uid="{00000000-0005-0000-0000-000024000000}"/>
    <cellStyle name="Hyperlink 4" xfId="53" xr:uid="{00000000-0005-0000-0000-000025000000}"/>
    <cellStyle name="Hyperlink 5" xfId="55" xr:uid="{00000000-0005-0000-0000-000026000000}"/>
    <cellStyle name="Hyperlink 6" xfId="60" xr:uid="{F1A1B9EA-FA4C-4805-9AF8-2382E526362B}"/>
    <cellStyle name="Input 2" xfId="18" xr:uid="{00000000-0005-0000-0000-000027000000}"/>
    <cellStyle name="Linked Cell 2" xfId="21" xr:uid="{00000000-0005-0000-0000-000028000000}"/>
    <cellStyle name="Neutral 2" xfId="17" xr:uid="{00000000-0005-0000-0000-000029000000}"/>
    <cellStyle name="Normal" xfId="0" builtinId="0"/>
    <cellStyle name="Normal 2" xfId="2" xr:uid="{00000000-0005-0000-0000-00002B000000}"/>
    <cellStyle name="Normal 2 2" xfId="57" xr:uid="{00000000-0005-0000-0000-00002C000000}"/>
    <cellStyle name="Normal 2 2 2" xfId="59" xr:uid="{DB391B21-C277-440D-B196-EFB66098C33C}"/>
    <cellStyle name="Normal 2 2 2 2" xfId="65" xr:uid="{E503F694-EF7C-4B56-942F-DA318B32D324}"/>
    <cellStyle name="Normal 2 3" xfId="63" xr:uid="{781FE967-AB9F-4DDC-8394-952084BA64C1}"/>
    <cellStyle name="Normal 2 4" xfId="64" xr:uid="{5D714C08-72D3-4731-9DB1-661CE69C095E}"/>
    <cellStyle name="Normal 3" xfId="3" xr:uid="{00000000-0005-0000-0000-00002D000000}"/>
    <cellStyle name="Normal 4" xfId="1" xr:uid="{00000000-0005-0000-0000-00002E000000}"/>
    <cellStyle name="Normal 5" xfId="4" xr:uid="{00000000-0005-0000-0000-00002F000000}"/>
    <cellStyle name="Normal 5 2" xfId="56" xr:uid="{00000000-0005-0000-0000-000030000000}"/>
    <cellStyle name="Normal 6" xfId="5" xr:uid="{00000000-0005-0000-0000-000031000000}"/>
    <cellStyle name="Normal 6 2" xfId="58" xr:uid="{31BDE131-85B4-4F3D-839D-A9A6FEB554CF}"/>
    <cellStyle name="Normal 7" xfId="51" xr:uid="{00000000-0005-0000-0000-000032000000}"/>
    <cellStyle name="Normal 7 2" xfId="61" xr:uid="{ED924B68-9DE1-44ED-B39B-B61EF744D309}"/>
    <cellStyle name="Normal 8" xfId="54" xr:uid="{00000000-0005-0000-0000-000033000000}"/>
    <cellStyle name="Note 2" xfId="24" xr:uid="{00000000-0005-0000-0000-000034000000}"/>
    <cellStyle name="Output 2" xfId="19" xr:uid="{00000000-0005-0000-0000-000035000000}"/>
    <cellStyle name="Per cent" xfId="9" builtinId="5"/>
    <cellStyle name="Title 2" xfId="10" xr:uid="{00000000-0005-0000-0000-000037000000}"/>
    <cellStyle name="Total 2" xfId="26" xr:uid="{00000000-0005-0000-0000-000038000000}"/>
    <cellStyle name="Warning Text 2" xfId="23"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4552953</xdr:colOff>
      <xdr:row>0</xdr:row>
      <xdr:rowOff>101600</xdr:rowOff>
    </xdr:from>
    <xdr:ext cx="996311" cy="969648"/>
    <xdr:pic>
      <xdr:nvPicPr>
        <xdr:cNvPr id="3" name="Picture 5" descr="Accredited Official Statistics logo&#10;">
          <a:extLst>
            <a:ext uri="{FF2B5EF4-FFF2-40B4-BE49-F238E27FC236}">
              <a16:creationId xmlns:a16="http://schemas.microsoft.com/office/drawing/2014/main" id="{949AC340-D022-48ED-A8EE-4DABF0C58BF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 uri="{96DAC541-7B7A-43D3-8B79-37D633B846F1}">
              <asvg:svgBlip xmlns:asvg="http://schemas.microsoft.com/office/drawing/2016/SVG/main" r:embed="rId2"/>
            </a:ext>
          </a:extLst>
        </a:blip>
        <a:srcRect t="1338" b="1338"/>
        <a:stretch/>
      </xdr:blipFill>
      <xdr:spPr>
        <a:xfrm>
          <a:off x="4552953" y="101600"/>
          <a:ext cx="996311" cy="969648"/>
        </a:xfrm>
        <a:prstGeom prst="rect">
          <a:avLst/>
        </a:prstGeom>
        <a:noFill/>
        <a:ln cap="flat">
          <a:noFill/>
        </a:ln>
      </xdr:spPr>
    </xdr:pic>
    <xdr:clientData/>
  </xdr:oneCellAnchor>
  <xdr:twoCellAnchor editAs="oneCell">
    <xdr:from>
      <xdr:col>0</xdr:col>
      <xdr:colOff>0</xdr:colOff>
      <xdr:row>0</xdr:row>
      <xdr:rowOff>0</xdr:rowOff>
    </xdr:from>
    <xdr:to>
      <xdr:col>0</xdr:col>
      <xdr:colOff>1905000</xdr:colOff>
      <xdr:row>0</xdr:row>
      <xdr:rowOff>1038041</xdr:rowOff>
    </xdr:to>
    <xdr:pic>
      <xdr:nvPicPr>
        <xdr:cNvPr id="2" name="Picture 1" descr="MHCLG logo">
          <a:extLst>
            <a:ext uri="{FF2B5EF4-FFF2-40B4-BE49-F238E27FC236}">
              <a16:creationId xmlns:a16="http://schemas.microsoft.com/office/drawing/2014/main" id="{8FCFB80E-AD25-5E81-1D39-00C13989DCB1}"/>
            </a:ext>
          </a:extLst>
        </xdr:cNvPr>
        <xdr:cNvPicPr>
          <a:picLocks noChangeAspect="1"/>
        </xdr:cNvPicPr>
      </xdr:nvPicPr>
      <xdr:blipFill>
        <a:blip xmlns:r="http://schemas.openxmlformats.org/officeDocument/2006/relationships" r:embed="rId3"/>
        <a:stretch>
          <a:fillRect/>
        </a:stretch>
      </xdr:blipFill>
      <xdr:spPr>
        <a:xfrm>
          <a:off x="0" y="0"/>
          <a:ext cx="1905000" cy="10380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627561</xdr:colOff>
      <xdr:row>0</xdr:row>
      <xdr:rowOff>19050</xdr:rowOff>
    </xdr:from>
    <xdr:ext cx="917390" cy="906051"/>
    <xdr:pic>
      <xdr:nvPicPr>
        <xdr:cNvPr id="2" name="Picture 22" descr="Accredited Official Statistics logo&#10;">
          <a:extLst>
            <a:ext uri="{FF2B5EF4-FFF2-40B4-BE49-F238E27FC236}">
              <a16:creationId xmlns:a16="http://schemas.microsoft.com/office/drawing/2014/main" id="{D2F80714-C755-4079-97D2-DF4B39181B4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 uri="{96DAC541-7B7A-43D3-8B79-37D633B846F1}">
              <asvg:svgBlip xmlns:asvg="http://schemas.microsoft.com/office/drawing/2016/SVG/main" r:embed="rId2"/>
            </a:ext>
          </a:extLst>
        </a:blip>
        <a:srcRect t="618" b="618"/>
        <a:stretch/>
      </xdr:blipFill>
      <xdr:spPr>
        <a:xfrm>
          <a:off x="9038136" y="19050"/>
          <a:ext cx="917390" cy="906051"/>
        </a:xfrm>
        <a:prstGeom prst="rect">
          <a:avLst/>
        </a:prstGeom>
        <a:noFill/>
        <a:ln cap="flat">
          <a:noFill/>
        </a:ln>
      </xdr:spPr>
    </xdr:pic>
    <xdr:clientData/>
  </xdr:oneCellAnchor>
  <xdr:twoCellAnchor editAs="oneCell">
    <xdr:from>
      <xdr:col>4</xdr:col>
      <xdr:colOff>266699</xdr:colOff>
      <xdr:row>0</xdr:row>
      <xdr:rowOff>47625</xdr:rowOff>
    </xdr:from>
    <xdr:to>
      <xdr:col>4</xdr:col>
      <xdr:colOff>1695450</xdr:colOff>
      <xdr:row>3</xdr:row>
      <xdr:rowOff>140261</xdr:rowOff>
    </xdr:to>
    <xdr:pic>
      <xdr:nvPicPr>
        <xdr:cNvPr id="5" name="Picture 4" descr="MHCLG logo">
          <a:extLst>
            <a:ext uri="{FF2B5EF4-FFF2-40B4-BE49-F238E27FC236}">
              <a16:creationId xmlns:a16="http://schemas.microsoft.com/office/drawing/2014/main" id="{640B317A-B902-C8CB-7D21-7AE1E999F7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696449" y="47625"/>
          <a:ext cx="1428751" cy="7784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ire-statistics-monitor"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mailto:firestatistics@communities.gov.uk"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NewsDesk@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tats.inclusion@gov.wales" TargetMode="External"/><Relationship Id="rId13" Type="http://schemas.openxmlformats.org/officeDocument/2006/relationships/hyperlink" Target="https://www.firescotland.gov.uk/about/statistics/" TargetMode="External"/><Relationship Id="rId3" Type="http://schemas.openxmlformats.org/officeDocument/2006/relationships/hyperlink" Target="mailto:SFRS.PerformanceDataServices1@firescotland.gov.uk" TargetMode="External"/><Relationship Id="rId7" Type="http://schemas.openxmlformats.org/officeDocument/2006/relationships/hyperlink" Target="mailto:firestatistics@homeoffice.gov.uk" TargetMode="External"/><Relationship Id="rId12" Type="http://schemas.openxmlformats.org/officeDocument/2006/relationships/hyperlink" Target="https://gov.wales/fire-and-rescue-incident-statistics" TargetMode="External"/><Relationship Id="rId2" Type="http://schemas.openxmlformats.org/officeDocument/2006/relationships/hyperlink" Target="mailto:statsinclusion@wales.gsi.gov.uk" TargetMode="External"/><Relationship Id="rId16" Type="http://schemas.openxmlformats.org/officeDocument/2006/relationships/printerSettings" Target="../printerSettings/printerSettings4.bin"/><Relationship Id="rId1" Type="http://schemas.openxmlformats.org/officeDocument/2006/relationships/hyperlink" Target="mailto:firestatistics@communities.gov.uk" TargetMode="External"/><Relationship Id="rId6" Type="http://schemas.openxmlformats.org/officeDocument/2006/relationships/hyperlink" Target="https://www.statisticsauthority.gov.uk/code-of-practice/" TargetMode="External"/><Relationship Id="rId11" Type="http://schemas.openxmlformats.org/officeDocument/2006/relationships/hyperlink" Target="https://www.firescotland.gov.uk/about-us/fire-and-rescue-statistics.aspx" TargetMode="External"/><Relationship Id="rId5" Type="http://schemas.openxmlformats.org/officeDocument/2006/relationships/hyperlink" Target="https://www.gov.uk/government/collections/fire-statistics-monitor" TargetMode="External"/><Relationship Id="rId15" Type="http://schemas.openxmlformats.org/officeDocument/2006/relationships/hyperlink" Target="https://www.ons.gov.uk/peoplepopulationandcommunity/populationandmigration/populationestimates/datasets/populationestimatesforukenglandandwalesscotlandandnorthernireland" TargetMode="External"/><Relationship Id="rId10" Type="http://schemas.openxmlformats.org/officeDocument/2006/relationships/hyperlink" Target="https://code.statisticsauthority.gov.uk/" TargetMode="External"/><Relationship Id="rId4" Type="http://schemas.openxmlformats.org/officeDocument/2006/relationships/hyperlink" Target="https://www.gov.uk/government/collections/fire-statistics" TargetMode="External"/><Relationship Id="rId9" Type="http://schemas.openxmlformats.org/officeDocument/2006/relationships/hyperlink" Target="mailto:National.Statistics@firescotland.gov.uk" TargetMode="External"/><Relationship Id="rId14" Type="http://schemas.openxmlformats.org/officeDocument/2006/relationships/hyperlink" Target="https://gov.wales/fire-and-rescue-incident-statistic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24019-B66A-4A55-85B6-B897DD58F5AF}">
  <sheetPr codeName="Sheet1"/>
  <dimension ref="A1:K14"/>
  <sheetViews>
    <sheetView tabSelected="1" workbookViewId="0"/>
  </sheetViews>
  <sheetFormatPr defaultRowHeight="12.75" x14ac:dyDescent="0.2"/>
  <cols>
    <col min="1" max="1" width="83.7109375" style="49" customWidth="1"/>
    <col min="2" max="255" width="9.42578125" style="49" customWidth="1"/>
    <col min="256" max="256" width="2.85546875" style="49" customWidth="1"/>
    <col min="257" max="257" width="74" style="49" bestFit="1" customWidth="1"/>
    <col min="258" max="511" width="9.42578125" style="49" customWidth="1"/>
    <col min="512" max="512" width="2.85546875" style="49" customWidth="1"/>
    <col min="513" max="513" width="74" style="49" bestFit="1" customWidth="1"/>
    <col min="514" max="767" width="9.42578125" style="49" customWidth="1"/>
    <col min="768" max="768" width="2.85546875" style="49" customWidth="1"/>
    <col min="769" max="769" width="74" style="49" bestFit="1" customWidth="1"/>
    <col min="770" max="1023" width="9.42578125" style="49" customWidth="1"/>
    <col min="1024" max="1024" width="2.85546875" style="49" customWidth="1"/>
    <col min="1025" max="1025" width="74" style="49" bestFit="1" customWidth="1"/>
    <col min="1026" max="1279" width="9.42578125" style="49" customWidth="1"/>
    <col min="1280" max="1280" width="2.85546875" style="49" customWidth="1"/>
    <col min="1281" max="1281" width="74" style="49" bestFit="1" customWidth="1"/>
    <col min="1282" max="1535" width="9.42578125" style="49" customWidth="1"/>
    <col min="1536" max="1536" width="2.85546875" style="49" customWidth="1"/>
    <col min="1537" max="1537" width="74" style="49" bestFit="1" customWidth="1"/>
    <col min="1538" max="1791" width="9.42578125" style="49" customWidth="1"/>
    <col min="1792" max="1792" width="2.85546875" style="49" customWidth="1"/>
    <col min="1793" max="1793" width="74" style="49" bestFit="1" customWidth="1"/>
    <col min="1794" max="2047" width="9.42578125" style="49" customWidth="1"/>
    <col min="2048" max="2048" width="2.85546875" style="49" customWidth="1"/>
    <col min="2049" max="2049" width="74" style="49" bestFit="1" customWidth="1"/>
    <col min="2050" max="2303" width="9.42578125" style="49" customWidth="1"/>
    <col min="2304" max="2304" width="2.85546875" style="49" customWidth="1"/>
    <col min="2305" max="2305" width="74" style="49" bestFit="1" customWidth="1"/>
    <col min="2306" max="2559" width="9.42578125" style="49" customWidth="1"/>
    <col min="2560" max="2560" width="2.85546875" style="49" customWidth="1"/>
    <col min="2561" max="2561" width="74" style="49" bestFit="1" customWidth="1"/>
    <col min="2562" max="2815" width="9.42578125" style="49" customWidth="1"/>
    <col min="2816" max="2816" width="2.85546875" style="49" customWidth="1"/>
    <col min="2817" max="2817" width="74" style="49" bestFit="1" customWidth="1"/>
    <col min="2818" max="3071" width="9.42578125" style="49" customWidth="1"/>
    <col min="3072" max="3072" width="2.85546875" style="49" customWidth="1"/>
    <col min="3073" max="3073" width="74" style="49" bestFit="1" customWidth="1"/>
    <col min="3074" max="3327" width="9.42578125" style="49" customWidth="1"/>
    <col min="3328" max="3328" width="2.85546875" style="49" customWidth="1"/>
    <col min="3329" max="3329" width="74" style="49" bestFit="1" customWidth="1"/>
    <col min="3330" max="3583" width="9.42578125" style="49" customWidth="1"/>
    <col min="3584" max="3584" width="2.85546875" style="49" customWidth="1"/>
    <col min="3585" max="3585" width="74" style="49" bestFit="1" customWidth="1"/>
    <col min="3586" max="3839" width="9.42578125" style="49" customWidth="1"/>
    <col min="3840" max="3840" width="2.85546875" style="49" customWidth="1"/>
    <col min="3841" max="3841" width="74" style="49" bestFit="1" customWidth="1"/>
    <col min="3842" max="4095" width="9.42578125" style="49" customWidth="1"/>
    <col min="4096" max="4096" width="2.85546875" style="49" customWidth="1"/>
    <col min="4097" max="4097" width="74" style="49" bestFit="1" customWidth="1"/>
    <col min="4098" max="4351" width="9.42578125" style="49" customWidth="1"/>
    <col min="4352" max="4352" width="2.85546875" style="49" customWidth="1"/>
    <col min="4353" max="4353" width="74" style="49" bestFit="1" customWidth="1"/>
    <col min="4354" max="4607" width="9.42578125" style="49" customWidth="1"/>
    <col min="4608" max="4608" width="2.85546875" style="49" customWidth="1"/>
    <col min="4609" max="4609" width="74" style="49" bestFit="1" customWidth="1"/>
    <col min="4610" max="4863" width="9.42578125" style="49" customWidth="1"/>
    <col min="4864" max="4864" width="2.85546875" style="49" customWidth="1"/>
    <col min="4865" max="4865" width="74" style="49" bestFit="1" customWidth="1"/>
    <col min="4866" max="5119" width="9.42578125" style="49" customWidth="1"/>
    <col min="5120" max="5120" width="2.85546875" style="49" customWidth="1"/>
    <col min="5121" max="5121" width="74" style="49" bestFit="1" customWidth="1"/>
    <col min="5122" max="5375" width="9.42578125" style="49" customWidth="1"/>
    <col min="5376" max="5376" width="2.85546875" style="49" customWidth="1"/>
    <col min="5377" max="5377" width="74" style="49" bestFit="1" customWidth="1"/>
    <col min="5378" max="5631" width="9.42578125" style="49" customWidth="1"/>
    <col min="5632" max="5632" width="2.85546875" style="49" customWidth="1"/>
    <col min="5633" max="5633" width="74" style="49" bestFit="1" customWidth="1"/>
    <col min="5634" max="5887" width="9.42578125" style="49" customWidth="1"/>
    <col min="5888" max="5888" width="2.85546875" style="49" customWidth="1"/>
    <col min="5889" max="5889" width="74" style="49" bestFit="1" customWidth="1"/>
    <col min="5890" max="6143" width="9.42578125" style="49" customWidth="1"/>
    <col min="6144" max="6144" width="2.85546875" style="49" customWidth="1"/>
    <col min="6145" max="6145" width="74" style="49" bestFit="1" customWidth="1"/>
    <col min="6146" max="6399" width="9.42578125" style="49" customWidth="1"/>
    <col min="6400" max="6400" width="2.85546875" style="49" customWidth="1"/>
    <col min="6401" max="6401" width="74" style="49" bestFit="1" customWidth="1"/>
    <col min="6402" max="6655" width="9.42578125" style="49" customWidth="1"/>
    <col min="6656" max="6656" width="2.85546875" style="49" customWidth="1"/>
    <col min="6657" max="6657" width="74" style="49" bestFit="1" customWidth="1"/>
    <col min="6658" max="6911" width="9.42578125" style="49" customWidth="1"/>
    <col min="6912" max="6912" width="2.85546875" style="49" customWidth="1"/>
    <col min="6913" max="6913" width="74" style="49" bestFit="1" customWidth="1"/>
    <col min="6914" max="7167" width="9.42578125" style="49" customWidth="1"/>
    <col min="7168" max="7168" width="2.85546875" style="49" customWidth="1"/>
    <col min="7169" max="7169" width="74" style="49" bestFit="1" customWidth="1"/>
    <col min="7170" max="7423" width="9.42578125" style="49" customWidth="1"/>
    <col min="7424" max="7424" width="2.85546875" style="49" customWidth="1"/>
    <col min="7425" max="7425" width="74" style="49" bestFit="1" customWidth="1"/>
    <col min="7426" max="7679" width="9.42578125" style="49" customWidth="1"/>
    <col min="7680" max="7680" width="2.85546875" style="49" customWidth="1"/>
    <col min="7681" max="7681" width="74" style="49" bestFit="1" customWidth="1"/>
    <col min="7682" max="7935" width="9.42578125" style="49" customWidth="1"/>
    <col min="7936" max="7936" width="2.85546875" style="49" customWidth="1"/>
    <col min="7937" max="7937" width="74" style="49" bestFit="1" customWidth="1"/>
    <col min="7938" max="8191" width="9.42578125" style="49" customWidth="1"/>
    <col min="8192" max="8192" width="2.85546875" style="49" customWidth="1"/>
    <col min="8193" max="8193" width="74" style="49" bestFit="1" customWidth="1"/>
    <col min="8194" max="8447" width="9.42578125" style="49" customWidth="1"/>
    <col min="8448" max="8448" width="2.85546875" style="49" customWidth="1"/>
    <col min="8449" max="8449" width="74" style="49" bestFit="1" customWidth="1"/>
    <col min="8450" max="8703" width="9.42578125" style="49" customWidth="1"/>
    <col min="8704" max="8704" width="2.85546875" style="49" customWidth="1"/>
    <col min="8705" max="8705" width="74" style="49" bestFit="1" customWidth="1"/>
    <col min="8706" max="8959" width="9.42578125" style="49" customWidth="1"/>
    <col min="8960" max="8960" width="2.85546875" style="49" customWidth="1"/>
    <col min="8961" max="8961" width="74" style="49" bestFit="1" customWidth="1"/>
    <col min="8962" max="9215" width="9.42578125" style="49" customWidth="1"/>
    <col min="9216" max="9216" width="2.85546875" style="49" customWidth="1"/>
    <col min="9217" max="9217" width="74" style="49" bestFit="1" customWidth="1"/>
    <col min="9218" max="9471" width="9.42578125" style="49" customWidth="1"/>
    <col min="9472" max="9472" width="2.85546875" style="49" customWidth="1"/>
    <col min="9473" max="9473" width="74" style="49" bestFit="1" customWidth="1"/>
    <col min="9474" max="9727" width="9.42578125" style="49" customWidth="1"/>
    <col min="9728" max="9728" width="2.85546875" style="49" customWidth="1"/>
    <col min="9729" max="9729" width="74" style="49" bestFit="1" customWidth="1"/>
    <col min="9730" max="9983" width="9.42578125" style="49" customWidth="1"/>
    <col min="9984" max="9984" width="2.85546875" style="49" customWidth="1"/>
    <col min="9985" max="9985" width="74" style="49" bestFit="1" customWidth="1"/>
    <col min="9986" max="10239" width="9.42578125" style="49" customWidth="1"/>
    <col min="10240" max="10240" width="2.85546875" style="49" customWidth="1"/>
    <col min="10241" max="10241" width="74" style="49" bestFit="1" customWidth="1"/>
    <col min="10242" max="10495" width="9.42578125" style="49" customWidth="1"/>
    <col min="10496" max="10496" width="2.85546875" style="49" customWidth="1"/>
    <col min="10497" max="10497" width="74" style="49" bestFit="1" customWidth="1"/>
    <col min="10498" max="10751" width="9.42578125" style="49" customWidth="1"/>
    <col min="10752" max="10752" width="2.85546875" style="49" customWidth="1"/>
    <col min="10753" max="10753" width="74" style="49" bestFit="1" customWidth="1"/>
    <col min="10754" max="11007" width="9.42578125" style="49" customWidth="1"/>
    <col min="11008" max="11008" width="2.85546875" style="49" customWidth="1"/>
    <col min="11009" max="11009" width="74" style="49" bestFit="1" customWidth="1"/>
    <col min="11010" max="11263" width="9.42578125" style="49" customWidth="1"/>
    <col min="11264" max="11264" width="2.85546875" style="49" customWidth="1"/>
    <col min="11265" max="11265" width="74" style="49" bestFit="1" customWidth="1"/>
    <col min="11266" max="11519" width="9.42578125" style="49" customWidth="1"/>
    <col min="11520" max="11520" width="2.85546875" style="49" customWidth="1"/>
    <col min="11521" max="11521" width="74" style="49" bestFit="1" customWidth="1"/>
    <col min="11522" max="11775" width="9.42578125" style="49" customWidth="1"/>
    <col min="11776" max="11776" width="2.85546875" style="49" customWidth="1"/>
    <col min="11777" max="11777" width="74" style="49" bestFit="1" customWidth="1"/>
    <col min="11778" max="12031" width="9.42578125" style="49" customWidth="1"/>
    <col min="12032" max="12032" width="2.85546875" style="49" customWidth="1"/>
    <col min="12033" max="12033" width="74" style="49" bestFit="1" customWidth="1"/>
    <col min="12034" max="12287" width="9.42578125" style="49" customWidth="1"/>
    <col min="12288" max="12288" width="2.85546875" style="49" customWidth="1"/>
    <col min="12289" max="12289" width="74" style="49" bestFit="1" customWidth="1"/>
    <col min="12290" max="12543" width="9.42578125" style="49" customWidth="1"/>
    <col min="12544" max="12544" width="2.85546875" style="49" customWidth="1"/>
    <col min="12545" max="12545" width="74" style="49" bestFit="1" customWidth="1"/>
    <col min="12546" max="12799" width="9.42578125" style="49" customWidth="1"/>
    <col min="12800" max="12800" width="2.85546875" style="49" customWidth="1"/>
    <col min="12801" max="12801" width="74" style="49" bestFit="1" customWidth="1"/>
    <col min="12802" max="13055" width="9.42578125" style="49" customWidth="1"/>
    <col min="13056" max="13056" width="2.85546875" style="49" customWidth="1"/>
    <col min="13057" max="13057" width="74" style="49" bestFit="1" customWidth="1"/>
    <col min="13058" max="13311" width="9.42578125" style="49" customWidth="1"/>
    <col min="13312" max="13312" width="2.85546875" style="49" customWidth="1"/>
    <col min="13313" max="13313" width="74" style="49" bestFit="1" customWidth="1"/>
    <col min="13314" max="13567" width="9.42578125" style="49" customWidth="1"/>
    <col min="13568" max="13568" width="2.85546875" style="49" customWidth="1"/>
    <col min="13569" max="13569" width="74" style="49" bestFit="1" customWidth="1"/>
    <col min="13570" max="13823" width="9.42578125" style="49" customWidth="1"/>
    <col min="13824" max="13824" width="2.85546875" style="49" customWidth="1"/>
    <col min="13825" max="13825" width="74" style="49" bestFit="1" customWidth="1"/>
    <col min="13826" max="14079" width="9.42578125" style="49" customWidth="1"/>
    <col min="14080" max="14080" width="2.85546875" style="49" customWidth="1"/>
    <col min="14081" max="14081" width="74" style="49" bestFit="1" customWidth="1"/>
    <col min="14082" max="14335" width="9.42578125" style="49" customWidth="1"/>
    <col min="14336" max="14336" width="2.85546875" style="49" customWidth="1"/>
    <col min="14337" max="14337" width="74" style="49" bestFit="1" customWidth="1"/>
    <col min="14338" max="14591" width="9.42578125" style="49" customWidth="1"/>
    <col min="14592" max="14592" width="2.85546875" style="49" customWidth="1"/>
    <col min="14593" max="14593" width="74" style="49" bestFit="1" customWidth="1"/>
    <col min="14594" max="14847" width="9.42578125" style="49" customWidth="1"/>
    <col min="14848" max="14848" width="2.85546875" style="49" customWidth="1"/>
    <col min="14849" max="14849" width="74" style="49" bestFit="1" customWidth="1"/>
    <col min="14850" max="15103" width="9.42578125" style="49" customWidth="1"/>
    <col min="15104" max="15104" width="2.85546875" style="49" customWidth="1"/>
    <col min="15105" max="15105" width="74" style="49" bestFit="1" customWidth="1"/>
    <col min="15106" max="15359" width="9.42578125" style="49" customWidth="1"/>
    <col min="15360" max="15360" width="2.85546875" style="49" customWidth="1"/>
    <col min="15361" max="15361" width="74" style="49" bestFit="1" customWidth="1"/>
    <col min="15362" max="15615" width="9.42578125" style="49" customWidth="1"/>
    <col min="15616" max="15616" width="2.85546875" style="49" customWidth="1"/>
    <col min="15617" max="15617" width="74" style="49" bestFit="1" customWidth="1"/>
    <col min="15618" max="15871" width="9.42578125" style="49" customWidth="1"/>
    <col min="15872" max="15872" width="2.85546875" style="49" customWidth="1"/>
    <col min="15873" max="15873" width="74" style="49" bestFit="1" customWidth="1"/>
    <col min="15874" max="16127" width="9.42578125" style="49" customWidth="1"/>
    <col min="16128" max="16128" width="2.85546875" style="49" customWidth="1"/>
    <col min="16129" max="16129" width="74" style="49" bestFit="1" customWidth="1"/>
    <col min="16130" max="16384" width="9.42578125" style="49" customWidth="1"/>
  </cols>
  <sheetData>
    <row r="1" spans="1:11" ht="84" customHeight="1" x14ac:dyDescent="0.2">
      <c r="A1" s="48"/>
    </row>
    <row r="2" spans="1:11" ht="27" x14ac:dyDescent="0.35">
      <c r="A2" s="50" t="s">
        <v>0</v>
      </c>
    </row>
    <row r="3" spans="1:11" ht="23.25" x14ac:dyDescent="0.2">
      <c r="A3" s="51" t="str">
        <f>_xlfn.CONCAT("England, year ending ",config!B5," ",config!B6,": data tables")</f>
        <v>England, year ending June 2026: data tables</v>
      </c>
    </row>
    <row r="4" spans="1:11" ht="45" customHeight="1" x14ac:dyDescent="0.25">
      <c r="A4" s="52" t="s">
        <v>1</v>
      </c>
      <c r="C4" s="53"/>
      <c r="K4" s="54"/>
    </row>
    <row r="5" spans="1:11" s="61" customFormat="1" ht="31.5" customHeight="1" x14ac:dyDescent="0.2">
      <c r="A5" s="60" t="str">
        <f>_xlfn.CONCAT("Responsible Statistician: ",config!B4)</f>
        <v>Responsible Statistician: Taseen Uddin</v>
      </c>
    </row>
    <row r="6" spans="1:11" s="61" customFormat="1" ht="31.5" customHeight="1" x14ac:dyDescent="0.2">
      <c r="A6" s="55" t="s">
        <v>86</v>
      </c>
    </row>
    <row r="7" spans="1:11" s="61" customFormat="1" ht="15.75" customHeight="1" x14ac:dyDescent="0.2">
      <c r="A7" s="57" t="s">
        <v>84</v>
      </c>
      <c r="B7" s="56"/>
    </row>
    <row r="8" spans="1:11" s="61" customFormat="1" ht="31.5" customHeight="1" x14ac:dyDescent="0.2">
      <c r="A8" s="57" t="str">
        <f>_xlfn.CONCAT("Published: ",config!B1)</f>
        <v>Published: 28 October 2026</v>
      </c>
      <c r="B8" s="58"/>
    </row>
    <row r="9" spans="1:11" s="61" customFormat="1" ht="15.75" customHeight="1" x14ac:dyDescent="0.2">
      <c r="A9" s="57" t="str">
        <f>_xlfn.CONCAT("Next update: ",config!B2)</f>
        <v>Next update: 28 January 2027</v>
      </c>
      <c r="B9" s="58"/>
    </row>
    <row r="10" spans="1:11" s="61" customFormat="1" ht="31.5" customHeight="1" x14ac:dyDescent="0.2">
      <c r="A10" s="60" t="str">
        <f>_xlfn.CONCAT("Crown copyright © ",config!B8)</f>
        <v>Crown copyright © 2026</v>
      </c>
    </row>
    <row r="11" spans="1:11" s="61" customFormat="1" ht="15.75" customHeight="1" x14ac:dyDescent="0.2">
      <c r="A11" s="62" t="s">
        <v>2</v>
      </c>
    </row>
    <row r="12" spans="1:11" s="61" customFormat="1" ht="31.5" customHeight="1" x14ac:dyDescent="0.2">
      <c r="A12" s="59" t="s">
        <v>3</v>
      </c>
    </row>
    <row r="13" spans="1:11" s="61" customFormat="1" ht="15.75" customHeight="1" x14ac:dyDescent="0.2">
      <c r="A13" s="59" t="s">
        <v>4</v>
      </c>
    </row>
    <row r="14" spans="1:11" s="61" customFormat="1" ht="15.75" customHeight="1" x14ac:dyDescent="0.2">
      <c r="A14" s="63" t="s">
        <v>85</v>
      </c>
    </row>
  </sheetData>
  <hyperlinks>
    <hyperlink ref="A11" location="Contents!A1" display="Contents" xr:uid="{71109857-991A-4DF6-8EAD-9A055DA69A23}"/>
    <hyperlink ref="A14" r:id="rId1" xr:uid="{4DCDF65B-7E9D-4C91-BCCB-A789E23FE9F0}"/>
    <hyperlink ref="A9" r:id="rId2" display="Next update: 24 October 2024" xr:uid="{FBC0F797-D0C6-439A-BE0D-43A70C9D1EA4}"/>
    <hyperlink ref="A8" r:id="rId3" display="Published: 12 August 2021" xr:uid="{05D11739-D579-453F-9DF8-53BB9D7B9B43}"/>
    <hyperlink ref="A7" r:id="rId4" xr:uid="{EF8091EF-FFC9-45C7-927F-AB50957A5D03}"/>
    <hyperlink ref="A6" r:id="rId5" xr:uid="{3D71D1B5-90F0-49B9-A5B1-CDCA7E0D7780}"/>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6DB9C-030B-41F4-945E-023467880F7C}">
  <sheetPr codeName="Sheet2">
    <tabColor rgb="FFFF0000"/>
  </sheetPr>
  <dimension ref="A1:B9"/>
  <sheetViews>
    <sheetView workbookViewId="0">
      <selection activeCell="B10" sqref="B10"/>
    </sheetView>
  </sheetViews>
  <sheetFormatPr defaultRowHeight="15" x14ac:dyDescent="0.25"/>
  <cols>
    <col min="1" max="1" width="21.28515625" bestFit="1" customWidth="1"/>
    <col min="2" max="2" width="25" customWidth="1"/>
  </cols>
  <sheetData>
    <row r="1" spans="1:2" x14ac:dyDescent="0.25">
      <c r="A1" t="s">
        <v>5</v>
      </c>
      <c r="B1" s="11" t="s">
        <v>137</v>
      </c>
    </row>
    <row r="2" spans="1:2" x14ac:dyDescent="0.25">
      <c r="A2" t="s">
        <v>6</v>
      </c>
      <c r="B2" s="11" t="s">
        <v>141</v>
      </c>
    </row>
    <row r="3" spans="1:2" x14ac:dyDescent="0.25">
      <c r="A3" t="s">
        <v>7</v>
      </c>
      <c r="B3" s="11" t="s">
        <v>138</v>
      </c>
    </row>
    <row r="4" spans="1:2" x14ac:dyDescent="0.25">
      <c r="A4" t="s">
        <v>8</v>
      </c>
      <c r="B4" s="11" t="s">
        <v>139</v>
      </c>
    </row>
    <row r="5" spans="1:2" x14ac:dyDescent="0.25">
      <c r="A5" t="s">
        <v>9</v>
      </c>
      <c r="B5" s="11" t="s">
        <v>140</v>
      </c>
    </row>
    <row r="6" spans="1:2" x14ac:dyDescent="0.25">
      <c r="A6" t="s">
        <v>10</v>
      </c>
      <c r="B6">
        <v>2026</v>
      </c>
    </row>
    <row r="7" spans="1:2" x14ac:dyDescent="0.25">
      <c r="A7" t="s">
        <v>81</v>
      </c>
      <c r="B7" s="11" t="s">
        <v>91</v>
      </c>
    </row>
    <row r="8" spans="1:2" x14ac:dyDescent="0.25">
      <c r="A8" t="s">
        <v>83</v>
      </c>
      <c r="B8">
        <v>2026</v>
      </c>
    </row>
    <row r="9" spans="1:2" x14ac:dyDescent="0.25">
      <c r="A9" t="s">
        <v>106</v>
      </c>
      <c r="B9">
        <v>2025</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22D2-CD25-425A-9933-47FB68F3C5FA}">
  <sheetPr codeName="Sheet3"/>
  <dimension ref="A1:E26"/>
  <sheetViews>
    <sheetView workbookViewId="0"/>
  </sheetViews>
  <sheetFormatPr defaultColWidth="9.42578125" defaultRowHeight="14.25" x14ac:dyDescent="0.2"/>
  <cols>
    <col min="1" max="1" width="22.5703125" style="76" customWidth="1"/>
    <col min="2" max="2" width="55.140625" style="77" customWidth="1"/>
    <col min="3" max="3" width="47.5703125" style="77" customWidth="1"/>
    <col min="4" max="4" width="56.140625" style="76" customWidth="1"/>
    <col min="5" max="5" width="32.5703125" style="76" customWidth="1"/>
    <col min="6" max="6" width="9.42578125" style="76" customWidth="1"/>
    <col min="7" max="16384" width="9.42578125" style="76"/>
  </cols>
  <sheetData>
    <row r="1" spans="1:5" s="65" customFormat="1" ht="15.6" customHeight="1" x14ac:dyDescent="0.25">
      <c r="A1" s="64" t="s">
        <v>0</v>
      </c>
      <c r="B1" s="5"/>
      <c r="C1" s="5"/>
      <c r="D1" s="6"/>
      <c r="E1" s="6"/>
    </row>
    <row r="2" spans="1:5" s="65" customFormat="1" ht="21.6" customHeight="1" x14ac:dyDescent="0.25">
      <c r="A2" s="66" t="str">
        <f>_xlfn.CONCAT("Publication Date: ",config!B1)</f>
        <v>Publication Date: 28 October 2026</v>
      </c>
      <c r="B2" s="5"/>
      <c r="C2" s="5"/>
      <c r="D2" s="6"/>
      <c r="E2" s="6"/>
    </row>
    <row r="3" spans="1:5" s="70" customFormat="1" ht="18" customHeight="1" x14ac:dyDescent="0.2">
      <c r="A3" s="67" t="s">
        <v>90</v>
      </c>
      <c r="B3" s="68"/>
      <c r="C3" s="68"/>
      <c r="D3" s="69"/>
      <c r="E3" s="69"/>
    </row>
    <row r="4" spans="1:5" s="70" customFormat="1" ht="15.75" customHeight="1" x14ac:dyDescent="0.2">
      <c r="A4" s="55" t="s">
        <v>11</v>
      </c>
      <c r="B4" s="71"/>
      <c r="C4" s="71"/>
      <c r="D4" s="69"/>
      <c r="E4" s="69"/>
    </row>
    <row r="5" spans="1:5" s="74" customFormat="1" ht="36" customHeight="1" x14ac:dyDescent="0.25">
      <c r="A5" s="72" t="s">
        <v>12</v>
      </c>
      <c r="B5" s="72" t="s">
        <v>13</v>
      </c>
      <c r="C5" s="72" t="s">
        <v>14</v>
      </c>
      <c r="D5" s="72" t="s">
        <v>15</v>
      </c>
      <c r="E5" s="73" t="s">
        <v>16</v>
      </c>
    </row>
    <row r="6" spans="1:5" s="75" customFormat="1" ht="60" x14ac:dyDescent="0.2">
      <c r="A6" s="83" t="s">
        <v>21</v>
      </c>
      <c r="B6" s="84" t="s">
        <v>22</v>
      </c>
      <c r="C6" s="84" t="s">
        <v>23</v>
      </c>
      <c r="D6" s="85" t="str">
        <f>_xlfn.CONCAT("1999 to ",config!B9)</f>
        <v>1999 to 2025</v>
      </c>
      <c r="E6" s="85" t="s">
        <v>20</v>
      </c>
    </row>
    <row r="7" spans="1:5" s="75" customFormat="1" ht="46.5" customHeight="1" x14ac:dyDescent="0.2">
      <c r="A7" s="83" t="s">
        <v>24</v>
      </c>
      <c r="B7" s="84" t="s">
        <v>25</v>
      </c>
      <c r="C7" s="84" t="s">
        <v>26</v>
      </c>
      <c r="D7" s="85" t="str">
        <f>_xlfn.CONCAT("Year ending March 2000 to year ending March ",config!B6)</f>
        <v>Year ending March 2000 to year ending March 2026</v>
      </c>
      <c r="E7" s="85" t="s">
        <v>20</v>
      </c>
    </row>
    <row r="8" spans="1:5" s="75" customFormat="1" ht="45" x14ac:dyDescent="0.2">
      <c r="A8" s="83" t="s">
        <v>17</v>
      </c>
      <c r="B8" s="84" t="s">
        <v>18</v>
      </c>
      <c r="C8" s="84" t="s">
        <v>19</v>
      </c>
      <c r="D8" s="85" t="str">
        <f>_xlfn.CONCAT("Year ending March 2000 to year ending March ",config!B6)</f>
        <v>Year ending March 2000 to year ending March 2026</v>
      </c>
      <c r="E8" s="85" t="s">
        <v>20</v>
      </c>
    </row>
    <row r="9" spans="1:5" s="74" customFormat="1" ht="15" x14ac:dyDescent="0.25">
      <c r="A9" s="76"/>
      <c r="B9" s="77"/>
      <c r="C9" s="77"/>
      <c r="D9" s="78"/>
      <c r="E9" s="76"/>
    </row>
    <row r="10" spans="1:5" s="74" customFormat="1" ht="15" x14ac:dyDescent="0.25">
      <c r="A10" s="76"/>
      <c r="B10" s="77"/>
      <c r="C10" s="77"/>
      <c r="D10" s="78"/>
      <c r="E10" s="76"/>
    </row>
    <row r="11" spans="1:5" s="74" customFormat="1" ht="15" x14ac:dyDescent="0.25">
      <c r="A11" s="76"/>
      <c r="B11" s="77"/>
      <c r="C11" s="77"/>
      <c r="D11" s="78"/>
      <c r="E11" s="76"/>
    </row>
    <row r="12" spans="1:5" s="74" customFormat="1" ht="15" x14ac:dyDescent="0.25">
      <c r="A12" s="76"/>
      <c r="B12" s="77"/>
      <c r="C12" s="77"/>
      <c r="D12" s="78"/>
      <c r="E12" s="76"/>
    </row>
    <row r="13" spans="1:5" s="74" customFormat="1" ht="15" x14ac:dyDescent="0.25">
      <c r="A13" s="76"/>
      <c r="B13" s="77"/>
      <c r="C13" s="77"/>
      <c r="D13" s="78"/>
      <c r="E13" s="76"/>
    </row>
    <row r="14" spans="1:5" s="74" customFormat="1" ht="15" x14ac:dyDescent="0.25">
      <c r="A14" s="76"/>
      <c r="B14" s="77"/>
      <c r="C14" s="77"/>
      <c r="D14" s="78"/>
      <c r="E14" s="76"/>
    </row>
    <row r="15" spans="1:5" s="74" customFormat="1" ht="15" x14ac:dyDescent="0.25">
      <c r="A15" s="76"/>
      <c r="B15" s="77"/>
      <c r="C15" s="77"/>
      <c r="D15" s="78"/>
      <c r="E15" s="76"/>
    </row>
    <row r="16" spans="1:5" s="74" customFormat="1" ht="15" x14ac:dyDescent="0.25">
      <c r="A16" s="76"/>
      <c r="B16" s="77"/>
      <c r="C16" s="77"/>
      <c r="D16" s="78"/>
      <c r="E16" s="76"/>
    </row>
    <row r="17" spans="1:5" s="74" customFormat="1" ht="15" x14ac:dyDescent="0.25">
      <c r="A17" s="76"/>
      <c r="B17" s="77"/>
      <c r="C17" s="77"/>
      <c r="D17" s="78"/>
      <c r="E17" s="76"/>
    </row>
    <row r="18" spans="1:5" s="74" customFormat="1" ht="15" x14ac:dyDescent="0.25">
      <c r="A18" s="76"/>
      <c r="B18" s="77"/>
      <c r="C18" s="77"/>
      <c r="D18" s="78"/>
      <c r="E18" s="76"/>
    </row>
    <row r="19" spans="1:5" s="74" customFormat="1" ht="15" x14ac:dyDescent="0.25">
      <c r="A19" s="76"/>
      <c r="B19" s="77"/>
      <c r="C19" s="77"/>
      <c r="D19" s="78"/>
      <c r="E19" s="76"/>
    </row>
    <row r="20" spans="1:5" s="74" customFormat="1" ht="15" x14ac:dyDescent="0.25">
      <c r="A20" s="76"/>
      <c r="B20" s="77"/>
      <c r="C20" s="77"/>
      <c r="D20" s="78"/>
      <c r="E20" s="76"/>
    </row>
    <row r="21" spans="1:5" s="74" customFormat="1" ht="15" x14ac:dyDescent="0.25">
      <c r="A21" s="76"/>
      <c r="B21" s="77"/>
      <c r="C21" s="77"/>
      <c r="D21" s="78"/>
      <c r="E21" s="76"/>
    </row>
    <row r="22" spans="1:5" s="74" customFormat="1" ht="15" x14ac:dyDescent="0.25">
      <c r="A22" s="76"/>
      <c r="B22" s="77"/>
      <c r="C22" s="77"/>
      <c r="D22" s="78"/>
      <c r="E22" s="76"/>
    </row>
    <row r="23" spans="1:5" s="74" customFormat="1" ht="15" x14ac:dyDescent="0.25">
      <c r="B23" s="77"/>
      <c r="C23" s="77"/>
      <c r="D23" s="78"/>
      <c r="E23" s="76"/>
    </row>
    <row r="24" spans="1:5" s="74" customFormat="1" ht="15" x14ac:dyDescent="0.25">
      <c r="B24" s="77"/>
      <c r="C24" s="77"/>
      <c r="D24" s="78"/>
      <c r="E24" s="76"/>
    </row>
    <row r="25" spans="1:5" s="74" customFormat="1" ht="15" x14ac:dyDescent="0.25">
      <c r="B25" s="77"/>
      <c r="C25" s="77"/>
      <c r="D25" s="78"/>
      <c r="E25" s="76"/>
    </row>
    <row r="26" spans="1:5" s="74" customFormat="1" ht="15" x14ac:dyDescent="0.25">
      <c r="B26" s="77"/>
      <c r="C26" s="77"/>
      <c r="D26" s="78"/>
      <c r="E26" s="76"/>
    </row>
  </sheetData>
  <hyperlinks>
    <hyperlink ref="A4" location="Cover_sheet!A1" display="Cover sheet" xr:uid="{2E1FE3F2-912B-4615-AB5A-890DD33971D9}"/>
    <hyperlink ref="A8" location="FIRE0101!A1" display="Fire0101" xr:uid="{8D375ED6-7248-41DF-82D6-226768B52EB5}"/>
    <hyperlink ref="A6" location="'Data - population'!A1" display="Data - population" xr:uid="{BE782652-13CA-4AE3-8334-4ADB5446FBC1}"/>
    <hyperlink ref="A7" location="'Data - incidents'!A1" display="Data - incidents" xr:uid="{ADBA2919-FC86-49A4-A596-470F016F54B8}"/>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F1EA-3935-422B-8FB9-5D593E2F9603}">
  <dimension ref="A1:N30"/>
  <sheetViews>
    <sheetView zoomScaleNormal="100" workbookViewId="0"/>
  </sheetViews>
  <sheetFormatPr defaultColWidth="9.140625" defaultRowHeight="15.75" customHeight="1" x14ac:dyDescent="0.2"/>
  <cols>
    <col min="1" max="1" width="20.42578125" style="7" customWidth="1"/>
    <col min="2" max="5" width="11.85546875" style="7" customWidth="1"/>
    <col min="6" max="6" width="18.85546875" style="7" customWidth="1"/>
    <col min="7" max="8" width="11.85546875" style="7" customWidth="1"/>
    <col min="9" max="9" width="16.5703125" style="7" customWidth="1"/>
    <col min="10" max="10" width="15.5703125" style="7" customWidth="1"/>
    <col min="11" max="16384" width="9.140625" style="7"/>
  </cols>
  <sheetData>
    <row r="1" spans="1:14" ht="15.75" customHeight="1" x14ac:dyDescent="0.25">
      <c r="A1" s="31" t="s">
        <v>71</v>
      </c>
      <c r="B1" s="86"/>
      <c r="C1" s="86"/>
      <c r="D1" s="86"/>
      <c r="E1" s="33"/>
      <c r="F1" s="33"/>
      <c r="G1" s="33"/>
      <c r="H1" s="33"/>
      <c r="I1" s="33"/>
      <c r="J1" s="38"/>
      <c r="K1" s="38"/>
      <c r="L1" s="38"/>
      <c r="M1" s="38"/>
      <c r="N1" s="38"/>
    </row>
    <row r="2" spans="1:14" ht="31.5" customHeight="1" x14ac:dyDescent="0.25">
      <c r="A2" s="33" t="s">
        <v>72</v>
      </c>
      <c r="B2" s="33"/>
      <c r="C2" s="33"/>
      <c r="D2" s="33"/>
      <c r="E2" s="33"/>
      <c r="F2" s="33"/>
      <c r="G2" s="33"/>
      <c r="H2" s="105"/>
      <c r="I2" s="33"/>
      <c r="J2" s="38"/>
      <c r="K2" s="38"/>
      <c r="L2" s="38"/>
      <c r="M2" s="38"/>
      <c r="N2" s="38"/>
    </row>
    <row r="3" spans="1:14" ht="15.75" customHeight="1" x14ac:dyDescent="0.2">
      <c r="A3" s="33" t="s">
        <v>146</v>
      </c>
      <c r="B3" s="33"/>
      <c r="C3" s="33"/>
      <c r="D3" s="33"/>
      <c r="E3" s="33"/>
      <c r="F3" s="33"/>
      <c r="G3" s="33"/>
      <c r="H3" s="33"/>
      <c r="I3" s="33"/>
      <c r="J3" s="38"/>
      <c r="K3" s="38"/>
      <c r="L3" s="38"/>
      <c r="M3" s="38"/>
      <c r="N3" s="38"/>
    </row>
    <row r="4" spans="1:14" ht="15.75" customHeight="1" x14ac:dyDescent="0.2">
      <c r="A4" s="106" t="s">
        <v>147</v>
      </c>
      <c r="B4" s="33"/>
      <c r="C4" s="33"/>
      <c r="D4" s="33"/>
      <c r="E4" s="33"/>
      <c r="F4" s="33"/>
      <c r="G4" s="33"/>
      <c r="H4" s="33"/>
      <c r="I4" s="33"/>
      <c r="J4" s="38"/>
      <c r="K4" s="38"/>
      <c r="L4" s="38"/>
      <c r="M4" s="38"/>
      <c r="N4" s="38"/>
    </row>
    <row r="5" spans="1:14" ht="15.75" customHeight="1" x14ac:dyDescent="0.2">
      <c r="A5" s="36" t="str">
        <f>_xlfn.CONCAT("3 Figures for England are from the latest statistical release, published by MHCLG on ",config!B1,". The data in this table are consistent with records that reached the Fire and Rescue Data Platform (FaRDaP) by ",config!B3,".")</f>
        <v>3 Figures for England are from the latest statistical release, published by MHCLG on 28 October 2026. The data in this table are consistent with records that reached the Fire and Rescue Data Platform (FaRDaP) by 08 September 2026.</v>
      </c>
      <c r="B5" s="87"/>
      <c r="C5" s="87"/>
      <c r="D5" s="87"/>
      <c r="E5" s="87"/>
      <c r="F5" s="87"/>
      <c r="G5" s="87"/>
      <c r="H5" s="87"/>
      <c r="I5" s="87"/>
      <c r="J5" s="38"/>
      <c r="K5" s="38"/>
      <c r="L5" s="38"/>
      <c r="M5" s="38"/>
      <c r="N5" s="38"/>
    </row>
    <row r="6" spans="1:14" ht="15.75" customHeight="1" x14ac:dyDescent="0.2">
      <c r="A6" s="36" t="s">
        <v>97</v>
      </c>
      <c r="B6" s="37"/>
      <c r="C6" s="37"/>
      <c r="D6" s="37"/>
      <c r="E6" s="37"/>
      <c r="F6" s="37"/>
      <c r="G6" s="37"/>
      <c r="H6" s="37"/>
      <c r="I6" s="37"/>
      <c r="J6" s="38"/>
      <c r="K6" s="38"/>
      <c r="L6" s="38"/>
      <c r="M6" s="38"/>
      <c r="N6" s="38"/>
    </row>
    <row r="7" spans="1:14" ht="15.75" customHeight="1" x14ac:dyDescent="0.2">
      <c r="A7" s="39" t="s">
        <v>142</v>
      </c>
      <c r="B7" s="40"/>
      <c r="C7" s="40"/>
      <c r="D7" s="40"/>
      <c r="E7" s="40"/>
      <c r="F7" s="40"/>
      <c r="G7" s="40"/>
      <c r="H7" s="40"/>
      <c r="I7" s="40"/>
      <c r="J7" s="38"/>
      <c r="K7" s="38"/>
      <c r="L7" s="38"/>
      <c r="M7" s="38"/>
      <c r="N7" s="38"/>
    </row>
    <row r="8" spans="1:14" ht="15.75" customHeight="1" x14ac:dyDescent="0.2">
      <c r="A8" s="41" t="s">
        <v>143</v>
      </c>
      <c r="B8" s="88"/>
      <c r="C8" s="88"/>
      <c r="D8" s="88"/>
      <c r="E8" s="88"/>
      <c r="F8" s="88"/>
      <c r="G8" s="88"/>
      <c r="H8" s="88"/>
      <c r="I8" s="88"/>
      <c r="J8" s="38"/>
      <c r="K8" s="38"/>
      <c r="L8" s="38"/>
      <c r="M8" s="38"/>
      <c r="N8" s="38"/>
    </row>
    <row r="9" spans="1:14" ht="15.75" customHeight="1" x14ac:dyDescent="0.2">
      <c r="A9" s="41" t="s">
        <v>98</v>
      </c>
      <c r="B9" s="88"/>
      <c r="C9" s="88"/>
      <c r="D9" s="88"/>
      <c r="E9" s="88"/>
      <c r="F9" s="88"/>
      <c r="G9" s="88"/>
      <c r="H9" s="88"/>
      <c r="I9" s="88"/>
      <c r="J9" s="38"/>
      <c r="K9" s="38"/>
      <c r="L9" s="38"/>
      <c r="M9" s="38"/>
      <c r="N9" s="38"/>
    </row>
    <row r="10" spans="1:14" ht="15.75" customHeight="1" x14ac:dyDescent="0.2">
      <c r="A10" s="41" t="s">
        <v>73</v>
      </c>
      <c r="B10" s="88"/>
      <c r="C10" s="88"/>
      <c r="D10" s="88"/>
      <c r="E10" s="88"/>
      <c r="F10" s="88"/>
      <c r="G10" s="88"/>
      <c r="H10" s="88"/>
      <c r="I10" s="88"/>
      <c r="J10" s="38"/>
      <c r="K10" s="38"/>
      <c r="L10" s="38"/>
      <c r="M10" s="38"/>
      <c r="N10" s="38"/>
    </row>
    <row r="11" spans="1:14" ht="31.5" customHeight="1" x14ac:dyDescent="0.25">
      <c r="A11" s="31" t="s">
        <v>100</v>
      </c>
      <c r="B11" s="38"/>
      <c r="C11" s="38"/>
      <c r="D11" s="38"/>
      <c r="E11" s="38"/>
      <c r="F11" s="38"/>
      <c r="G11" s="38"/>
      <c r="H11" s="38"/>
      <c r="I11" s="38"/>
      <c r="J11" s="38"/>
      <c r="K11" s="38"/>
      <c r="L11" s="38"/>
      <c r="M11" s="38"/>
      <c r="N11" s="38"/>
    </row>
    <row r="12" spans="1:14" ht="15.75" customHeight="1" x14ac:dyDescent="0.2">
      <c r="A12" s="33" t="s">
        <v>101</v>
      </c>
      <c r="B12" s="38"/>
      <c r="C12" s="38"/>
      <c r="D12" s="38"/>
      <c r="E12" s="38"/>
      <c r="F12" s="38"/>
      <c r="G12" s="38"/>
      <c r="H12" s="38"/>
      <c r="I12" s="38"/>
      <c r="J12" s="38"/>
      <c r="K12" s="38"/>
      <c r="L12" s="38"/>
      <c r="M12" s="38"/>
      <c r="N12" s="38"/>
    </row>
    <row r="13" spans="1:14" ht="15.75" customHeight="1" x14ac:dyDescent="0.2">
      <c r="A13" s="33" t="s">
        <v>102</v>
      </c>
      <c r="B13" s="38"/>
      <c r="C13" s="38"/>
      <c r="D13" s="38"/>
      <c r="E13" s="38"/>
      <c r="F13" s="38"/>
      <c r="G13" s="38"/>
      <c r="H13" s="38"/>
      <c r="I13" s="38"/>
      <c r="J13" s="38"/>
      <c r="K13" s="38"/>
      <c r="L13" s="38"/>
      <c r="M13" s="38"/>
      <c r="N13" s="38"/>
    </row>
    <row r="14" spans="1:14" ht="15.75" customHeight="1" x14ac:dyDescent="0.2">
      <c r="A14" s="47" t="s">
        <v>103</v>
      </c>
      <c r="B14" s="38"/>
      <c r="C14" s="38"/>
      <c r="D14" s="38"/>
      <c r="E14" s="38"/>
      <c r="F14" s="38"/>
      <c r="G14" s="38"/>
      <c r="H14" s="38"/>
      <c r="I14" s="38"/>
      <c r="J14" s="38"/>
      <c r="K14" s="38"/>
      <c r="L14" s="38"/>
      <c r="M14" s="38"/>
      <c r="N14" s="38"/>
    </row>
    <row r="15" spans="1:14" ht="15.75" customHeight="1" x14ac:dyDescent="0.2">
      <c r="A15" s="47" t="s">
        <v>104</v>
      </c>
      <c r="B15" s="38"/>
      <c r="C15" s="38"/>
      <c r="D15" s="38"/>
      <c r="E15" s="38"/>
      <c r="F15" s="38"/>
      <c r="G15" s="38"/>
      <c r="H15" s="38"/>
      <c r="I15" s="38"/>
      <c r="J15" s="38"/>
      <c r="K15" s="38"/>
      <c r="L15" s="38"/>
      <c r="M15" s="38"/>
      <c r="N15" s="38"/>
    </row>
    <row r="16" spans="1:14" ht="15.75" customHeight="1" x14ac:dyDescent="0.2">
      <c r="A16" s="47" t="s">
        <v>105</v>
      </c>
      <c r="B16" s="38"/>
      <c r="C16" s="38"/>
      <c r="D16" s="38"/>
      <c r="E16" s="38"/>
      <c r="F16" s="38"/>
      <c r="G16" s="38"/>
      <c r="H16" s="38"/>
      <c r="I16" s="38"/>
      <c r="J16" s="38"/>
      <c r="K16" s="38"/>
      <c r="L16" s="38"/>
      <c r="M16" s="38"/>
      <c r="N16" s="38"/>
    </row>
    <row r="17" spans="1:14" ht="15.75" customHeight="1" x14ac:dyDescent="0.2">
      <c r="A17" s="42" t="s">
        <v>89</v>
      </c>
      <c r="B17" s="38"/>
      <c r="C17" s="38"/>
      <c r="D17" s="38"/>
      <c r="E17" s="38"/>
      <c r="F17" s="38"/>
      <c r="G17" s="38"/>
      <c r="H17" s="38"/>
      <c r="I17" s="38"/>
      <c r="J17" s="38"/>
      <c r="K17" s="38"/>
      <c r="L17" s="38"/>
      <c r="M17" s="38"/>
      <c r="N17" s="38"/>
    </row>
    <row r="18" spans="1:14" ht="31.5" customHeight="1" x14ac:dyDescent="0.25">
      <c r="A18" s="31" t="s">
        <v>144</v>
      </c>
      <c r="B18" s="38"/>
      <c r="C18" s="38"/>
      <c r="D18" s="38"/>
      <c r="E18" s="38"/>
      <c r="F18" s="38"/>
      <c r="G18" s="38"/>
      <c r="H18" s="38"/>
      <c r="I18" s="38"/>
      <c r="J18" s="38"/>
      <c r="K18" s="38"/>
      <c r="L18" s="38"/>
      <c r="M18" s="38"/>
      <c r="N18" s="38"/>
    </row>
    <row r="19" spans="1:14" ht="15.75" customHeight="1" x14ac:dyDescent="0.2">
      <c r="A19" s="33" t="s">
        <v>145</v>
      </c>
      <c r="B19" s="38"/>
      <c r="C19" s="38"/>
      <c r="D19" s="38"/>
      <c r="E19" s="38"/>
      <c r="F19" s="38"/>
      <c r="G19" s="38"/>
      <c r="H19" s="38"/>
      <c r="I19" s="38"/>
      <c r="J19" s="38"/>
      <c r="K19" s="38"/>
      <c r="L19" s="38"/>
      <c r="M19" s="38"/>
      <c r="N19" s="38"/>
    </row>
    <row r="20" spans="1:14" ht="31.5" customHeight="1" x14ac:dyDescent="0.25">
      <c r="A20" s="95" t="s">
        <v>99</v>
      </c>
    </row>
    <row r="21" spans="1:14" ht="15.75" customHeight="1" x14ac:dyDescent="0.2">
      <c r="A21" s="96" t="s">
        <v>107</v>
      </c>
    </row>
    <row r="22" spans="1:14" ht="31.5" customHeight="1" x14ac:dyDescent="0.2">
      <c r="A22" s="33" t="s">
        <v>74</v>
      </c>
      <c r="B22" s="38"/>
      <c r="C22" s="38"/>
      <c r="D22" s="38"/>
      <c r="E22" s="38"/>
      <c r="F22" s="38"/>
      <c r="G22" s="38"/>
      <c r="H22" s="38"/>
      <c r="I22" s="38"/>
      <c r="J22" s="38"/>
      <c r="K22" s="38"/>
      <c r="L22" s="38"/>
      <c r="M22" s="38"/>
      <c r="N22" s="38"/>
    </row>
    <row r="23" spans="1:14" ht="31.5" customHeight="1" x14ac:dyDescent="0.2">
      <c r="A23" s="33" t="s">
        <v>75</v>
      </c>
      <c r="B23" s="89"/>
      <c r="C23" s="89"/>
      <c r="D23" s="89"/>
      <c r="E23" s="89"/>
      <c r="F23" s="89"/>
      <c r="G23" s="89"/>
      <c r="H23" s="89"/>
      <c r="I23" s="89"/>
      <c r="J23" s="38"/>
      <c r="K23" s="38"/>
      <c r="L23" s="38"/>
      <c r="M23" s="38"/>
      <c r="N23" s="38"/>
    </row>
    <row r="24" spans="1:14" ht="15.75" customHeight="1" x14ac:dyDescent="0.2">
      <c r="A24" s="39" t="s">
        <v>76</v>
      </c>
      <c r="B24" s="90"/>
      <c r="C24" s="90"/>
      <c r="D24" s="90"/>
      <c r="E24" s="91"/>
      <c r="F24" s="92"/>
      <c r="G24" s="92"/>
      <c r="H24" s="92"/>
      <c r="I24" s="92"/>
      <c r="J24" s="38"/>
      <c r="K24" s="38"/>
      <c r="L24" s="38"/>
      <c r="M24" s="38"/>
      <c r="N24" s="38"/>
    </row>
    <row r="25" spans="1:14" ht="31.5" customHeight="1" x14ac:dyDescent="0.2">
      <c r="A25" s="39" t="s">
        <v>77</v>
      </c>
      <c r="B25" s="90"/>
      <c r="C25" s="90"/>
      <c r="D25" s="90"/>
      <c r="E25" s="90"/>
      <c r="F25" s="90"/>
      <c r="G25" s="90"/>
      <c r="H25" s="90"/>
      <c r="I25" s="90"/>
      <c r="J25" s="38"/>
      <c r="K25" s="38"/>
      <c r="L25" s="38"/>
      <c r="M25" s="38"/>
      <c r="N25" s="38"/>
    </row>
    <row r="26" spans="1:14" ht="31.5" customHeight="1" x14ac:dyDescent="0.2">
      <c r="A26" s="33" t="s">
        <v>108</v>
      </c>
      <c r="B26" s="38"/>
      <c r="C26" s="38"/>
      <c r="D26" s="38"/>
      <c r="E26" s="38"/>
      <c r="F26" s="38"/>
      <c r="G26" s="38"/>
      <c r="H26" s="38"/>
      <c r="I26" s="38"/>
      <c r="J26" s="38"/>
      <c r="K26" s="38"/>
      <c r="L26" s="38"/>
      <c r="M26" s="38"/>
      <c r="N26" s="38"/>
    </row>
    <row r="27" spans="1:14" ht="15.75" customHeight="1" x14ac:dyDescent="0.2">
      <c r="A27" s="39" t="s">
        <v>87</v>
      </c>
      <c r="B27" s="90"/>
      <c r="C27" s="90"/>
      <c r="D27" s="38"/>
      <c r="E27" s="38"/>
      <c r="F27" s="38"/>
      <c r="G27" s="38"/>
      <c r="H27" s="38"/>
      <c r="I27" s="38"/>
      <c r="J27" s="38"/>
      <c r="K27" s="38"/>
      <c r="L27" s="38"/>
      <c r="M27" s="38"/>
      <c r="N27" s="38"/>
    </row>
    <row r="28" spans="1:14" ht="15.75" customHeight="1" x14ac:dyDescent="0.2">
      <c r="A28" s="39" t="s">
        <v>78</v>
      </c>
      <c r="B28" s="90"/>
      <c r="C28" s="90"/>
      <c r="D28" s="38"/>
      <c r="E28" s="38"/>
      <c r="F28" s="90"/>
      <c r="G28" s="38"/>
      <c r="H28" s="38"/>
      <c r="I28" s="93"/>
      <c r="J28" s="38"/>
      <c r="K28" s="38"/>
      <c r="L28" s="38"/>
      <c r="M28" s="38"/>
      <c r="N28" s="38"/>
    </row>
    <row r="29" spans="1:14" ht="15.75" customHeight="1" x14ac:dyDescent="0.2">
      <c r="A29" s="39" t="s">
        <v>79</v>
      </c>
      <c r="B29" s="90"/>
      <c r="C29" s="90"/>
      <c r="D29" s="90"/>
      <c r="E29" s="90"/>
      <c r="F29" s="38"/>
      <c r="G29" s="38"/>
      <c r="H29" s="38"/>
      <c r="I29" s="93"/>
      <c r="J29" s="38"/>
      <c r="K29" s="38"/>
      <c r="L29" s="38"/>
      <c r="M29" s="38"/>
      <c r="N29" s="38"/>
    </row>
    <row r="30" spans="1:14" ht="15.75" customHeight="1" x14ac:dyDescent="0.2">
      <c r="A30" s="94" t="s">
        <v>80</v>
      </c>
      <c r="B30" s="38"/>
      <c r="C30" s="38"/>
      <c r="D30" s="38"/>
      <c r="E30" s="38"/>
      <c r="F30" s="38"/>
      <c r="G30" s="38"/>
      <c r="H30" s="38"/>
      <c r="I30" s="38"/>
      <c r="J30" s="38"/>
      <c r="K30" s="38"/>
      <c r="L30" s="38"/>
      <c r="M30" s="38"/>
      <c r="N30" s="38"/>
    </row>
  </sheetData>
  <hyperlinks>
    <hyperlink ref="A27" r:id="rId1" xr:uid="{09BA5A82-7751-4B8E-ACEA-37B494924BE3}"/>
    <hyperlink ref="A28" r:id="rId2" display="Contact: statsinclusion@wales.gsi.gov.uk" xr:uid="{FE6AF664-B714-4446-B213-7EBC12BCAA31}"/>
    <hyperlink ref="A29" r:id="rId3" display="Contact: SFRS.PerformanceDataServices1@firescotland.gov.uk" xr:uid="{07FFC7FD-3597-4255-9863-75D48B2B9738}"/>
    <hyperlink ref="A24" r:id="rId4" xr:uid="{C4844EC8-42BD-4D54-A21D-6156500536BD}"/>
    <hyperlink ref="A5:I5" r:id="rId5" display="3 Figures for England are from the latest statistical release, published by the Home Office on 14 February 2019. This included data received by  9 December 2018. " xr:uid="{35BD1855-037D-4ED6-B6E7-C5BB7D91E439}"/>
    <hyperlink ref="A25:I25" r:id="rId6" display="The statistics in this table for England and Wales are National Statistics. The Scottish Fire and Rescue Service is working towards achieving UK Statistics Authority accreditation." xr:uid="{AB78D1B0-0E43-40AC-913B-B32FB30E083E}"/>
    <hyperlink ref="A27:C27" r:id="rId7" display="Contact: FireStatistics@homeoffice.gov.uk" xr:uid="{73D0A688-2880-43B1-B6F6-4C1B840663D8}"/>
    <hyperlink ref="A28:B28" r:id="rId8" display="Contact: stats.inclusion@gov.wales" xr:uid="{0B957B90-3E29-44BE-B55E-AB2991201347}"/>
    <hyperlink ref="A29:C29" r:id="rId9" display="Contact: National.Statistics@firescotland.gov.uk" xr:uid="{50C48ED3-2BD7-4C8B-83B2-9EEAC33877BF}"/>
    <hyperlink ref="A25" r:id="rId10" xr:uid="{FB811332-7DA6-4777-8B47-D6B92A8D85D2}"/>
    <hyperlink ref="A6:I6" r:id="rId11" display="4 Figures for Scotland are from the latest statistical release, published by the Scottish Fire and Rescue Service on 31 October 2019. This included data received by 26 September 2019." xr:uid="{6E94D4E7-6556-434D-93BC-155F3CF823E9}"/>
    <hyperlink ref="A7:I7" r:id="rId12" display="5 Figures for Wales are from the latest statistical release, published by the Welsh Government on 21 August 2018. This included data received by 5 July 2018." xr:uid="{11615EE9-B767-4601-ADB8-B492DA33E6DC}"/>
    <hyperlink ref="A6" r:id="rId13" display="6 Figures for Scotland are from the latest statistical release, published by the Scottish Fire and Rescue Service on 31 October 2023. This included data received by 25 September 2023." xr:uid="{B9305529-434C-4780-9562-D83273ADADC6}"/>
    <hyperlink ref="A7" r:id="rId14" display="5 Figures for Wales are from the latest statistical release, published by the Welsh Government on 21 August 2018. This included data received by 5 July 2018." xr:uid="{2A433D6A-E9F0-4904-BDC6-B26BE1EEF81F}"/>
    <hyperlink ref="A4" r:id="rId15" xr:uid="{D0B30CF6-6438-4848-9872-7FA342E8520B}"/>
  </hyperlinks>
  <pageMargins left="0.70866141732283472" right="0.70866141732283472" top="0.74803149606299213" bottom="0.74803149606299213" header="0.31496062992125984" footer="0.31496062992125984"/>
  <pageSetup paperSize="9" orientation="landscape" r:id="rId16"/>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L225"/>
  <sheetViews>
    <sheetView workbookViewId="0"/>
  </sheetViews>
  <sheetFormatPr defaultColWidth="9.140625" defaultRowHeight="15" x14ac:dyDescent="0.25"/>
  <cols>
    <col min="1" max="1" width="22.5703125" style="4" customWidth="1"/>
    <col min="2" max="2" width="22" style="4" customWidth="1"/>
    <col min="3" max="3" width="14" style="4" bestFit="1" customWidth="1"/>
    <col min="4" max="4" width="26.42578125" style="10" customWidth="1"/>
    <col min="5" max="8" width="9.7109375" style="4" customWidth="1"/>
    <col min="9" max="9" width="12.7109375" style="4" customWidth="1"/>
    <col min="10" max="11" width="11.42578125" style="4" bestFit="1" customWidth="1"/>
    <col min="12" max="12" width="23.42578125" style="4" bestFit="1" customWidth="1"/>
    <col min="13" max="16384" width="9.140625" style="4"/>
  </cols>
  <sheetData>
    <row r="1" spans="1:12" ht="15.75" x14ac:dyDescent="0.25">
      <c r="A1" s="101" t="s">
        <v>59</v>
      </c>
      <c r="B1" s="101" t="s">
        <v>28</v>
      </c>
      <c r="C1" s="101" t="s">
        <v>27</v>
      </c>
      <c r="D1" s="102" t="s">
        <v>82</v>
      </c>
    </row>
    <row r="2" spans="1:12" ht="15.75" x14ac:dyDescent="0.25">
      <c r="A2" s="97">
        <v>1971</v>
      </c>
      <c r="B2" s="97" t="s">
        <v>109</v>
      </c>
      <c r="C2" s="97" t="s">
        <v>30</v>
      </c>
      <c r="D2" s="98">
        <v>46411700</v>
      </c>
      <c r="I2" s="103"/>
    </row>
    <row r="3" spans="1:12" ht="15.75" x14ac:dyDescent="0.25">
      <c r="A3" s="97">
        <v>1971</v>
      </c>
      <c r="B3" s="97" t="s">
        <v>109</v>
      </c>
      <c r="C3" s="97" t="s">
        <v>60</v>
      </c>
      <c r="D3" s="98">
        <v>54387600</v>
      </c>
      <c r="I3" s="103"/>
      <c r="J3" s="103"/>
      <c r="K3" s="104"/>
      <c r="L3" s="4" t="str" cm="1">
        <f t="array" ref="L3">_xlfn.TEXTJOIN(", ",TRUE, IF(I3=_xlfn.XLOOKUP(1,($A$2:$A$300=H3)*($C$2:$C$300=I$2),$D$2:$D$300),"","England"), IF(J3=_xlfn.XLOOKUP(1,($A$2:$A$300=H3)*($C$2:$C$300=J$2),$D$2:$D$300),"","Wales"), IF(K3=_xlfn.XLOOKUP(1,($A$2:$A$300=H3)*($C$2:$C$300=K$2),$D$2:$D$300),"","Scotland"))</f>
        <v/>
      </c>
    </row>
    <row r="4" spans="1:12" ht="15.75" x14ac:dyDescent="0.25">
      <c r="A4" s="97">
        <v>1971</v>
      </c>
      <c r="B4" s="97" t="s">
        <v>109</v>
      </c>
      <c r="C4" s="97" t="s">
        <v>57</v>
      </c>
      <c r="D4" s="98">
        <v>5235600</v>
      </c>
      <c r="I4" s="103"/>
      <c r="J4" s="103"/>
      <c r="K4" s="104"/>
      <c r="L4" s="4" t="str" cm="1">
        <f t="array" ref="L4">_xlfn.TEXTJOIN(", ",TRUE, IF(I4=_xlfn.XLOOKUP(1,($A$2:$A$300=H4)*($C$2:$C$300=I$2),$D$2:$D$300),"","England"), IF(J4=_xlfn.XLOOKUP(1,($A$2:$A$300=H4)*($C$2:$C$300=J$2),$D$2:$D$300),"","Wales"), IF(K4=_xlfn.XLOOKUP(1,($A$2:$A$300=H4)*($C$2:$C$300=K$2),$D$2:$D$300),"","Scotland"))</f>
        <v/>
      </c>
    </row>
    <row r="5" spans="1:12" ht="15.75" x14ac:dyDescent="0.25">
      <c r="A5" s="97">
        <v>1971</v>
      </c>
      <c r="B5" s="97" t="s">
        <v>109</v>
      </c>
      <c r="C5" s="97" t="s">
        <v>58</v>
      </c>
      <c r="D5" s="98">
        <v>2740300</v>
      </c>
      <c r="I5" s="103"/>
      <c r="J5" s="103"/>
      <c r="K5" s="104"/>
      <c r="L5" s="4" t="str" cm="1">
        <f t="array" ref="L5">_xlfn.TEXTJOIN(", ",TRUE, IF(I5=_xlfn.XLOOKUP(1,($A$2:$A$300=H5)*($C$2:$C$300=I$2),$D$2:$D$300),"","England"), IF(J5=_xlfn.XLOOKUP(1,($A$2:$A$300=H5)*($C$2:$C$300=J$2),$D$2:$D$300),"","Wales"), IF(K5=_xlfn.XLOOKUP(1,($A$2:$A$300=H5)*($C$2:$C$300=K$2),$D$2:$D$300),"","Scotland"))</f>
        <v/>
      </c>
    </row>
    <row r="6" spans="1:12" ht="15.75" x14ac:dyDescent="0.25">
      <c r="A6" s="97">
        <v>1972</v>
      </c>
      <c r="B6" s="97" t="s">
        <v>110</v>
      </c>
      <c r="C6" s="97" t="s">
        <v>30</v>
      </c>
      <c r="D6" s="98">
        <v>46571900</v>
      </c>
      <c r="I6" s="103"/>
      <c r="J6" s="103"/>
      <c r="K6" s="104"/>
      <c r="L6" s="4" t="str" cm="1">
        <f t="array" ref="L6">_xlfn.TEXTJOIN(", ",TRUE, IF(I6=_xlfn.XLOOKUP(1,($A$2:$A$300=H6)*($C$2:$C$300=I$2),$D$2:$D$300),"","England"), IF(J6=_xlfn.XLOOKUP(1,($A$2:$A$300=H6)*($C$2:$C$300=J$2),$D$2:$D$300),"","Wales"), IF(K6=_xlfn.XLOOKUP(1,($A$2:$A$300=H6)*($C$2:$C$300=K$2),$D$2:$D$300),"","Scotland"))</f>
        <v/>
      </c>
    </row>
    <row r="7" spans="1:12" ht="15.75" x14ac:dyDescent="0.25">
      <c r="A7" s="97">
        <v>1972</v>
      </c>
      <c r="B7" s="97" t="s">
        <v>110</v>
      </c>
      <c r="C7" s="97" t="s">
        <v>60</v>
      </c>
      <c r="D7" s="98">
        <v>54557700</v>
      </c>
      <c r="I7" s="103"/>
      <c r="J7" s="103"/>
      <c r="K7" s="104"/>
      <c r="L7" s="4" t="str" cm="1">
        <f t="array" ref="L7">_xlfn.TEXTJOIN(", ",TRUE, IF(I7=_xlfn.XLOOKUP(1,($A$2:$A$300=H7)*($C$2:$C$300=I$2),$D$2:$D$300),"","England"), IF(J7=_xlfn.XLOOKUP(1,($A$2:$A$300=H7)*($C$2:$C$300=J$2),$D$2:$D$300),"","Wales"), IF(K7=_xlfn.XLOOKUP(1,($A$2:$A$300=H7)*($C$2:$C$300=K$2),$D$2:$D$300),"","Scotland"))</f>
        <v/>
      </c>
    </row>
    <row r="8" spans="1:12" ht="15.75" x14ac:dyDescent="0.25">
      <c r="A8" s="97">
        <v>1972</v>
      </c>
      <c r="B8" s="97" t="s">
        <v>110</v>
      </c>
      <c r="C8" s="97" t="s">
        <v>57</v>
      </c>
      <c r="D8" s="98">
        <v>5230600</v>
      </c>
      <c r="I8" s="103"/>
      <c r="J8" s="103"/>
      <c r="K8" s="104"/>
      <c r="L8" s="4" t="str" cm="1">
        <f t="array" ref="L8">_xlfn.TEXTJOIN(", ",TRUE, IF(I8=_xlfn.XLOOKUP(1,($A$2:$A$300=H8)*($C$2:$C$300=I$2),$D$2:$D$300),"","England"), IF(J8=_xlfn.XLOOKUP(1,($A$2:$A$300=H8)*($C$2:$C$300=J$2),$D$2:$D$300),"","Wales"), IF(K8=_xlfn.XLOOKUP(1,($A$2:$A$300=H8)*($C$2:$C$300=K$2),$D$2:$D$300),"","Scotland"))</f>
        <v/>
      </c>
    </row>
    <row r="9" spans="1:12" ht="15.75" x14ac:dyDescent="0.25">
      <c r="A9" s="97">
        <v>1972</v>
      </c>
      <c r="B9" s="97" t="s">
        <v>110</v>
      </c>
      <c r="C9" s="97" t="s">
        <v>58</v>
      </c>
      <c r="D9" s="98">
        <v>2755200</v>
      </c>
      <c r="I9" s="103"/>
      <c r="J9" s="103"/>
      <c r="K9" s="104"/>
      <c r="L9" s="4" t="str" cm="1">
        <f t="array" ref="L9">_xlfn.TEXTJOIN(", ",TRUE, IF(I9=_xlfn.XLOOKUP(1,($A$2:$A$300=H9)*($C$2:$C$300=I$2),$D$2:$D$300),"","England"), IF(J9=_xlfn.XLOOKUP(1,($A$2:$A$300=H9)*($C$2:$C$300=J$2),$D$2:$D$300),"","Wales"), IF(K9=_xlfn.XLOOKUP(1,($A$2:$A$300=H9)*($C$2:$C$300=K$2),$D$2:$D$300),"","Scotland"))</f>
        <v/>
      </c>
    </row>
    <row r="10" spans="1:12" ht="15.75" x14ac:dyDescent="0.25">
      <c r="A10" s="97">
        <v>1973</v>
      </c>
      <c r="B10" s="97" t="s">
        <v>111</v>
      </c>
      <c r="C10" s="97" t="s">
        <v>30</v>
      </c>
      <c r="D10" s="98">
        <v>46686200</v>
      </c>
      <c r="I10" s="103"/>
      <c r="J10" s="103"/>
      <c r="K10" s="104"/>
      <c r="L10" s="4" t="str" cm="1">
        <f t="array" ref="L10">_xlfn.TEXTJOIN(", ",TRUE, IF(I10=_xlfn.XLOOKUP(1,($A$2:$A$300=H10)*($C$2:$C$300=I$2),$D$2:$D$300),"","England"), IF(J10=_xlfn.XLOOKUP(1,($A$2:$A$300=H10)*($C$2:$C$300=J$2),$D$2:$D$300),"","Wales"), IF(K10=_xlfn.XLOOKUP(1,($A$2:$A$300=H10)*($C$2:$C$300=K$2),$D$2:$D$300),"","Scotland"))</f>
        <v/>
      </c>
    </row>
    <row r="11" spans="1:12" ht="15.75" x14ac:dyDescent="0.25">
      <c r="A11" s="97">
        <v>1973</v>
      </c>
      <c r="B11" s="97" t="s">
        <v>111</v>
      </c>
      <c r="C11" s="97" t="s">
        <v>60</v>
      </c>
      <c r="D11" s="98">
        <v>54692900</v>
      </c>
      <c r="I11" s="103"/>
      <c r="J11" s="103"/>
      <c r="K11" s="104"/>
      <c r="L11" s="4" t="str" cm="1">
        <f t="array" ref="L11">_xlfn.TEXTJOIN(", ",TRUE, IF(I11=_xlfn.XLOOKUP(1,($A$2:$A$300=H11)*($C$2:$C$300=I$2),$D$2:$D$300),"","England"), IF(J11=_xlfn.XLOOKUP(1,($A$2:$A$300=H11)*($C$2:$C$300=J$2),$D$2:$D$300),"","Wales"), IF(K11=_xlfn.XLOOKUP(1,($A$2:$A$300=H11)*($C$2:$C$300=K$2),$D$2:$D$300),"","Scotland"))</f>
        <v/>
      </c>
    </row>
    <row r="12" spans="1:12" ht="15.75" x14ac:dyDescent="0.25">
      <c r="A12" s="97">
        <v>1973</v>
      </c>
      <c r="B12" s="97" t="s">
        <v>111</v>
      </c>
      <c r="C12" s="97" t="s">
        <v>57</v>
      </c>
      <c r="D12" s="98">
        <v>5233900</v>
      </c>
      <c r="I12" s="103"/>
      <c r="J12" s="103"/>
      <c r="K12" s="104"/>
      <c r="L12" s="4" t="str" cm="1">
        <f t="array" ref="L12">_xlfn.TEXTJOIN(", ",TRUE, IF(I12=_xlfn.XLOOKUP(1,($A$2:$A$300=H12)*($C$2:$C$300=I$2),$D$2:$D$300),"","England"), IF(J12=_xlfn.XLOOKUP(1,($A$2:$A$300=H12)*($C$2:$C$300=J$2),$D$2:$D$300),"","Wales"), IF(K12=_xlfn.XLOOKUP(1,($A$2:$A$300=H12)*($C$2:$C$300=K$2),$D$2:$D$300),"","Scotland"))</f>
        <v/>
      </c>
    </row>
    <row r="13" spans="1:12" ht="15.75" x14ac:dyDescent="0.25">
      <c r="A13" s="97">
        <v>1973</v>
      </c>
      <c r="B13" s="97" t="s">
        <v>111</v>
      </c>
      <c r="C13" s="97" t="s">
        <v>58</v>
      </c>
      <c r="D13" s="98">
        <v>2772800</v>
      </c>
      <c r="I13" s="103"/>
      <c r="J13" s="103"/>
      <c r="K13" s="104"/>
      <c r="L13" s="4" t="str" cm="1">
        <f t="array" ref="L13">_xlfn.TEXTJOIN(", ",TRUE, IF(I13=_xlfn.XLOOKUP(1,($A$2:$A$300=H13)*($C$2:$C$300=I$2),$D$2:$D$300),"","England"), IF(J13=_xlfn.XLOOKUP(1,($A$2:$A$300=H13)*($C$2:$C$300=J$2),$D$2:$D$300),"","Wales"), IF(K13=_xlfn.XLOOKUP(1,($A$2:$A$300=H13)*($C$2:$C$300=K$2),$D$2:$D$300),"","Scotland"))</f>
        <v/>
      </c>
    </row>
    <row r="14" spans="1:12" ht="15.75" x14ac:dyDescent="0.25">
      <c r="A14" s="97">
        <v>1974</v>
      </c>
      <c r="B14" s="97" t="s">
        <v>112</v>
      </c>
      <c r="C14" s="97" t="s">
        <v>30</v>
      </c>
      <c r="D14" s="98">
        <v>46682700</v>
      </c>
      <c r="I14" s="103"/>
      <c r="J14" s="103"/>
      <c r="K14" s="104"/>
      <c r="L14" s="4" t="str" cm="1">
        <f t="array" ref="L14">_xlfn.TEXTJOIN(", ",TRUE, IF(I14=_xlfn.XLOOKUP(1,($A$2:$A$300=H14)*($C$2:$C$300=I$2),$D$2:$D$300),"","England"), IF(J14=_xlfn.XLOOKUP(1,($A$2:$A$300=H14)*($C$2:$C$300=J$2),$D$2:$D$300),"","Wales"), IF(K14=_xlfn.XLOOKUP(1,($A$2:$A$300=H14)*($C$2:$C$300=K$2),$D$2:$D$300),"","Scotland"))</f>
        <v/>
      </c>
    </row>
    <row r="15" spans="1:12" ht="15.75" x14ac:dyDescent="0.25">
      <c r="A15" s="97">
        <v>1974</v>
      </c>
      <c r="B15" s="97" t="s">
        <v>112</v>
      </c>
      <c r="C15" s="97" t="s">
        <v>60</v>
      </c>
      <c r="D15" s="98">
        <v>54708700</v>
      </c>
      <c r="I15" s="103"/>
      <c r="J15" s="103"/>
      <c r="K15" s="104"/>
      <c r="L15" s="4" t="str" cm="1">
        <f t="array" ref="L15">_xlfn.TEXTJOIN(", ",TRUE, IF(I15=_xlfn.XLOOKUP(1,($A$2:$A$300=H15)*($C$2:$C$300=I$2),$D$2:$D$300),"","England"), IF(J15=_xlfn.XLOOKUP(1,($A$2:$A$300=H15)*($C$2:$C$300=J$2),$D$2:$D$300),"","Wales"), IF(K15=_xlfn.XLOOKUP(1,($A$2:$A$300=H15)*($C$2:$C$300=K$2),$D$2:$D$300),"","Scotland"))</f>
        <v/>
      </c>
    </row>
    <row r="16" spans="1:12" ht="15.75" x14ac:dyDescent="0.25">
      <c r="A16" s="97">
        <v>1974</v>
      </c>
      <c r="B16" s="97" t="s">
        <v>112</v>
      </c>
      <c r="C16" s="97" t="s">
        <v>57</v>
      </c>
      <c r="D16" s="98">
        <v>5240800</v>
      </c>
      <c r="I16" s="103"/>
      <c r="J16" s="103"/>
      <c r="K16" s="104"/>
      <c r="L16" s="4" t="str" cm="1">
        <f t="array" ref="L16">_xlfn.TEXTJOIN(", ",TRUE, IF(I16=_xlfn.XLOOKUP(1,($A$2:$A$300=H16)*($C$2:$C$300=I$2),$D$2:$D$300),"","England"), IF(J16=_xlfn.XLOOKUP(1,($A$2:$A$300=H16)*($C$2:$C$300=J$2),$D$2:$D$300),"","Wales"), IF(K16=_xlfn.XLOOKUP(1,($A$2:$A$300=H16)*($C$2:$C$300=K$2),$D$2:$D$300),"","Scotland"))</f>
        <v/>
      </c>
    </row>
    <row r="17" spans="1:12" ht="15.75" x14ac:dyDescent="0.25">
      <c r="A17" s="97">
        <v>1974</v>
      </c>
      <c r="B17" s="97" t="s">
        <v>112</v>
      </c>
      <c r="C17" s="97" t="s">
        <v>58</v>
      </c>
      <c r="D17" s="98">
        <v>2785200</v>
      </c>
      <c r="I17" s="103"/>
      <c r="J17" s="103"/>
      <c r="K17" s="104"/>
      <c r="L17" s="4" t="str" cm="1">
        <f t="array" ref="L17">_xlfn.TEXTJOIN(", ",TRUE, IF(I17=_xlfn.XLOOKUP(1,($A$2:$A$300=H17)*($C$2:$C$300=I$2),$D$2:$D$300),"","England"), IF(J17=_xlfn.XLOOKUP(1,($A$2:$A$300=H17)*($C$2:$C$300=J$2),$D$2:$D$300),"","Wales"), IF(K17=_xlfn.XLOOKUP(1,($A$2:$A$300=H17)*($C$2:$C$300=K$2),$D$2:$D$300),"","Scotland"))</f>
        <v/>
      </c>
    </row>
    <row r="18" spans="1:12" ht="15.75" x14ac:dyDescent="0.25">
      <c r="A18" s="97">
        <v>1975</v>
      </c>
      <c r="B18" s="97" t="s">
        <v>113</v>
      </c>
      <c r="C18" s="97" t="s">
        <v>30</v>
      </c>
      <c r="D18" s="98">
        <v>46674400</v>
      </c>
      <c r="I18" s="103"/>
      <c r="J18" s="103"/>
      <c r="K18" s="104"/>
      <c r="L18" s="4" t="str" cm="1">
        <f t="array" ref="L18">_xlfn.TEXTJOIN(", ",TRUE, IF(I18=_xlfn.XLOOKUP(1,($A$2:$A$300=H18)*($C$2:$C$300=I$2),$D$2:$D$300),"","England"), IF(J18=_xlfn.XLOOKUP(1,($A$2:$A$300=H18)*($C$2:$C$300=J$2),$D$2:$D$300),"","Wales"), IF(K18=_xlfn.XLOOKUP(1,($A$2:$A$300=H18)*($C$2:$C$300=K$2),$D$2:$D$300),"","Scotland"))</f>
        <v/>
      </c>
    </row>
    <row r="19" spans="1:12" ht="15.75" x14ac:dyDescent="0.25">
      <c r="A19" s="97">
        <v>1975</v>
      </c>
      <c r="B19" s="97" t="s">
        <v>113</v>
      </c>
      <c r="C19" s="97" t="s">
        <v>60</v>
      </c>
      <c r="D19" s="98">
        <v>54702200</v>
      </c>
      <c r="I19" s="103"/>
      <c r="J19" s="103"/>
      <c r="K19" s="104"/>
      <c r="L19" s="4" t="str" cm="1">
        <f t="array" ref="L19">_xlfn.TEXTJOIN(", ",TRUE, IF(I19=_xlfn.XLOOKUP(1,($A$2:$A$300=H19)*($C$2:$C$300=I$2),$D$2:$D$300),"","England"), IF(J19=_xlfn.XLOOKUP(1,($A$2:$A$300=H19)*($C$2:$C$300=J$2),$D$2:$D$300),"","Wales"), IF(K19=_xlfn.XLOOKUP(1,($A$2:$A$300=H19)*($C$2:$C$300=K$2),$D$2:$D$300),"","Scotland"))</f>
        <v/>
      </c>
    </row>
    <row r="20" spans="1:12" ht="15.75" x14ac:dyDescent="0.25">
      <c r="A20" s="97">
        <v>1975</v>
      </c>
      <c r="B20" s="97" t="s">
        <v>113</v>
      </c>
      <c r="C20" s="97" t="s">
        <v>57</v>
      </c>
      <c r="D20" s="98">
        <v>5232400</v>
      </c>
      <c r="I20" s="103"/>
      <c r="J20" s="103"/>
      <c r="K20" s="104"/>
      <c r="L20" s="4" t="str" cm="1">
        <f t="array" ref="L20">_xlfn.TEXTJOIN(", ",TRUE, IF(I20=_xlfn.XLOOKUP(1,($A$2:$A$300=H20)*($C$2:$C$300=I$2),$D$2:$D$300),"","England"), IF(J20=_xlfn.XLOOKUP(1,($A$2:$A$300=H20)*($C$2:$C$300=J$2),$D$2:$D$300),"","Wales"), IF(K20=_xlfn.XLOOKUP(1,($A$2:$A$300=H20)*($C$2:$C$300=K$2),$D$2:$D$300),"","Scotland"))</f>
        <v/>
      </c>
    </row>
    <row r="21" spans="1:12" ht="15.75" x14ac:dyDescent="0.25">
      <c r="A21" s="97">
        <v>1975</v>
      </c>
      <c r="B21" s="97" t="s">
        <v>113</v>
      </c>
      <c r="C21" s="97" t="s">
        <v>58</v>
      </c>
      <c r="D21" s="98">
        <v>2795400</v>
      </c>
      <c r="I21" s="103"/>
      <c r="J21" s="103"/>
      <c r="K21" s="104"/>
      <c r="L21" s="4" t="str" cm="1">
        <f t="array" ref="L21">_xlfn.TEXTJOIN(", ",TRUE, IF(I21=_xlfn.XLOOKUP(1,($A$2:$A$300=H21)*($C$2:$C$300=I$2),$D$2:$D$300),"","England"), IF(J21=_xlfn.XLOOKUP(1,($A$2:$A$300=H21)*($C$2:$C$300=J$2),$D$2:$D$300),"","Wales"), IF(K21=_xlfn.XLOOKUP(1,($A$2:$A$300=H21)*($C$2:$C$300=K$2),$D$2:$D$300),"","Scotland"))</f>
        <v/>
      </c>
    </row>
    <row r="22" spans="1:12" ht="15.75" x14ac:dyDescent="0.25">
      <c r="A22" s="97">
        <v>1976</v>
      </c>
      <c r="B22" s="97" t="s">
        <v>114</v>
      </c>
      <c r="C22" s="97" t="s">
        <v>30</v>
      </c>
      <c r="D22" s="98">
        <v>46659900</v>
      </c>
      <c r="I22" s="103"/>
      <c r="J22" s="103"/>
      <c r="K22" s="104"/>
      <c r="L22" s="4" t="str" cm="1">
        <f t="array" ref="L22">_xlfn.TEXTJOIN(", ",TRUE, IF(I22=_xlfn.XLOOKUP(1,($A$2:$A$300=H22)*($C$2:$C$300=I$2),$D$2:$D$300),"","England"), IF(J22=_xlfn.XLOOKUP(1,($A$2:$A$300=H22)*($C$2:$C$300=J$2),$D$2:$D$300),"","Wales"), IF(K22=_xlfn.XLOOKUP(1,($A$2:$A$300=H22)*($C$2:$C$300=K$2),$D$2:$D$300),"","Scotland"))</f>
        <v/>
      </c>
    </row>
    <row r="23" spans="1:12" ht="15.75" x14ac:dyDescent="0.25">
      <c r="A23" s="97">
        <v>1976</v>
      </c>
      <c r="B23" s="97" t="s">
        <v>114</v>
      </c>
      <c r="C23" s="97" t="s">
        <v>60</v>
      </c>
      <c r="D23" s="98">
        <v>54692600</v>
      </c>
      <c r="I23" s="103"/>
      <c r="J23" s="103"/>
      <c r="K23" s="104"/>
      <c r="L23" s="4" t="str" cm="1">
        <f t="array" ref="L23">_xlfn.TEXTJOIN(", ",TRUE, IF(I23=_xlfn.XLOOKUP(1,($A$2:$A$300=H23)*($C$2:$C$300=I$2),$D$2:$D$300),"","England"), IF(J23=_xlfn.XLOOKUP(1,($A$2:$A$300=H23)*($C$2:$C$300=J$2),$D$2:$D$300),"","Wales"), IF(K23=_xlfn.XLOOKUP(1,($A$2:$A$300=H23)*($C$2:$C$300=K$2),$D$2:$D$300),"","Scotland"))</f>
        <v/>
      </c>
    </row>
    <row r="24" spans="1:12" ht="15.75" x14ac:dyDescent="0.25">
      <c r="A24" s="97">
        <v>1976</v>
      </c>
      <c r="B24" s="97" t="s">
        <v>114</v>
      </c>
      <c r="C24" s="97" t="s">
        <v>57</v>
      </c>
      <c r="D24" s="98">
        <v>5233400</v>
      </c>
      <c r="I24" s="103"/>
      <c r="J24" s="103"/>
      <c r="K24" s="104"/>
      <c r="L24" s="4" t="str" cm="1">
        <f t="array" ref="L24">_xlfn.TEXTJOIN(", ",TRUE, IF(I24=_xlfn.XLOOKUP(1,($A$2:$A$300=H24)*($C$2:$C$300=I$2),$D$2:$D$300),"","England"), IF(J24=_xlfn.XLOOKUP(1,($A$2:$A$300=H24)*($C$2:$C$300=J$2),$D$2:$D$300),"","Wales"), IF(K24=_xlfn.XLOOKUP(1,($A$2:$A$300=H24)*($C$2:$C$300=K$2),$D$2:$D$300),"","Scotland"))</f>
        <v/>
      </c>
    </row>
    <row r="25" spans="1:12" ht="15.75" x14ac:dyDescent="0.25">
      <c r="A25" s="97">
        <v>1976</v>
      </c>
      <c r="B25" s="97" t="s">
        <v>114</v>
      </c>
      <c r="C25" s="97" t="s">
        <v>58</v>
      </c>
      <c r="D25" s="98">
        <v>2799300</v>
      </c>
      <c r="I25" s="103"/>
      <c r="J25" s="103"/>
      <c r="K25" s="104"/>
      <c r="L25" s="4" t="str" cm="1">
        <f t="array" ref="L25">_xlfn.TEXTJOIN(", ",TRUE, IF(I25=_xlfn.XLOOKUP(1,($A$2:$A$300=H25)*($C$2:$C$300=I$2),$D$2:$D$300),"","England"), IF(J25=_xlfn.XLOOKUP(1,($A$2:$A$300=H25)*($C$2:$C$300=J$2),$D$2:$D$300),"","Wales"), IF(K25=_xlfn.XLOOKUP(1,($A$2:$A$300=H25)*($C$2:$C$300=K$2),$D$2:$D$300),"","Scotland"))</f>
        <v/>
      </c>
    </row>
    <row r="26" spans="1:12" ht="15.75" x14ac:dyDescent="0.25">
      <c r="A26" s="97">
        <v>1977</v>
      </c>
      <c r="B26" s="97" t="s">
        <v>115</v>
      </c>
      <c r="C26" s="97" t="s">
        <v>30</v>
      </c>
      <c r="D26" s="98">
        <v>46639800</v>
      </c>
      <c r="I26" s="103"/>
      <c r="J26" s="103"/>
      <c r="K26" s="104"/>
      <c r="L26" s="4" t="str" cm="1">
        <f t="array" ref="L26">_xlfn.TEXTJOIN(", ",TRUE, IF(I26=_xlfn.XLOOKUP(1,($A$2:$A$300=H26)*($C$2:$C$300=I$2),$D$2:$D$300),"","England"), IF(J26=_xlfn.XLOOKUP(1,($A$2:$A$300=H26)*($C$2:$C$300=J$2),$D$2:$D$300),"","Wales"), IF(K26=_xlfn.XLOOKUP(1,($A$2:$A$300=H26)*($C$2:$C$300=K$2),$D$2:$D$300),"","Scotland"))</f>
        <v/>
      </c>
    </row>
    <row r="27" spans="1:12" ht="15.75" x14ac:dyDescent="0.25">
      <c r="A27" s="97">
        <v>1977</v>
      </c>
      <c r="B27" s="97" t="s">
        <v>115</v>
      </c>
      <c r="C27" s="97" t="s">
        <v>60</v>
      </c>
      <c r="D27" s="98">
        <v>54666600</v>
      </c>
      <c r="I27" s="103"/>
      <c r="J27" s="103"/>
      <c r="K27" s="104"/>
      <c r="L27" s="4" t="str" cm="1">
        <f t="array" ref="L27">_xlfn.TEXTJOIN(", ",TRUE, IF(I27=_xlfn.XLOOKUP(1,($A$2:$A$300=H27)*($C$2:$C$300=I$2),$D$2:$D$300),"","England"), IF(J27=_xlfn.XLOOKUP(1,($A$2:$A$300=H27)*($C$2:$C$300=J$2),$D$2:$D$300),"","Wales"), IF(K27=_xlfn.XLOOKUP(1,($A$2:$A$300=H27)*($C$2:$C$300=K$2),$D$2:$D$300),"","Scotland"))</f>
        <v/>
      </c>
    </row>
    <row r="28" spans="1:12" ht="15.75" x14ac:dyDescent="0.25">
      <c r="A28" s="97">
        <v>1977</v>
      </c>
      <c r="B28" s="97" t="s">
        <v>115</v>
      </c>
      <c r="C28" s="97" t="s">
        <v>57</v>
      </c>
      <c r="D28" s="98">
        <v>5226200</v>
      </c>
      <c r="I28" s="103"/>
      <c r="J28" s="103"/>
      <c r="K28" s="104"/>
      <c r="L28" s="4" t="str" cm="1">
        <f t="array" ref="L28">_xlfn.TEXTJOIN(", ",TRUE, IF(I28=_xlfn.XLOOKUP(1,($A$2:$A$300=H28)*($C$2:$C$300=I$2),$D$2:$D$300),"","England"), IF(J28=_xlfn.XLOOKUP(1,($A$2:$A$300=H28)*($C$2:$C$300=J$2),$D$2:$D$300),"","Wales"), IF(K28=_xlfn.XLOOKUP(1,($A$2:$A$300=H28)*($C$2:$C$300=K$2),$D$2:$D$300),"","Scotland"))</f>
        <v/>
      </c>
    </row>
    <row r="29" spans="1:12" ht="15.75" x14ac:dyDescent="0.25">
      <c r="A29" s="97">
        <v>1977</v>
      </c>
      <c r="B29" s="97" t="s">
        <v>115</v>
      </c>
      <c r="C29" s="97" t="s">
        <v>58</v>
      </c>
      <c r="D29" s="98">
        <v>2800600</v>
      </c>
      <c r="I29" s="103"/>
      <c r="J29" s="103"/>
      <c r="K29" s="104"/>
      <c r="L29" s="4" t="str" cm="1">
        <f t="array" ref="L29">_xlfn.TEXTJOIN(", ",TRUE, IF(I29=_xlfn.XLOOKUP(1,($A$2:$A$300=H29)*($C$2:$C$300=I$2),$D$2:$D$300),"","England"), IF(J29=_xlfn.XLOOKUP(1,($A$2:$A$300=H29)*($C$2:$C$300=J$2),$D$2:$D$300),"","Wales"), IF(K29=_xlfn.XLOOKUP(1,($A$2:$A$300=H29)*($C$2:$C$300=K$2),$D$2:$D$300),"","Scotland"))</f>
        <v/>
      </c>
    </row>
    <row r="30" spans="1:12" ht="15.75" x14ac:dyDescent="0.25">
      <c r="A30" s="97">
        <v>1978</v>
      </c>
      <c r="B30" s="97" t="s">
        <v>116</v>
      </c>
      <c r="C30" s="97" t="s">
        <v>30</v>
      </c>
      <c r="D30" s="98">
        <v>46638200</v>
      </c>
      <c r="I30" s="103"/>
      <c r="J30" s="103"/>
      <c r="K30" s="104"/>
      <c r="L30" s="4" t="str" cm="1">
        <f t="array" ref="L30">_xlfn.TEXTJOIN(", ",TRUE, IF(I30=_xlfn.XLOOKUP(1,($A$2:$A$300=H30)*($C$2:$C$300=I$2),$D$2:$D$300),"","England"), IF(J30=_xlfn.XLOOKUP(1,($A$2:$A$300=H30)*($C$2:$C$300=J$2),$D$2:$D$300),"","Wales"), IF(K30=_xlfn.XLOOKUP(1,($A$2:$A$300=H30)*($C$2:$C$300=K$2),$D$2:$D$300),"","Scotland"))</f>
        <v/>
      </c>
    </row>
    <row r="31" spans="1:12" ht="15.75" x14ac:dyDescent="0.25">
      <c r="A31" s="97">
        <v>1978</v>
      </c>
      <c r="B31" s="97" t="s">
        <v>116</v>
      </c>
      <c r="C31" s="97" t="s">
        <v>60</v>
      </c>
      <c r="D31" s="98">
        <v>54654800</v>
      </c>
      <c r="I31" s="103"/>
      <c r="J31" s="103"/>
      <c r="K31" s="104"/>
      <c r="L31" s="4" t="str" cm="1">
        <f t="array" ref="L31">_xlfn.TEXTJOIN(", ",TRUE, IF(I31=_xlfn.XLOOKUP(1,($A$2:$A$300=H31)*($C$2:$C$300=I$2),$D$2:$D$300),"","England"), IF(J31=_xlfn.XLOOKUP(1,($A$2:$A$300=H31)*($C$2:$C$300=J$2),$D$2:$D$300),"","Wales"), IF(K31=_xlfn.XLOOKUP(1,($A$2:$A$300=H31)*($C$2:$C$300=K$2),$D$2:$D$300),"","Scotland"))</f>
        <v/>
      </c>
    </row>
    <row r="32" spans="1:12" ht="15.75" x14ac:dyDescent="0.25">
      <c r="A32" s="97">
        <v>1978</v>
      </c>
      <c r="B32" s="97" t="s">
        <v>116</v>
      </c>
      <c r="C32" s="97" t="s">
        <v>57</v>
      </c>
      <c r="D32" s="98">
        <v>5212300</v>
      </c>
      <c r="I32" s="103"/>
      <c r="J32" s="103"/>
      <c r="K32" s="104"/>
      <c r="L32" s="4" t="str" cm="1">
        <f t="array" ref="L32">_xlfn.TEXTJOIN(", ",TRUE, IF(I32=_xlfn.XLOOKUP(1,($A$2:$A$300=H32)*($C$2:$C$300=I$2),$D$2:$D$300),"","England"), IF(J32=_xlfn.XLOOKUP(1,($A$2:$A$300=H32)*($C$2:$C$300=J$2),$D$2:$D$300),"","Wales"), IF(K32=_xlfn.XLOOKUP(1,($A$2:$A$300=H32)*($C$2:$C$300=K$2),$D$2:$D$300),"","Scotland"))</f>
        <v/>
      </c>
    </row>
    <row r="33" spans="1:12" ht="15.75" x14ac:dyDescent="0.25">
      <c r="A33" s="97">
        <v>1978</v>
      </c>
      <c r="B33" s="97" t="s">
        <v>116</v>
      </c>
      <c r="C33" s="97" t="s">
        <v>58</v>
      </c>
      <c r="D33" s="98">
        <v>2804300</v>
      </c>
      <c r="I33" s="103"/>
      <c r="J33" s="103"/>
      <c r="K33" s="104"/>
      <c r="L33" s="4" t="str" cm="1">
        <f t="array" ref="L33">_xlfn.TEXTJOIN(", ",TRUE, IF(I33=_xlfn.XLOOKUP(1,($A$2:$A$300=H33)*($C$2:$C$300=I$2),$D$2:$D$300),"","England"), IF(J33=_xlfn.XLOOKUP(1,($A$2:$A$300=H33)*($C$2:$C$300=J$2),$D$2:$D$300),"","Wales"), IF(K33=_xlfn.XLOOKUP(1,($A$2:$A$300=H33)*($C$2:$C$300=K$2),$D$2:$D$300),"","Scotland"))</f>
        <v/>
      </c>
    </row>
    <row r="34" spans="1:12" ht="15.75" x14ac:dyDescent="0.25">
      <c r="A34" s="97">
        <v>1979</v>
      </c>
      <c r="B34" s="97" t="s">
        <v>117</v>
      </c>
      <c r="C34" s="97" t="s">
        <v>30</v>
      </c>
      <c r="D34" s="98">
        <v>46698100</v>
      </c>
      <c r="I34" s="103"/>
      <c r="J34" s="103"/>
      <c r="K34" s="104"/>
      <c r="L34" s="4" t="str" cm="1">
        <f t="array" ref="L34">_xlfn.TEXTJOIN(", ",TRUE, IF(I34=_xlfn.XLOOKUP(1,($A$2:$A$300=H34)*($C$2:$C$300=I$2),$D$2:$D$300),"","England"), IF(J34=_xlfn.XLOOKUP(1,($A$2:$A$300=H34)*($C$2:$C$300=J$2),$D$2:$D$300),"","Wales"), IF(K34=_xlfn.XLOOKUP(1,($A$2:$A$300=H34)*($C$2:$C$300=K$2),$D$2:$D$300),"","Scotland"))</f>
        <v/>
      </c>
    </row>
    <row r="35" spans="1:12" ht="15.75" x14ac:dyDescent="0.25">
      <c r="A35" s="97">
        <v>1979</v>
      </c>
      <c r="B35" s="97" t="s">
        <v>117</v>
      </c>
      <c r="C35" s="97" t="s">
        <v>60</v>
      </c>
      <c r="D35" s="98">
        <v>54711800</v>
      </c>
      <c r="I35" s="103"/>
      <c r="J35" s="103"/>
      <c r="K35" s="104"/>
      <c r="L35" s="4" t="str" cm="1">
        <f t="array" ref="L35">_xlfn.TEXTJOIN(", ",TRUE, IF(I35=_xlfn.XLOOKUP(1,($A$2:$A$300=H35)*($C$2:$C$300=I$2),$D$2:$D$300),"","England"), IF(J35=_xlfn.XLOOKUP(1,($A$2:$A$300=H35)*($C$2:$C$300=J$2),$D$2:$D$300),"","Wales"), IF(K35=_xlfn.XLOOKUP(1,($A$2:$A$300=H35)*($C$2:$C$300=K$2),$D$2:$D$300),"","Scotland"))</f>
        <v/>
      </c>
    </row>
    <row r="36" spans="1:12" ht="15.75" x14ac:dyDescent="0.25">
      <c r="A36" s="97">
        <v>1979</v>
      </c>
      <c r="B36" s="97" t="s">
        <v>117</v>
      </c>
      <c r="C36" s="97" t="s">
        <v>57</v>
      </c>
      <c r="D36" s="98">
        <v>5203600</v>
      </c>
      <c r="I36" s="103"/>
      <c r="J36" s="103"/>
      <c r="K36" s="104"/>
      <c r="L36" s="4" t="str" cm="1">
        <f t="array" ref="L36">_xlfn.TEXTJOIN(", ",TRUE, IF(I36=_xlfn.XLOOKUP(1,($A$2:$A$300=H36)*($C$2:$C$300=I$2),$D$2:$D$300),"","England"), IF(J36=_xlfn.XLOOKUP(1,($A$2:$A$300=H36)*($C$2:$C$300=J$2),$D$2:$D$300),"","Wales"), IF(K36=_xlfn.XLOOKUP(1,($A$2:$A$300=H36)*($C$2:$C$300=K$2),$D$2:$D$300),"","Scotland"))</f>
        <v/>
      </c>
    </row>
    <row r="37" spans="1:12" ht="15.75" x14ac:dyDescent="0.25">
      <c r="A37" s="97">
        <v>1979</v>
      </c>
      <c r="B37" s="97" t="s">
        <v>117</v>
      </c>
      <c r="C37" s="97" t="s">
        <v>58</v>
      </c>
      <c r="D37" s="98">
        <v>2810100</v>
      </c>
      <c r="I37" s="103"/>
      <c r="J37" s="103"/>
      <c r="K37" s="104"/>
      <c r="L37" s="4" t="str" cm="1">
        <f t="array" ref="L37">_xlfn.TEXTJOIN(", ",TRUE, IF(I37=_xlfn.XLOOKUP(1,($A$2:$A$300=H37)*($C$2:$C$300=I$2),$D$2:$D$300),"","England"), IF(J37=_xlfn.XLOOKUP(1,($A$2:$A$300=H37)*($C$2:$C$300=J$2),$D$2:$D$300),"","Wales"), IF(K37=_xlfn.XLOOKUP(1,($A$2:$A$300=H37)*($C$2:$C$300=K$2),$D$2:$D$300),"","Scotland"))</f>
        <v/>
      </c>
    </row>
    <row r="38" spans="1:12" ht="15.75" x14ac:dyDescent="0.25">
      <c r="A38" s="97">
        <v>1980</v>
      </c>
      <c r="B38" s="97" t="s">
        <v>118</v>
      </c>
      <c r="C38" s="97" t="s">
        <v>30</v>
      </c>
      <c r="D38" s="98">
        <v>46787200</v>
      </c>
      <c r="I38" s="103"/>
      <c r="J38" s="103"/>
      <c r="K38" s="104"/>
      <c r="L38" s="4" t="str" cm="1">
        <f t="array" ref="L38">_xlfn.TEXTJOIN(", ",TRUE, IF(I38=_xlfn.XLOOKUP(1,($A$2:$A$300=H38)*($C$2:$C$300=I$2),$D$2:$D$300),"","England"), IF(J38=_xlfn.XLOOKUP(1,($A$2:$A$300=H38)*($C$2:$C$300=J$2),$D$2:$D$300),"","Wales"), IF(K38=_xlfn.XLOOKUP(1,($A$2:$A$300=H38)*($C$2:$C$300=K$2),$D$2:$D$300),"","Scotland"))</f>
        <v/>
      </c>
    </row>
    <row r="39" spans="1:12" ht="15.75" x14ac:dyDescent="0.25">
      <c r="A39" s="97">
        <v>1980</v>
      </c>
      <c r="B39" s="97" t="s">
        <v>118</v>
      </c>
      <c r="C39" s="97" t="s">
        <v>60</v>
      </c>
      <c r="D39" s="98">
        <v>54796900</v>
      </c>
      <c r="I39" s="103"/>
      <c r="J39" s="103"/>
      <c r="K39" s="104"/>
      <c r="L39" s="4" t="str" cm="1">
        <f t="array" ref="L39">_xlfn.TEXTJOIN(", ",TRUE, IF(I39=_xlfn.XLOOKUP(1,($A$2:$A$300=H39)*($C$2:$C$300=I$2),$D$2:$D$300),"","England"), IF(J39=_xlfn.XLOOKUP(1,($A$2:$A$300=H39)*($C$2:$C$300=J$2),$D$2:$D$300),"","Wales"), IF(K39=_xlfn.XLOOKUP(1,($A$2:$A$300=H39)*($C$2:$C$300=K$2),$D$2:$D$300),"","Scotland"))</f>
        <v/>
      </c>
    </row>
    <row r="40" spans="1:12" ht="15.75" x14ac:dyDescent="0.25">
      <c r="A40" s="97">
        <v>1980</v>
      </c>
      <c r="B40" s="97" t="s">
        <v>118</v>
      </c>
      <c r="C40" s="97" t="s">
        <v>57</v>
      </c>
      <c r="D40" s="98">
        <v>5193900</v>
      </c>
      <c r="I40" s="103"/>
      <c r="J40" s="103"/>
      <c r="K40" s="104"/>
      <c r="L40" s="4" t="str" cm="1">
        <f t="array" ref="L40">_xlfn.TEXTJOIN(", ",TRUE, IF(I40=_xlfn.XLOOKUP(1,($A$2:$A$300=H40)*($C$2:$C$300=I$2),$D$2:$D$300),"","England"), IF(J40=_xlfn.XLOOKUP(1,($A$2:$A$300=H40)*($C$2:$C$300=J$2),$D$2:$D$300),"","Wales"), IF(K40=_xlfn.XLOOKUP(1,($A$2:$A$300=H40)*($C$2:$C$300=K$2),$D$2:$D$300),"","Scotland"))</f>
        <v/>
      </c>
    </row>
    <row r="41" spans="1:12" ht="15.75" x14ac:dyDescent="0.25">
      <c r="A41" s="97">
        <v>1980</v>
      </c>
      <c r="B41" s="97" t="s">
        <v>118</v>
      </c>
      <c r="C41" s="97" t="s">
        <v>58</v>
      </c>
      <c r="D41" s="98">
        <v>2815800</v>
      </c>
      <c r="I41" s="103"/>
      <c r="J41" s="103"/>
      <c r="K41" s="104"/>
      <c r="L41" s="4" t="str" cm="1">
        <f t="array" ref="L41">_xlfn.TEXTJOIN(", ",TRUE, IF(I41=_xlfn.XLOOKUP(1,($A$2:$A$300=H41)*($C$2:$C$300=I$2),$D$2:$D$300),"","England"), IF(J41=_xlfn.XLOOKUP(1,($A$2:$A$300=H41)*($C$2:$C$300=J$2),$D$2:$D$300),"","Wales"), IF(K41=_xlfn.XLOOKUP(1,($A$2:$A$300=H41)*($C$2:$C$300=K$2),$D$2:$D$300),"","Scotland"))</f>
        <v/>
      </c>
    </row>
    <row r="42" spans="1:12" ht="15.75" x14ac:dyDescent="0.25">
      <c r="A42" s="97">
        <v>1981</v>
      </c>
      <c r="B42" s="97" t="s">
        <v>119</v>
      </c>
      <c r="C42" s="97" t="s">
        <v>30</v>
      </c>
      <c r="D42" s="98">
        <v>46820805</v>
      </c>
      <c r="I42" s="103"/>
      <c r="J42" s="103"/>
      <c r="K42" s="104"/>
      <c r="L42" s="4" t="str" cm="1">
        <f t="array" ref="L42">_xlfn.TEXTJOIN(", ",TRUE, IF(I42=_xlfn.XLOOKUP(1,($A$2:$A$300=H42)*($C$2:$C$300=I$2),$D$2:$D$300),"","England"), IF(J42=_xlfn.XLOOKUP(1,($A$2:$A$300=H42)*($C$2:$C$300=J$2),$D$2:$D$300),"","Wales"), IF(K42=_xlfn.XLOOKUP(1,($A$2:$A$300=H42)*($C$2:$C$300=K$2),$D$2:$D$300),"","Scotland"))</f>
        <v/>
      </c>
    </row>
    <row r="43" spans="1:12" ht="15.75" x14ac:dyDescent="0.25">
      <c r="A43" s="97">
        <v>1981</v>
      </c>
      <c r="B43" s="97" t="s">
        <v>119</v>
      </c>
      <c r="C43" s="97" t="s">
        <v>60</v>
      </c>
      <c r="D43" s="98">
        <v>54814500</v>
      </c>
    </row>
    <row r="44" spans="1:12" ht="15.75" x14ac:dyDescent="0.25">
      <c r="A44" s="97">
        <v>1981</v>
      </c>
      <c r="B44" s="97" t="s">
        <v>119</v>
      </c>
      <c r="C44" s="97" t="s">
        <v>57</v>
      </c>
      <c r="D44" s="98">
        <v>5180200</v>
      </c>
    </row>
    <row r="45" spans="1:12" ht="15.75" x14ac:dyDescent="0.25">
      <c r="A45" s="97">
        <v>1981</v>
      </c>
      <c r="B45" s="97" t="s">
        <v>119</v>
      </c>
      <c r="C45" s="97" t="s">
        <v>58</v>
      </c>
      <c r="D45" s="98">
        <v>2813495</v>
      </c>
    </row>
    <row r="46" spans="1:12" ht="15.75" x14ac:dyDescent="0.25">
      <c r="A46" s="97">
        <v>1982</v>
      </c>
      <c r="B46" s="97" t="s">
        <v>120</v>
      </c>
      <c r="C46" s="97" t="s">
        <v>30</v>
      </c>
      <c r="D46" s="98">
        <v>46777337</v>
      </c>
    </row>
    <row r="47" spans="1:12" ht="15.75" x14ac:dyDescent="0.25">
      <c r="A47" s="97">
        <v>1982</v>
      </c>
      <c r="B47" s="97" t="s">
        <v>120</v>
      </c>
      <c r="C47" s="97" t="s">
        <v>60</v>
      </c>
      <c r="D47" s="98">
        <v>54746166</v>
      </c>
    </row>
    <row r="48" spans="1:12" ht="15.75" x14ac:dyDescent="0.25">
      <c r="A48" s="97">
        <v>1982</v>
      </c>
      <c r="B48" s="97" t="s">
        <v>120</v>
      </c>
      <c r="C48" s="97" t="s">
        <v>57</v>
      </c>
      <c r="D48" s="98">
        <v>5164540</v>
      </c>
    </row>
    <row r="49" spans="1:4" ht="15.75" x14ac:dyDescent="0.25">
      <c r="A49" s="97">
        <v>1982</v>
      </c>
      <c r="B49" s="97" t="s">
        <v>120</v>
      </c>
      <c r="C49" s="97" t="s">
        <v>58</v>
      </c>
      <c r="D49" s="98">
        <v>2804289</v>
      </c>
    </row>
    <row r="50" spans="1:4" ht="15.75" x14ac:dyDescent="0.25">
      <c r="A50" s="97">
        <v>1983</v>
      </c>
      <c r="B50" s="97" t="s">
        <v>121</v>
      </c>
      <c r="C50" s="97" t="s">
        <v>30</v>
      </c>
      <c r="D50" s="98">
        <v>46813693</v>
      </c>
    </row>
    <row r="51" spans="1:4" ht="15.75" x14ac:dyDescent="0.25">
      <c r="A51" s="97">
        <v>1983</v>
      </c>
      <c r="B51" s="97" t="s">
        <v>121</v>
      </c>
      <c r="C51" s="97" t="s">
        <v>60</v>
      </c>
      <c r="D51" s="98">
        <v>54765117</v>
      </c>
    </row>
    <row r="52" spans="1:4" ht="15.75" x14ac:dyDescent="0.25">
      <c r="A52" s="97">
        <v>1983</v>
      </c>
      <c r="B52" s="97" t="s">
        <v>121</v>
      </c>
      <c r="C52" s="97" t="s">
        <v>57</v>
      </c>
      <c r="D52" s="98">
        <v>5148120</v>
      </c>
    </row>
    <row r="53" spans="1:4" ht="15.75" x14ac:dyDescent="0.25">
      <c r="A53" s="97">
        <v>1983</v>
      </c>
      <c r="B53" s="97" t="s">
        <v>121</v>
      </c>
      <c r="C53" s="97" t="s">
        <v>58</v>
      </c>
      <c r="D53" s="98">
        <v>2803304</v>
      </c>
    </row>
    <row r="54" spans="1:4" ht="15.75" x14ac:dyDescent="0.25">
      <c r="A54" s="97">
        <v>1984</v>
      </c>
      <c r="B54" s="97" t="s">
        <v>122</v>
      </c>
      <c r="C54" s="97" t="s">
        <v>30</v>
      </c>
      <c r="D54" s="98">
        <v>46912444</v>
      </c>
    </row>
    <row r="55" spans="1:4" ht="15.75" x14ac:dyDescent="0.25">
      <c r="A55" s="97">
        <v>1984</v>
      </c>
      <c r="B55" s="97" t="s">
        <v>122</v>
      </c>
      <c r="C55" s="97" t="s">
        <v>60</v>
      </c>
      <c r="D55" s="98">
        <v>54852010</v>
      </c>
    </row>
    <row r="56" spans="1:4" ht="15.75" x14ac:dyDescent="0.25">
      <c r="A56" s="97">
        <v>1984</v>
      </c>
      <c r="B56" s="97" t="s">
        <v>122</v>
      </c>
      <c r="C56" s="97" t="s">
        <v>57</v>
      </c>
      <c r="D56" s="98">
        <v>5138880</v>
      </c>
    </row>
    <row r="57" spans="1:4" ht="15.75" x14ac:dyDescent="0.25">
      <c r="A57" s="97">
        <v>1984</v>
      </c>
      <c r="B57" s="97" t="s">
        <v>122</v>
      </c>
      <c r="C57" s="97" t="s">
        <v>58</v>
      </c>
      <c r="D57" s="98">
        <v>2800686</v>
      </c>
    </row>
    <row r="58" spans="1:4" ht="15.75" x14ac:dyDescent="0.25">
      <c r="A58" s="97">
        <v>1985</v>
      </c>
      <c r="B58" s="97" t="s">
        <v>123</v>
      </c>
      <c r="C58" s="97" t="s">
        <v>30</v>
      </c>
      <c r="D58" s="98">
        <v>47057359</v>
      </c>
    </row>
    <row r="59" spans="1:4" ht="15.75" x14ac:dyDescent="0.25">
      <c r="A59" s="97">
        <v>1985</v>
      </c>
      <c r="B59" s="97" t="s">
        <v>123</v>
      </c>
      <c r="C59" s="97" t="s">
        <v>60</v>
      </c>
      <c r="D59" s="98">
        <v>54988603</v>
      </c>
    </row>
    <row r="60" spans="1:4" ht="15.75" x14ac:dyDescent="0.25">
      <c r="A60" s="97">
        <v>1985</v>
      </c>
      <c r="B60" s="97" t="s">
        <v>123</v>
      </c>
      <c r="C60" s="97" t="s">
        <v>57</v>
      </c>
      <c r="D60" s="98">
        <v>5127890</v>
      </c>
    </row>
    <row r="61" spans="1:4" ht="15.75" x14ac:dyDescent="0.25">
      <c r="A61" s="97">
        <v>1985</v>
      </c>
      <c r="B61" s="97" t="s">
        <v>123</v>
      </c>
      <c r="C61" s="97" t="s">
        <v>58</v>
      </c>
      <c r="D61" s="98">
        <v>2803354</v>
      </c>
    </row>
    <row r="62" spans="1:4" ht="15.75" x14ac:dyDescent="0.25">
      <c r="A62" s="97">
        <v>1986</v>
      </c>
      <c r="B62" s="97" t="s">
        <v>124</v>
      </c>
      <c r="C62" s="97" t="s">
        <v>30</v>
      </c>
      <c r="D62" s="98">
        <v>47187643</v>
      </c>
    </row>
    <row r="63" spans="1:4" ht="15.75" x14ac:dyDescent="0.25">
      <c r="A63" s="97">
        <v>1986</v>
      </c>
      <c r="B63" s="97" t="s">
        <v>124</v>
      </c>
      <c r="C63" s="97" t="s">
        <v>60</v>
      </c>
      <c r="D63" s="98">
        <v>55110334</v>
      </c>
    </row>
    <row r="64" spans="1:4" ht="15.75" x14ac:dyDescent="0.25">
      <c r="A64" s="97">
        <v>1986</v>
      </c>
      <c r="B64" s="97" t="s">
        <v>124</v>
      </c>
      <c r="C64" s="97" t="s">
        <v>57</v>
      </c>
      <c r="D64" s="98">
        <v>5111760</v>
      </c>
    </row>
    <row r="65" spans="1:4" ht="15.75" x14ac:dyDescent="0.25">
      <c r="A65" s="97">
        <v>1986</v>
      </c>
      <c r="B65" s="97" t="s">
        <v>124</v>
      </c>
      <c r="C65" s="97" t="s">
        <v>58</v>
      </c>
      <c r="D65" s="98">
        <v>2810931</v>
      </c>
    </row>
    <row r="66" spans="1:4" ht="15.75" x14ac:dyDescent="0.25">
      <c r="A66" s="97">
        <v>1987</v>
      </c>
      <c r="B66" s="97" t="s">
        <v>125</v>
      </c>
      <c r="C66" s="97" t="s">
        <v>30</v>
      </c>
      <c r="D66" s="98">
        <v>47300419</v>
      </c>
    </row>
    <row r="67" spans="1:4" ht="15.75" x14ac:dyDescent="0.25">
      <c r="A67" s="97">
        <v>1987</v>
      </c>
      <c r="B67" s="97" t="s">
        <v>125</v>
      </c>
      <c r="C67" s="97" t="s">
        <v>60</v>
      </c>
      <c r="D67" s="98">
        <v>55222004</v>
      </c>
    </row>
    <row r="68" spans="1:4" ht="15.75" x14ac:dyDescent="0.25">
      <c r="A68" s="97">
        <v>1987</v>
      </c>
      <c r="B68" s="97" t="s">
        <v>125</v>
      </c>
      <c r="C68" s="97" t="s">
        <v>57</v>
      </c>
      <c r="D68" s="98">
        <v>5099020</v>
      </c>
    </row>
    <row r="69" spans="1:4" ht="15.75" x14ac:dyDescent="0.25">
      <c r="A69" s="97">
        <v>1987</v>
      </c>
      <c r="B69" s="97" t="s">
        <v>125</v>
      </c>
      <c r="C69" s="97" t="s">
        <v>58</v>
      </c>
      <c r="D69" s="98">
        <v>2822565</v>
      </c>
    </row>
    <row r="70" spans="1:4" ht="15.75" x14ac:dyDescent="0.25">
      <c r="A70" s="97">
        <v>1988</v>
      </c>
      <c r="B70" s="97" t="s">
        <v>126</v>
      </c>
      <c r="C70" s="97" t="s">
        <v>30</v>
      </c>
      <c r="D70" s="98">
        <v>47412342</v>
      </c>
    </row>
    <row r="71" spans="1:4" ht="15.75" x14ac:dyDescent="0.25">
      <c r="A71" s="97">
        <v>1988</v>
      </c>
      <c r="B71" s="97" t="s">
        <v>126</v>
      </c>
      <c r="C71" s="97" t="s">
        <v>60</v>
      </c>
      <c r="D71" s="98">
        <v>55331008</v>
      </c>
    </row>
    <row r="72" spans="1:4" ht="15.75" x14ac:dyDescent="0.25">
      <c r="A72" s="97">
        <v>1988</v>
      </c>
      <c r="B72" s="97" t="s">
        <v>126</v>
      </c>
      <c r="C72" s="97" t="s">
        <v>57</v>
      </c>
      <c r="D72" s="98">
        <v>5077440</v>
      </c>
    </row>
    <row r="73" spans="1:4" ht="15.75" x14ac:dyDescent="0.25">
      <c r="A73" s="97">
        <v>1988</v>
      </c>
      <c r="B73" s="97" t="s">
        <v>126</v>
      </c>
      <c r="C73" s="97" t="s">
        <v>58</v>
      </c>
      <c r="D73" s="98">
        <v>2841226</v>
      </c>
    </row>
    <row r="74" spans="1:4" ht="15.75" x14ac:dyDescent="0.25">
      <c r="A74" s="97">
        <v>1989</v>
      </c>
      <c r="B74" s="97" t="s">
        <v>127</v>
      </c>
      <c r="C74" s="97" t="s">
        <v>30</v>
      </c>
      <c r="D74" s="98">
        <v>47552651</v>
      </c>
    </row>
    <row r="75" spans="1:4" ht="15.75" x14ac:dyDescent="0.25">
      <c r="A75" s="97">
        <v>1989</v>
      </c>
      <c r="B75" s="97" t="s">
        <v>127</v>
      </c>
      <c r="C75" s="97" t="s">
        <v>60</v>
      </c>
      <c r="D75" s="98">
        <v>55486016</v>
      </c>
    </row>
    <row r="76" spans="1:4" ht="15.75" x14ac:dyDescent="0.25">
      <c r="A76" s="97">
        <v>1989</v>
      </c>
      <c r="B76" s="97" t="s">
        <v>127</v>
      </c>
      <c r="C76" s="97" t="s">
        <v>57</v>
      </c>
      <c r="D76" s="98">
        <v>5078190</v>
      </c>
    </row>
    <row r="77" spans="1:4" ht="15.75" x14ac:dyDescent="0.25">
      <c r="A77" s="97">
        <v>1989</v>
      </c>
      <c r="B77" s="97" t="s">
        <v>127</v>
      </c>
      <c r="C77" s="97" t="s">
        <v>58</v>
      </c>
      <c r="D77" s="98">
        <v>2855175</v>
      </c>
    </row>
    <row r="78" spans="1:4" ht="15.75" x14ac:dyDescent="0.25">
      <c r="A78" s="97">
        <v>1990</v>
      </c>
      <c r="B78" s="97" t="s">
        <v>128</v>
      </c>
      <c r="C78" s="97" t="s">
        <v>30</v>
      </c>
      <c r="D78" s="98">
        <v>47699116</v>
      </c>
    </row>
    <row r="79" spans="1:4" ht="15.75" x14ac:dyDescent="0.25">
      <c r="A79" s="97">
        <v>1990</v>
      </c>
      <c r="B79" s="97" t="s">
        <v>128</v>
      </c>
      <c r="C79" s="97" t="s">
        <v>60</v>
      </c>
      <c r="D79" s="98">
        <v>55641898</v>
      </c>
    </row>
    <row r="80" spans="1:4" ht="15.75" x14ac:dyDescent="0.25">
      <c r="A80" s="97">
        <v>1990</v>
      </c>
      <c r="B80" s="97" t="s">
        <v>128</v>
      </c>
      <c r="C80" s="97" t="s">
        <v>57</v>
      </c>
      <c r="D80" s="98">
        <v>5081270</v>
      </c>
    </row>
    <row r="81" spans="1:4" ht="15.75" x14ac:dyDescent="0.25">
      <c r="A81" s="97">
        <v>1990</v>
      </c>
      <c r="B81" s="97" t="s">
        <v>128</v>
      </c>
      <c r="C81" s="97" t="s">
        <v>58</v>
      </c>
      <c r="D81" s="98">
        <v>2861512</v>
      </c>
    </row>
    <row r="82" spans="1:4" ht="15.75" x14ac:dyDescent="0.25">
      <c r="A82" s="97">
        <v>1991</v>
      </c>
      <c r="B82" s="97" t="s">
        <v>129</v>
      </c>
      <c r="C82" s="97" t="s">
        <v>30</v>
      </c>
      <c r="D82" s="98">
        <v>47875035</v>
      </c>
    </row>
    <row r="83" spans="1:4" ht="15.75" x14ac:dyDescent="0.25">
      <c r="A83" s="97">
        <v>1991</v>
      </c>
      <c r="B83" s="97" t="s">
        <v>129</v>
      </c>
      <c r="C83" s="97" t="s">
        <v>60</v>
      </c>
      <c r="D83" s="98">
        <v>55831363</v>
      </c>
    </row>
    <row r="84" spans="1:4" ht="15.75" x14ac:dyDescent="0.25">
      <c r="A84" s="97">
        <v>1991</v>
      </c>
      <c r="B84" s="97" t="s">
        <v>129</v>
      </c>
      <c r="C84" s="97" t="s">
        <v>57</v>
      </c>
      <c r="D84" s="98">
        <v>5083330</v>
      </c>
    </row>
    <row r="85" spans="1:4" ht="15.75" x14ac:dyDescent="0.25">
      <c r="A85" s="97">
        <v>1991</v>
      </c>
      <c r="B85" s="97" t="s">
        <v>129</v>
      </c>
      <c r="C85" s="97" t="s">
        <v>58</v>
      </c>
      <c r="D85" s="98">
        <v>2872998</v>
      </c>
    </row>
    <row r="86" spans="1:4" ht="15.75" x14ac:dyDescent="0.25">
      <c r="A86" s="97">
        <v>1992</v>
      </c>
      <c r="B86" s="97" t="s">
        <v>130</v>
      </c>
      <c r="C86" s="97" t="s">
        <v>30</v>
      </c>
      <c r="D86" s="98">
        <v>47997973</v>
      </c>
    </row>
    <row r="87" spans="1:4" ht="15.75" x14ac:dyDescent="0.25">
      <c r="A87" s="97">
        <v>1992</v>
      </c>
      <c r="B87" s="97" t="s">
        <v>130</v>
      </c>
      <c r="C87" s="97" t="s">
        <v>60</v>
      </c>
      <c r="D87" s="98">
        <v>55961267</v>
      </c>
    </row>
    <row r="88" spans="1:4" ht="15.75" x14ac:dyDescent="0.25">
      <c r="A88" s="97">
        <v>1992</v>
      </c>
      <c r="B88" s="97" t="s">
        <v>130</v>
      </c>
      <c r="C88" s="97" t="s">
        <v>57</v>
      </c>
      <c r="D88" s="98">
        <v>5085620</v>
      </c>
    </row>
    <row r="89" spans="1:4" ht="15.75" x14ac:dyDescent="0.25">
      <c r="A89" s="97">
        <v>1992</v>
      </c>
      <c r="B89" s="97" t="s">
        <v>130</v>
      </c>
      <c r="C89" s="97" t="s">
        <v>58</v>
      </c>
      <c r="D89" s="98">
        <v>2877674</v>
      </c>
    </row>
    <row r="90" spans="1:4" ht="15.75" x14ac:dyDescent="0.25">
      <c r="A90" s="97">
        <v>1993</v>
      </c>
      <c r="B90" s="97" t="s">
        <v>131</v>
      </c>
      <c r="C90" s="97" t="s">
        <v>30</v>
      </c>
      <c r="D90" s="98">
        <v>48102319</v>
      </c>
    </row>
    <row r="91" spans="1:4" ht="15.75" x14ac:dyDescent="0.25">
      <c r="A91" s="97">
        <v>1993</v>
      </c>
      <c r="B91" s="97" t="s">
        <v>131</v>
      </c>
      <c r="C91" s="97" t="s">
        <v>60</v>
      </c>
      <c r="D91" s="98">
        <v>56078337</v>
      </c>
    </row>
    <row r="92" spans="1:4" ht="15.75" x14ac:dyDescent="0.25">
      <c r="A92" s="97">
        <v>1993</v>
      </c>
      <c r="B92" s="97" t="s">
        <v>131</v>
      </c>
      <c r="C92" s="97" t="s">
        <v>57</v>
      </c>
      <c r="D92" s="98">
        <v>5092460</v>
      </c>
    </row>
    <row r="93" spans="1:4" ht="15.75" x14ac:dyDescent="0.25">
      <c r="A93" s="97">
        <v>1993</v>
      </c>
      <c r="B93" s="97" t="s">
        <v>131</v>
      </c>
      <c r="C93" s="97" t="s">
        <v>58</v>
      </c>
      <c r="D93" s="98">
        <v>2883558</v>
      </c>
    </row>
    <row r="94" spans="1:4" ht="15.75" x14ac:dyDescent="0.25">
      <c r="A94" s="97">
        <v>1994</v>
      </c>
      <c r="B94" s="97" t="s">
        <v>132</v>
      </c>
      <c r="C94" s="97" t="s">
        <v>30</v>
      </c>
      <c r="D94" s="98">
        <v>48228781</v>
      </c>
    </row>
    <row r="95" spans="1:4" ht="15.75" x14ac:dyDescent="0.25">
      <c r="A95" s="97">
        <v>1994</v>
      </c>
      <c r="B95" s="97" t="s">
        <v>132</v>
      </c>
      <c r="C95" s="97" t="s">
        <v>60</v>
      </c>
      <c r="D95" s="98">
        <v>56218438</v>
      </c>
    </row>
    <row r="96" spans="1:4" ht="15.75" x14ac:dyDescent="0.25">
      <c r="A96" s="97">
        <v>1994</v>
      </c>
      <c r="B96" s="97" t="s">
        <v>132</v>
      </c>
      <c r="C96" s="97" t="s">
        <v>57</v>
      </c>
      <c r="D96" s="98">
        <v>5102210</v>
      </c>
    </row>
    <row r="97" spans="1:4" ht="15.75" x14ac:dyDescent="0.25">
      <c r="A97" s="97">
        <v>1994</v>
      </c>
      <c r="B97" s="97" t="s">
        <v>132</v>
      </c>
      <c r="C97" s="97" t="s">
        <v>58</v>
      </c>
      <c r="D97" s="98">
        <v>2887447</v>
      </c>
    </row>
    <row r="98" spans="1:4" ht="15.75" x14ac:dyDescent="0.25">
      <c r="A98" s="97">
        <v>1995</v>
      </c>
      <c r="B98" s="97" t="s">
        <v>133</v>
      </c>
      <c r="C98" s="97" t="s">
        <v>30</v>
      </c>
      <c r="D98" s="98">
        <v>48383461</v>
      </c>
    </row>
    <row r="99" spans="1:4" ht="15.75" x14ac:dyDescent="0.25">
      <c r="A99" s="97">
        <v>1995</v>
      </c>
      <c r="B99" s="97" t="s">
        <v>133</v>
      </c>
      <c r="C99" s="97" t="s">
        <v>60</v>
      </c>
      <c r="D99" s="98">
        <v>56375668</v>
      </c>
    </row>
    <row r="100" spans="1:4" ht="15.75" x14ac:dyDescent="0.25">
      <c r="A100" s="97">
        <v>1995</v>
      </c>
      <c r="B100" s="97" t="s">
        <v>133</v>
      </c>
      <c r="C100" s="97" t="s">
        <v>57</v>
      </c>
      <c r="D100" s="98">
        <v>5103690</v>
      </c>
    </row>
    <row r="101" spans="1:4" ht="15.75" x14ac:dyDescent="0.25">
      <c r="A101" s="97">
        <v>1995</v>
      </c>
      <c r="B101" s="97" t="s">
        <v>133</v>
      </c>
      <c r="C101" s="97" t="s">
        <v>58</v>
      </c>
      <c r="D101" s="98">
        <v>2888517</v>
      </c>
    </row>
    <row r="102" spans="1:4" ht="15.75" x14ac:dyDescent="0.25">
      <c r="A102" s="97">
        <v>1996</v>
      </c>
      <c r="B102" s="97" t="s">
        <v>134</v>
      </c>
      <c r="C102" s="97" t="s">
        <v>30</v>
      </c>
      <c r="D102" s="98">
        <v>48519129</v>
      </c>
    </row>
    <row r="103" spans="1:4" ht="15.75" x14ac:dyDescent="0.25">
      <c r="A103" s="97">
        <v>1996</v>
      </c>
      <c r="B103" s="97" t="s">
        <v>134</v>
      </c>
      <c r="C103" s="97" t="s">
        <v>60</v>
      </c>
      <c r="D103" s="98">
        <v>56502623</v>
      </c>
    </row>
    <row r="104" spans="1:4" ht="15.75" x14ac:dyDescent="0.25">
      <c r="A104" s="97">
        <v>1996</v>
      </c>
      <c r="B104" s="97" t="s">
        <v>134</v>
      </c>
      <c r="C104" s="97" t="s">
        <v>57</v>
      </c>
      <c r="D104" s="98">
        <v>5092190</v>
      </c>
    </row>
    <row r="105" spans="1:4" ht="15.75" x14ac:dyDescent="0.25">
      <c r="A105" s="97">
        <v>1996</v>
      </c>
      <c r="B105" s="97" t="s">
        <v>134</v>
      </c>
      <c r="C105" s="97" t="s">
        <v>58</v>
      </c>
      <c r="D105" s="98">
        <v>2891304</v>
      </c>
    </row>
    <row r="106" spans="1:4" ht="15.75" x14ac:dyDescent="0.25">
      <c r="A106" s="97">
        <v>1997</v>
      </c>
      <c r="B106" s="97" t="s">
        <v>135</v>
      </c>
      <c r="C106" s="97" t="s">
        <v>30</v>
      </c>
      <c r="D106" s="98">
        <v>48664777</v>
      </c>
    </row>
    <row r="107" spans="1:4" ht="15.75" x14ac:dyDescent="0.25">
      <c r="A107" s="97">
        <v>1997</v>
      </c>
      <c r="B107" s="97" t="s">
        <v>135</v>
      </c>
      <c r="C107" s="97" t="s">
        <v>60</v>
      </c>
      <c r="D107" s="98">
        <v>56642988</v>
      </c>
    </row>
    <row r="108" spans="1:4" ht="15.75" x14ac:dyDescent="0.25">
      <c r="A108" s="97">
        <v>1997</v>
      </c>
      <c r="B108" s="97" t="s">
        <v>135</v>
      </c>
      <c r="C108" s="97" t="s">
        <v>57</v>
      </c>
      <c r="D108" s="98">
        <v>5083340</v>
      </c>
    </row>
    <row r="109" spans="1:4" ht="15.75" x14ac:dyDescent="0.25">
      <c r="A109" s="97">
        <v>1997</v>
      </c>
      <c r="B109" s="97" t="s">
        <v>135</v>
      </c>
      <c r="C109" s="97" t="s">
        <v>58</v>
      </c>
      <c r="D109" s="98">
        <v>2894871</v>
      </c>
    </row>
    <row r="110" spans="1:4" ht="15.75" x14ac:dyDescent="0.25">
      <c r="A110" s="97">
        <v>1998</v>
      </c>
      <c r="B110" s="97" t="s">
        <v>136</v>
      </c>
      <c r="C110" s="97" t="s">
        <v>30</v>
      </c>
      <c r="D110" s="98">
        <v>48820583</v>
      </c>
    </row>
    <row r="111" spans="1:4" ht="15.75" x14ac:dyDescent="0.25">
      <c r="A111" s="97">
        <v>1998</v>
      </c>
      <c r="B111" s="97" t="s">
        <v>136</v>
      </c>
      <c r="C111" s="97" t="s">
        <v>60</v>
      </c>
      <c r="D111" s="98">
        <v>56797174</v>
      </c>
    </row>
    <row r="112" spans="1:4" ht="15.75" x14ac:dyDescent="0.25">
      <c r="A112" s="97">
        <v>1998</v>
      </c>
      <c r="B112" s="97" t="s">
        <v>136</v>
      </c>
      <c r="C112" s="97" t="s">
        <v>57</v>
      </c>
      <c r="D112" s="98">
        <v>5077070</v>
      </c>
    </row>
    <row r="113" spans="1:4" ht="15.75" x14ac:dyDescent="0.25">
      <c r="A113" s="97">
        <v>1998</v>
      </c>
      <c r="B113" s="97" t="s">
        <v>136</v>
      </c>
      <c r="C113" s="97" t="s">
        <v>58</v>
      </c>
      <c r="D113" s="98">
        <v>2899521</v>
      </c>
    </row>
    <row r="114" spans="1:4" ht="15.75" x14ac:dyDescent="0.25">
      <c r="A114" s="97">
        <v>1999</v>
      </c>
      <c r="B114" s="97" t="s">
        <v>46</v>
      </c>
      <c r="C114" s="97" t="s">
        <v>30</v>
      </c>
      <c r="D114" s="98">
        <v>49032872</v>
      </c>
    </row>
    <row r="115" spans="1:4" ht="15.75" x14ac:dyDescent="0.25">
      <c r="A115" s="97">
        <v>1999</v>
      </c>
      <c r="B115" s="97" t="s">
        <v>46</v>
      </c>
      <c r="C115" s="97" t="s">
        <v>60</v>
      </c>
      <c r="D115" s="98">
        <v>57005421</v>
      </c>
    </row>
    <row r="116" spans="1:4" ht="15.75" x14ac:dyDescent="0.25">
      <c r="A116" s="97">
        <v>1999</v>
      </c>
      <c r="B116" s="97" t="s">
        <v>46</v>
      </c>
      <c r="C116" s="97" t="s">
        <v>57</v>
      </c>
      <c r="D116" s="98">
        <v>5071950</v>
      </c>
    </row>
    <row r="117" spans="1:4" ht="15.75" x14ac:dyDescent="0.25">
      <c r="A117" s="97">
        <v>1999</v>
      </c>
      <c r="B117" s="97" t="s">
        <v>46</v>
      </c>
      <c r="C117" s="97" t="s">
        <v>58</v>
      </c>
      <c r="D117" s="98">
        <v>2900599</v>
      </c>
    </row>
    <row r="118" spans="1:4" ht="15.75" x14ac:dyDescent="0.25">
      <c r="A118" s="97">
        <v>2000</v>
      </c>
      <c r="B118" s="97" t="s">
        <v>47</v>
      </c>
      <c r="C118" s="97" t="s">
        <v>30</v>
      </c>
      <c r="D118" s="98">
        <v>49233311</v>
      </c>
    </row>
    <row r="119" spans="1:4" ht="15.75" x14ac:dyDescent="0.25">
      <c r="A119" s="97">
        <v>2000</v>
      </c>
      <c r="B119" s="97" t="s">
        <v>47</v>
      </c>
      <c r="C119" s="97" t="s">
        <v>60</v>
      </c>
      <c r="D119" s="98">
        <v>57203121</v>
      </c>
    </row>
    <row r="120" spans="1:4" ht="15.75" x14ac:dyDescent="0.25">
      <c r="A120" s="97">
        <v>2000</v>
      </c>
      <c r="B120" s="97" t="s">
        <v>47</v>
      </c>
      <c r="C120" s="97" t="s">
        <v>57</v>
      </c>
      <c r="D120" s="98">
        <v>5062940</v>
      </c>
    </row>
    <row r="121" spans="1:4" ht="15.75" x14ac:dyDescent="0.25">
      <c r="A121" s="97">
        <v>2000</v>
      </c>
      <c r="B121" s="97" t="s">
        <v>47</v>
      </c>
      <c r="C121" s="97" t="s">
        <v>58</v>
      </c>
      <c r="D121" s="98">
        <v>2906870</v>
      </c>
    </row>
    <row r="122" spans="1:4" ht="15.75" x14ac:dyDescent="0.25">
      <c r="A122" s="97">
        <v>2001</v>
      </c>
      <c r="B122" s="97" t="s">
        <v>48</v>
      </c>
      <c r="C122" s="97" t="s">
        <v>30</v>
      </c>
      <c r="D122" s="98">
        <v>49449746</v>
      </c>
    </row>
    <row r="123" spans="1:4" ht="15.75" x14ac:dyDescent="0.25">
      <c r="A123" s="97">
        <v>2001</v>
      </c>
      <c r="B123" s="97" t="s">
        <v>48</v>
      </c>
      <c r="C123" s="97" t="s">
        <v>60</v>
      </c>
      <c r="D123" s="98">
        <v>57424178</v>
      </c>
    </row>
    <row r="124" spans="1:4" ht="15.75" x14ac:dyDescent="0.25">
      <c r="A124" s="97">
        <v>2001</v>
      </c>
      <c r="B124" s="97" t="s">
        <v>48</v>
      </c>
      <c r="C124" s="97" t="s">
        <v>57</v>
      </c>
      <c r="D124" s="98">
        <v>5064200</v>
      </c>
    </row>
    <row r="125" spans="1:4" ht="15.75" x14ac:dyDescent="0.25">
      <c r="A125" s="97">
        <v>2001</v>
      </c>
      <c r="B125" s="97" t="s">
        <v>48</v>
      </c>
      <c r="C125" s="97" t="s">
        <v>58</v>
      </c>
      <c r="D125" s="98">
        <v>2910232</v>
      </c>
    </row>
    <row r="126" spans="1:4" ht="15.75" x14ac:dyDescent="0.25">
      <c r="A126" s="97">
        <v>2002</v>
      </c>
      <c r="B126" s="97" t="s">
        <v>49</v>
      </c>
      <c r="C126" s="97" t="s">
        <v>30</v>
      </c>
      <c r="D126" s="98">
        <v>49679267</v>
      </c>
    </row>
    <row r="127" spans="1:4" ht="15.75" x14ac:dyDescent="0.25">
      <c r="A127" s="97">
        <v>2002</v>
      </c>
      <c r="B127" s="97" t="s">
        <v>49</v>
      </c>
      <c r="C127" s="97" t="s">
        <v>60</v>
      </c>
      <c r="D127" s="98">
        <v>57668143</v>
      </c>
    </row>
    <row r="128" spans="1:4" ht="15.75" x14ac:dyDescent="0.25">
      <c r="A128" s="97">
        <v>2002</v>
      </c>
      <c r="B128" s="97" t="s">
        <v>49</v>
      </c>
      <c r="C128" s="97" t="s">
        <v>57</v>
      </c>
      <c r="D128" s="98">
        <v>5066000</v>
      </c>
    </row>
    <row r="129" spans="1:4" ht="15.75" x14ac:dyDescent="0.25">
      <c r="A129" s="97">
        <v>2002</v>
      </c>
      <c r="B129" s="97" t="s">
        <v>49</v>
      </c>
      <c r="C129" s="97" t="s">
        <v>58</v>
      </c>
      <c r="D129" s="98">
        <v>2922876</v>
      </c>
    </row>
    <row r="130" spans="1:4" ht="15.75" x14ac:dyDescent="0.25">
      <c r="A130" s="97">
        <v>2003</v>
      </c>
      <c r="B130" s="97" t="s">
        <v>50</v>
      </c>
      <c r="C130" s="97" t="s">
        <v>30</v>
      </c>
      <c r="D130" s="98">
        <v>49925517</v>
      </c>
    </row>
    <row r="131" spans="1:4" ht="15.75" x14ac:dyDescent="0.25">
      <c r="A131" s="97">
        <v>2003</v>
      </c>
      <c r="B131" s="97" t="s">
        <v>50</v>
      </c>
      <c r="C131" s="97" t="s">
        <v>60</v>
      </c>
      <c r="D131" s="98">
        <v>57931738</v>
      </c>
    </row>
    <row r="132" spans="1:4" ht="15.75" x14ac:dyDescent="0.25">
      <c r="A132" s="97">
        <v>2003</v>
      </c>
      <c r="B132" s="97" t="s">
        <v>50</v>
      </c>
      <c r="C132" s="97" t="s">
        <v>57</v>
      </c>
      <c r="D132" s="98">
        <v>5068500</v>
      </c>
    </row>
    <row r="133" spans="1:4" ht="15.75" x14ac:dyDescent="0.25">
      <c r="A133" s="97">
        <v>2003</v>
      </c>
      <c r="B133" s="97" t="s">
        <v>50</v>
      </c>
      <c r="C133" s="97" t="s">
        <v>58</v>
      </c>
      <c r="D133" s="98">
        <v>2937721</v>
      </c>
    </row>
    <row r="134" spans="1:4" ht="15.75" x14ac:dyDescent="0.25">
      <c r="A134" s="97">
        <v>2004</v>
      </c>
      <c r="B134" s="97" t="s">
        <v>51</v>
      </c>
      <c r="C134" s="97" t="s">
        <v>30</v>
      </c>
      <c r="D134" s="98">
        <v>50194600</v>
      </c>
    </row>
    <row r="135" spans="1:4" ht="15.75" x14ac:dyDescent="0.25">
      <c r="A135" s="97">
        <v>2004</v>
      </c>
      <c r="B135" s="97" t="s">
        <v>51</v>
      </c>
      <c r="C135" s="97" t="s">
        <v>60</v>
      </c>
      <c r="D135" s="98">
        <v>58236322</v>
      </c>
    </row>
    <row r="136" spans="1:4" ht="15.75" x14ac:dyDescent="0.25">
      <c r="A136" s="97">
        <v>2004</v>
      </c>
      <c r="B136" s="97" t="s">
        <v>51</v>
      </c>
      <c r="C136" s="97" t="s">
        <v>57</v>
      </c>
      <c r="D136" s="98">
        <v>5084300</v>
      </c>
    </row>
    <row r="137" spans="1:4" ht="15.75" x14ac:dyDescent="0.25">
      <c r="A137" s="97">
        <v>2004</v>
      </c>
      <c r="B137" s="97" t="s">
        <v>51</v>
      </c>
      <c r="C137" s="97" t="s">
        <v>58</v>
      </c>
      <c r="D137" s="98">
        <v>2957422</v>
      </c>
    </row>
    <row r="138" spans="1:4" ht="15.75" x14ac:dyDescent="0.25">
      <c r="A138" s="97">
        <v>2005</v>
      </c>
      <c r="B138" s="97" t="s">
        <v>52</v>
      </c>
      <c r="C138" s="97" t="s">
        <v>30</v>
      </c>
      <c r="D138" s="98">
        <v>50606034</v>
      </c>
    </row>
    <row r="139" spans="1:4" ht="15.75" x14ac:dyDescent="0.25">
      <c r="A139" s="97">
        <v>2005</v>
      </c>
      <c r="B139" s="97" t="s">
        <v>52</v>
      </c>
      <c r="C139" s="97" t="s">
        <v>60</v>
      </c>
      <c r="D139" s="98">
        <v>58685543</v>
      </c>
    </row>
    <row r="140" spans="1:4" ht="15.75" x14ac:dyDescent="0.25">
      <c r="A140" s="97">
        <v>2005</v>
      </c>
      <c r="B140" s="97" t="s">
        <v>52</v>
      </c>
      <c r="C140" s="97" t="s">
        <v>57</v>
      </c>
      <c r="D140" s="98">
        <v>5110200</v>
      </c>
    </row>
    <row r="141" spans="1:4" ht="15.75" x14ac:dyDescent="0.25">
      <c r="A141" s="97">
        <v>2005</v>
      </c>
      <c r="B141" s="97" t="s">
        <v>52</v>
      </c>
      <c r="C141" s="97" t="s">
        <v>58</v>
      </c>
      <c r="D141" s="98">
        <v>2969309</v>
      </c>
    </row>
    <row r="142" spans="1:4" ht="15.75" x14ac:dyDescent="0.25">
      <c r="A142" s="97">
        <v>2006</v>
      </c>
      <c r="B142" s="97" t="s">
        <v>53</v>
      </c>
      <c r="C142" s="97" t="s">
        <v>30</v>
      </c>
      <c r="D142" s="98">
        <v>50965186</v>
      </c>
    </row>
    <row r="143" spans="1:4" ht="15.75" x14ac:dyDescent="0.25">
      <c r="A143" s="97">
        <v>2006</v>
      </c>
      <c r="B143" s="97" t="s">
        <v>53</v>
      </c>
      <c r="C143" s="97" t="s">
        <v>60</v>
      </c>
      <c r="D143" s="98">
        <v>59083854</v>
      </c>
    </row>
    <row r="144" spans="1:4" ht="15.75" x14ac:dyDescent="0.25">
      <c r="A144" s="97">
        <v>2006</v>
      </c>
      <c r="B144" s="97" t="s">
        <v>53</v>
      </c>
      <c r="C144" s="97" t="s">
        <v>57</v>
      </c>
      <c r="D144" s="98">
        <v>5133000</v>
      </c>
    </row>
    <row r="145" spans="1:4" ht="15.75" x14ac:dyDescent="0.25">
      <c r="A145" s="97">
        <v>2006</v>
      </c>
      <c r="B145" s="97" t="s">
        <v>53</v>
      </c>
      <c r="C145" s="97" t="s">
        <v>58</v>
      </c>
      <c r="D145" s="98">
        <v>2985668</v>
      </c>
    </row>
    <row r="146" spans="1:4" ht="15.75" x14ac:dyDescent="0.25">
      <c r="A146" s="97">
        <v>2007</v>
      </c>
      <c r="B146" s="97" t="s">
        <v>54</v>
      </c>
      <c r="C146" s="97" t="s">
        <v>30</v>
      </c>
      <c r="D146" s="98">
        <v>51381093</v>
      </c>
    </row>
    <row r="147" spans="1:4" ht="15.75" x14ac:dyDescent="0.25">
      <c r="A147" s="97">
        <v>2007</v>
      </c>
      <c r="B147" s="97" t="s">
        <v>54</v>
      </c>
      <c r="C147" s="97" t="s">
        <v>60</v>
      </c>
      <c r="D147" s="98">
        <v>59557392</v>
      </c>
    </row>
    <row r="148" spans="1:4" ht="15.75" x14ac:dyDescent="0.25">
      <c r="A148" s="97">
        <v>2007</v>
      </c>
      <c r="B148" s="97" t="s">
        <v>54</v>
      </c>
      <c r="C148" s="97" t="s">
        <v>57</v>
      </c>
      <c r="D148" s="98">
        <v>5170000</v>
      </c>
    </row>
    <row r="149" spans="1:4" ht="15.75" x14ac:dyDescent="0.25">
      <c r="A149" s="97">
        <v>2007</v>
      </c>
      <c r="B149" s="97" t="s">
        <v>54</v>
      </c>
      <c r="C149" s="97" t="s">
        <v>58</v>
      </c>
      <c r="D149" s="98">
        <v>3006299</v>
      </c>
    </row>
    <row r="150" spans="1:4" ht="15.75" x14ac:dyDescent="0.25">
      <c r="A150" s="97">
        <v>2008</v>
      </c>
      <c r="B150" s="97" t="s">
        <v>55</v>
      </c>
      <c r="C150" s="97" t="s">
        <v>30</v>
      </c>
      <c r="D150" s="98">
        <v>51815853</v>
      </c>
    </row>
    <row r="151" spans="1:4" ht="15.75" x14ac:dyDescent="0.25">
      <c r="A151" s="97">
        <v>2008</v>
      </c>
      <c r="B151" s="97" t="s">
        <v>55</v>
      </c>
      <c r="C151" s="97" t="s">
        <v>60</v>
      </c>
      <c r="D151" s="98">
        <v>60044620</v>
      </c>
    </row>
    <row r="152" spans="1:4" ht="15.75" x14ac:dyDescent="0.25">
      <c r="A152" s="97">
        <v>2008</v>
      </c>
      <c r="B152" s="97" t="s">
        <v>55</v>
      </c>
      <c r="C152" s="97" t="s">
        <v>57</v>
      </c>
      <c r="D152" s="98">
        <v>5202900</v>
      </c>
    </row>
    <row r="153" spans="1:4" ht="15.75" x14ac:dyDescent="0.25">
      <c r="A153" s="97">
        <v>2008</v>
      </c>
      <c r="B153" s="97" t="s">
        <v>55</v>
      </c>
      <c r="C153" s="97" t="s">
        <v>58</v>
      </c>
      <c r="D153" s="98">
        <v>3025867</v>
      </c>
    </row>
    <row r="154" spans="1:4" ht="15.75" x14ac:dyDescent="0.25">
      <c r="A154" s="97">
        <v>2009</v>
      </c>
      <c r="B154" s="97" t="s">
        <v>56</v>
      </c>
      <c r="C154" s="97" t="s">
        <v>30</v>
      </c>
      <c r="D154" s="98">
        <v>52196381</v>
      </c>
    </row>
    <row r="155" spans="1:4" ht="15.75" x14ac:dyDescent="0.25">
      <c r="A155" s="97">
        <v>2009</v>
      </c>
      <c r="B155" s="97" t="s">
        <v>56</v>
      </c>
      <c r="C155" s="97" t="s">
        <v>60</v>
      </c>
      <c r="D155" s="98">
        <v>60467153</v>
      </c>
    </row>
    <row r="156" spans="1:4" ht="15.75" x14ac:dyDescent="0.25">
      <c r="A156" s="97">
        <v>2009</v>
      </c>
      <c r="B156" s="97" t="s">
        <v>56</v>
      </c>
      <c r="C156" s="97" t="s">
        <v>57</v>
      </c>
      <c r="D156" s="98">
        <v>5231900</v>
      </c>
    </row>
    <row r="157" spans="1:4" ht="15.75" x14ac:dyDescent="0.25">
      <c r="A157" s="97">
        <v>2009</v>
      </c>
      <c r="B157" s="97" t="s">
        <v>56</v>
      </c>
      <c r="C157" s="97" t="s">
        <v>58</v>
      </c>
      <c r="D157" s="98">
        <v>3038872</v>
      </c>
    </row>
    <row r="158" spans="1:4" ht="15.75" x14ac:dyDescent="0.25">
      <c r="A158" s="97">
        <v>2010</v>
      </c>
      <c r="B158" s="97" t="s">
        <v>31</v>
      </c>
      <c r="C158" s="97" t="s">
        <v>30</v>
      </c>
      <c r="D158" s="98">
        <v>52642452</v>
      </c>
    </row>
    <row r="159" spans="1:4" ht="15.75" x14ac:dyDescent="0.25">
      <c r="A159" s="97">
        <v>2010</v>
      </c>
      <c r="B159" s="97" t="s">
        <v>31</v>
      </c>
      <c r="C159" s="97" t="s">
        <v>60</v>
      </c>
      <c r="D159" s="98">
        <v>60954623</v>
      </c>
    </row>
    <row r="160" spans="1:4" ht="15.75" x14ac:dyDescent="0.25">
      <c r="A160" s="97">
        <v>2010</v>
      </c>
      <c r="B160" s="97" t="s">
        <v>31</v>
      </c>
      <c r="C160" s="97" t="s">
        <v>57</v>
      </c>
      <c r="D160" s="98">
        <v>5262200</v>
      </c>
    </row>
    <row r="161" spans="1:4" ht="15.75" x14ac:dyDescent="0.25">
      <c r="A161" s="97">
        <v>2010</v>
      </c>
      <c r="B161" s="97" t="s">
        <v>31</v>
      </c>
      <c r="C161" s="97" t="s">
        <v>58</v>
      </c>
      <c r="D161" s="98">
        <v>3049971</v>
      </c>
    </row>
    <row r="162" spans="1:4" ht="15.75" x14ac:dyDescent="0.25">
      <c r="A162" s="97">
        <v>2011</v>
      </c>
      <c r="B162" s="97" t="s">
        <v>32</v>
      </c>
      <c r="C162" s="97" t="s">
        <v>30</v>
      </c>
      <c r="D162" s="104">
        <v>53107169</v>
      </c>
    </row>
    <row r="163" spans="1:4" ht="15.75" x14ac:dyDescent="0.25">
      <c r="A163" s="97">
        <v>2011</v>
      </c>
      <c r="B163" s="97" t="s">
        <v>32</v>
      </c>
      <c r="C163" s="97" t="s">
        <v>60</v>
      </c>
      <c r="D163" s="104">
        <v>61470827</v>
      </c>
    </row>
    <row r="164" spans="1:4" ht="15.75" x14ac:dyDescent="0.25">
      <c r="A164" s="97">
        <v>2011</v>
      </c>
      <c r="B164" s="97" t="s">
        <v>32</v>
      </c>
      <c r="C164" s="97" t="s">
        <v>57</v>
      </c>
      <c r="D164" s="104">
        <v>5299900</v>
      </c>
    </row>
    <row r="165" spans="1:4" ht="15.75" x14ac:dyDescent="0.25">
      <c r="A165" s="97">
        <v>2011</v>
      </c>
      <c r="B165" s="97" t="s">
        <v>32</v>
      </c>
      <c r="C165" s="97" t="s">
        <v>58</v>
      </c>
      <c r="D165" s="104">
        <v>3063758</v>
      </c>
    </row>
    <row r="166" spans="1:4" ht="15.75" x14ac:dyDescent="0.25">
      <c r="A166" s="97">
        <v>2012</v>
      </c>
      <c r="B166" s="97" t="s">
        <v>33</v>
      </c>
      <c r="C166" s="97" t="s">
        <v>30</v>
      </c>
      <c r="D166" s="104">
        <v>53506812</v>
      </c>
    </row>
    <row r="167" spans="1:4" ht="15.75" x14ac:dyDescent="0.25">
      <c r="A167" s="97">
        <v>2012</v>
      </c>
      <c r="B167" s="97" t="s">
        <v>33</v>
      </c>
      <c r="C167" s="97" t="s">
        <v>60</v>
      </c>
      <c r="D167" s="104">
        <v>61885940</v>
      </c>
    </row>
    <row r="168" spans="1:4" ht="15.75" x14ac:dyDescent="0.25">
      <c r="A168" s="97">
        <v>2012</v>
      </c>
      <c r="B168" s="97" t="s">
        <v>33</v>
      </c>
      <c r="C168" s="97" t="s">
        <v>57</v>
      </c>
      <c r="D168" s="104">
        <v>5308200</v>
      </c>
    </row>
    <row r="169" spans="1:4" ht="15.75" x14ac:dyDescent="0.25">
      <c r="A169" s="97">
        <v>2012</v>
      </c>
      <c r="B169" s="97" t="s">
        <v>33</v>
      </c>
      <c r="C169" s="97" t="s">
        <v>58</v>
      </c>
      <c r="D169" s="104">
        <v>3070928</v>
      </c>
    </row>
    <row r="170" spans="1:4" ht="15.75" x14ac:dyDescent="0.25">
      <c r="A170" s="97">
        <v>2013</v>
      </c>
      <c r="B170" s="97" t="s">
        <v>34</v>
      </c>
      <c r="C170" s="97" t="s">
        <v>30</v>
      </c>
      <c r="D170" s="104">
        <v>53918686</v>
      </c>
    </row>
    <row r="171" spans="1:4" ht="15.75" x14ac:dyDescent="0.25">
      <c r="A171" s="97">
        <v>2013</v>
      </c>
      <c r="B171" s="97" t="s">
        <v>34</v>
      </c>
      <c r="C171" s="97" t="s">
        <v>60</v>
      </c>
      <c r="D171" s="104">
        <v>62306544</v>
      </c>
    </row>
    <row r="172" spans="1:4" ht="15.75" x14ac:dyDescent="0.25">
      <c r="A172" s="97">
        <v>2013</v>
      </c>
      <c r="B172" s="97" t="s">
        <v>34</v>
      </c>
      <c r="C172" s="97" t="s">
        <v>57</v>
      </c>
      <c r="D172" s="104">
        <v>5316800</v>
      </c>
    </row>
    <row r="173" spans="1:4" ht="15.75" x14ac:dyDescent="0.25">
      <c r="A173" s="97">
        <v>2013</v>
      </c>
      <c r="B173" s="97" t="s">
        <v>34</v>
      </c>
      <c r="C173" s="97" t="s">
        <v>58</v>
      </c>
      <c r="D173" s="104">
        <v>3071058</v>
      </c>
    </row>
    <row r="174" spans="1:4" ht="15.75" x14ac:dyDescent="0.25">
      <c r="A174" s="97">
        <v>2014</v>
      </c>
      <c r="B174" s="97" t="s">
        <v>35</v>
      </c>
      <c r="C174" s="97" t="s">
        <v>30</v>
      </c>
      <c r="D174" s="104">
        <v>54370319</v>
      </c>
    </row>
    <row r="175" spans="1:4" ht="15.75" x14ac:dyDescent="0.25">
      <c r="A175" s="97">
        <v>2014</v>
      </c>
      <c r="B175" s="97" t="s">
        <v>35</v>
      </c>
      <c r="C175" s="97" t="s">
        <v>60</v>
      </c>
      <c r="D175" s="104">
        <v>62775507</v>
      </c>
    </row>
    <row r="176" spans="1:4" ht="15.75" x14ac:dyDescent="0.25">
      <c r="A176" s="97">
        <v>2014</v>
      </c>
      <c r="B176" s="97" t="s">
        <v>35</v>
      </c>
      <c r="C176" s="97" t="s">
        <v>57</v>
      </c>
      <c r="D176" s="104">
        <v>5331400</v>
      </c>
    </row>
    <row r="177" spans="1:4" ht="15.75" x14ac:dyDescent="0.25">
      <c r="A177" s="97">
        <v>2014</v>
      </c>
      <c r="B177" s="97" t="s">
        <v>35</v>
      </c>
      <c r="C177" s="97" t="s">
        <v>58</v>
      </c>
      <c r="D177" s="104">
        <v>3073788</v>
      </c>
    </row>
    <row r="178" spans="1:4" ht="15.75" x14ac:dyDescent="0.25">
      <c r="A178" s="97">
        <v>2015</v>
      </c>
      <c r="B178" s="97" t="s">
        <v>36</v>
      </c>
      <c r="C178" s="97" t="s">
        <v>30</v>
      </c>
      <c r="D178" s="104">
        <v>54808676</v>
      </c>
    </row>
    <row r="179" spans="1:4" ht="15.75" x14ac:dyDescent="0.25">
      <c r="A179" s="97">
        <v>2015</v>
      </c>
      <c r="B179" s="97" t="s">
        <v>36</v>
      </c>
      <c r="C179" s="97" t="s">
        <v>60</v>
      </c>
      <c r="D179" s="104">
        <v>63232015</v>
      </c>
    </row>
    <row r="180" spans="1:4" ht="15.75" x14ac:dyDescent="0.25">
      <c r="A180" s="97">
        <v>2015</v>
      </c>
      <c r="B180" s="97" t="s">
        <v>36</v>
      </c>
      <c r="C180" s="97" t="s">
        <v>57</v>
      </c>
      <c r="D180" s="104">
        <v>5350600</v>
      </c>
    </row>
    <row r="181" spans="1:4" ht="15.75" x14ac:dyDescent="0.25">
      <c r="A181" s="97">
        <v>2015</v>
      </c>
      <c r="B181" s="97" t="s">
        <v>36</v>
      </c>
      <c r="C181" s="97" t="s">
        <v>58</v>
      </c>
      <c r="D181" s="104">
        <v>3072739</v>
      </c>
    </row>
    <row r="182" spans="1:4" ht="15.75" x14ac:dyDescent="0.25">
      <c r="A182" s="97">
        <v>2016</v>
      </c>
      <c r="B182" s="97" t="s">
        <v>37</v>
      </c>
      <c r="C182" s="97" t="s">
        <v>30</v>
      </c>
      <c r="D182" s="104">
        <v>55289034</v>
      </c>
    </row>
    <row r="183" spans="1:4" ht="15.75" x14ac:dyDescent="0.25">
      <c r="A183" s="97">
        <v>2016</v>
      </c>
      <c r="B183" s="97" t="s">
        <v>37</v>
      </c>
      <c r="C183" s="97" t="s">
        <v>60</v>
      </c>
      <c r="D183" s="104">
        <v>63739799</v>
      </c>
    </row>
    <row r="184" spans="1:4" ht="15.75" x14ac:dyDescent="0.25">
      <c r="A184" s="97">
        <v>2016</v>
      </c>
      <c r="B184" s="97" t="s">
        <v>37</v>
      </c>
      <c r="C184" s="97" t="s">
        <v>57</v>
      </c>
      <c r="D184" s="104">
        <v>5373600</v>
      </c>
    </row>
    <row r="185" spans="1:4" ht="15.75" x14ac:dyDescent="0.25">
      <c r="A185" s="97">
        <v>2016</v>
      </c>
      <c r="B185" s="97" t="s">
        <v>37</v>
      </c>
      <c r="C185" s="97" t="s">
        <v>58</v>
      </c>
      <c r="D185" s="104">
        <v>3077165</v>
      </c>
    </row>
    <row r="186" spans="1:4" ht="15.75" x14ac:dyDescent="0.25">
      <c r="A186" s="97">
        <v>2017</v>
      </c>
      <c r="B186" s="97" t="s">
        <v>38</v>
      </c>
      <c r="C186" s="97" t="s">
        <v>30</v>
      </c>
      <c r="D186" s="104">
        <v>55619548</v>
      </c>
    </row>
    <row r="187" spans="1:4" ht="15.75" x14ac:dyDescent="0.25">
      <c r="A187" s="97">
        <v>2017</v>
      </c>
      <c r="B187" s="97" t="s">
        <v>38</v>
      </c>
      <c r="C187" s="97" t="s">
        <v>60</v>
      </c>
      <c r="D187" s="104">
        <v>64089114</v>
      </c>
    </row>
    <row r="188" spans="1:4" ht="15.75" x14ac:dyDescent="0.25">
      <c r="A188" s="97">
        <v>2017</v>
      </c>
      <c r="B188" s="97" t="s">
        <v>38</v>
      </c>
      <c r="C188" s="97" t="s">
        <v>57</v>
      </c>
      <c r="D188" s="104">
        <v>5388200</v>
      </c>
    </row>
    <row r="189" spans="1:4" ht="15.75" x14ac:dyDescent="0.25">
      <c r="A189" s="97">
        <v>2017</v>
      </c>
      <c r="B189" s="97" t="s">
        <v>38</v>
      </c>
      <c r="C189" s="97" t="s">
        <v>58</v>
      </c>
      <c r="D189" s="104">
        <v>3081366</v>
      </c>
    </row>
    <row r="190" spans="1:4" ht="15.75" x14ac:dyDescent="0.25">
      <c r="A190" s="97">
        <v>2018</v>
      </c>
      <c r="B190" s="97" t="s">
        <v>39</v>
      </c>
      <c r="C190" s="97" t="s">
        <v>30</v>
      </c>
      <c r="D190" s="104">
        <v>55924528</v>
      </c>
    </row>
    <row r="191" spans="1:4" ht="15.75" x14ac:dyDescent="0.25">
      <c r="A191" s="97">
        <v>2018</v>
      </c>
      <c r="B191" s="97" t="s">
        <v>39</v>
      </c>
      <c r="C191" s="97" t="s">
        <v>60</v>
      </c>
      <c r="D191" s="104">
        <v>64400468</v>
      </c>
    </row>
    <row r="192" spans="1:4" ht="15.75" x14ac:dyDescent="0.25">
      <c r="A192" s="97">
        <v>2018</v>
      </c>
      <c r="B192" s="97" t="s">
        <v>39</v>
      </c>
      <c r="C192" s="97" t="s">
        <v>57</v>
      </c>
      <c r="D192" s="104">
        <v>5392100</v>
      </c>
    </row>
    <row r="193" spans="1:4" ht="15.75" x14ac:dyDescent="0.25">
      <c r="A193" s="97">
        <v>2018</v>
      </c>
      <c r="B193" s="97" t="s">
        <v>39</v>
      </c>
      <c r="C193" s="97" t="s">
        <v>58</v>
      </c>
      <c r="D193" s="104">
        <v>3083840</v>
      </c>
    </row>
    <row r="194" spans="1:4" ht="15.75" x14ac:dyDescent="0.25">
      <c r="A194" s="97">
        <v>2019</v>
      </c>
      <c r="B194" s="97" t="s">
        <v>40</v>
      </c>
      <c r="C194" s="97" t="s">
        <v>30</v>
      </c>
      <c r="D194" s="104">
        <v>56230056</v>
      </c>
    </row>
    <row r="195" spans="1:4" ht="15.75" x14ac:dyDescent="0.25">
      <c r="A195" s="97">
        <v>2019</v>
      </c>
      <c r="B195" s="97" t="s">
        <v>40</v>
      </c>
      <c r="C195" s="97" t="s">
        <v>60</v>
      </c>
      <c r="D195" s="104">
        <v>64728988</v>
      </c>
    </row>
    <row r="196" spans="1:4" ht="15.75" x14ac:dyDescent="0.25">
      <c r="A196" s="97">
        <v>2019</v>
      </c>
      <c r="B196" s="97" t="s">
        <v>40</v>
      </c>
      <c r="C196" s="97" t="s">
        <v>57</v>
      </c>
      <c r="D196" s="104">
        <v>5411200</v>
      </c>
    </row>
    <row r="197" spans="1:4" ht="15.75" x14ac:dyDescent="0.25">
      <c r="A197" s="97">
        <v>2019</v>
      </c>
      <c r="B197" s="97" t="s">
        <v>40</v>
      </c>
      <c r="C197" s="97" t="s">
        <v>58</v>
      </c>
      <c r="D197" s="104">
        <v>3087732</v>
      </c>
    </row>
    <row r="198" spans="1:4" ht="15.75" x14ac:dyDescent="0.25">
      <c r="A198" s="97">
        <v>2020</v>
      </c>
      <c r="B198" s="97" t="s">
        <v>41</v>
      </c>
      <c r="C198" s="97" t="s">
        <v>30</v>
      </c>
      <c r="D198" s="104">
        <v>56325961</v>
      </c>
    </row>
    <row r="199" spans="1:4" ht="15.75" x14ac:dyDescent="0.25">
      <c r="A199" s="97">
        <v>2020</v>
      </c>
      <c r="B199" s="97" t="s">
        <v>41</v>
      </c>
      <c r="C199" s="97" t="s">
        <v>60</v>
      </c>
      <c r="D199" s="104">
        <v>64839344</v>
      </c>
    </row>
    <row r="200" spans="1:4" ht="15.75" x14ac:dyDescent="0.25">
      <c r="A200" s="97">
        <v>2020</v>
      </c>
      <c r="B200" s="97" t="s">
        <v>41</v>
      </c>
      <c r="C200" s="97" t="s">
        <v>57</v>
      </c>
      <c r="D200" s="104">
        <v>5408900</v>
      </c>
    </row>
    <row r="201" spans="1:4" ht="15.75" x14ac:dyDescent="0.25">
      <c r="A201" s="97">
        <v>2020</v>
      </c>
      <c r="B201" s="97" t="s">
        <v>41</v>
      </c>
      <c r="C201" s="97" t="s">
        <v>58</v>
      </c>
      <c r="D201" s="104">
        <v>3104483</v>
      </c>
    </row>
    <row r="202" spans="1:4" ht="15.75" x14ac:dyDescent="0.25">
      <c r="A202" s="97">
        <v>2021</v>
      </c>
      <c r="B202" s="97" t="s">
        <v>42</v>
      </c>
      <c r="C202" s="97" t="s">
        <v>30</v>
      </c>
      <c r="D202" s="104">
        <v>56554891</v>
      </c>
    </row>
    <row r="203" spans="1:4" ht="15.75" x14ac:dyDescent="0.25">
      <c r="A203" s="97">
        <v>2021</v>
      </c>
      <c r="B203" s="97" t="s">
        <v>42</v>
      </c>
      <c r="C203" s="97" t="s">
        <v>60</v>
      </c>
      <c r="D203" s="104">
        <v>65073424</v>
      </c>
    </row>
    <row r="204" spans="1:4" ht="15.75" x14ac:dyDescent="0.25">
      <c r="A204" s="97">
        <v>2021</v>
      </c>
      <c r="B204" s="97" t="s">
        <v>42</v>
      </c>
      <c r="C204" s="97" t="s">
        <v>57</v>
      </c>
      <c r="D204" s="104">
        <v>5412900</v>
      </c>
    </row>
    <row r="205" spans="1:4" ht="15.75" x14ac:dyDescent="0.25">
      <c r="A205" s="97">
        <v>2021</v>
      </c>
      <c r="B205" s="97" t="s">
        <v>42</v>
      </c>
      <c r="C205" s="97" t="s">
        <v>58</v>
      </c>
      <c r="D205" s="104">
        <v>3105633</v>
      </c>
    </row>
    <row r="206" spans="1:4" ht="15.75" x14ac:dyDescent="0.25">
      <c r="A206" s="97">
        <v>2022</v>
      </c>
      <c r="B206" s="97" t="s">
        <v>43</v>
      </c>
      <c r="C206" s="97" t="s">
        <v>30</v>
      </c>
      <c r="D206" s="104">
        <v>57189701</v>
      </c>
    </row>
    <row r="207" spans="1:4" ht="15.75" x14ac:dyDescent="0.25">
      <c r="A207" s="97">
        <v>2022</v>
      </c>
      <c r="B207" s="97" t="s">
        <v>43</v>
      </c>
      <c r="C207" s="97" t="s">
        <v>60</v>
      </c>
      <c r="D207" s="104">
        <v>65769431</v>
      </c>
    </row>
    <row r="208" spans="1:4" ht="15.75" x14ac:dyDescent="0.25">
      <c r="A208" s="97">
        <v>2022</v>
      </c>
      <c r="B208" s="97" t="s">
        <v>43</v>
      </c>
      <c r="C208" s="97" t="s">
        <v>57</v>
      </c>
      <c r="D208" s="104">
        <v>5447000</v>
      </c>
    </row>
    <row r="209" spans="1:4" ht="15.75" x14ac:dyDescent="0.25">
      <c r="A209" s="97">
        <v>2022</v>
      </c>
      <c r="B209" s="97" t="s">
        <v>43</v>
      </c>
      <c r="C209" s="97" t="s">
        <v>58</v>
      </c>
      <c r="D209" s="104">
        <v>3132730</v>
      </c>
    </row>
    <row r="210" spans="1:4" ht="15.75" x14ac:dyDescent="0.25">
      <c r="A210" s="97">
        <v>2023</v>
      </c>
      <c r="B210" s="97" t="s">
        <v>44</v>
      </c>
      <c r="C210" s="97" t="s">
        <v>30</v>
      </c>
      <c r="D210" s="104">
        <v>57990791</v>
      </c>
    </row>
    <row r="211" spans="1:4" ht="15.75" x14ac:dyDescent="0.25">
      <c r="A211" s="97">
        <v>2023</v>
      </c>
      <c r="B211" s="97" t="s">
        <v>44</v>
      </c>
      <c r="C211" s="97" t="s">
        <v>60</v>
      </c>
      <c r="D211" s="104">
        <v>66667666</v>
      </c>
    </row>
    <row r="212" spans="1:4" ht="15.75" x14ac:dyDescent="0.25">
      <c r="A212" s="97">
        <v>2023</v>
      </c>
      <c r="B212" s="97" t="s">
        <v>44</v>
      </c>
      <c r="C212" s="97" t="s">
        <v>57</v>
      </c>
      <c r="D212" s="104">
        <v>5511800</v>
      </c>
    </row>
    <row r="213" spans="1:4" ht="15.75" x14ac:dyDescent="0.25">
      <c r="A213" s="97">
        <v>2023</v>
      </c>
      <c r="B213" s="97" t="s">
        <v>44</v>
      </c>
      <c r="C213" s="97" t="s">
        <v>58</v>
      </c>
      <c r="D213" s="104">
        <v>3165075</v>
      </c>
    </row>
    <row r="214" spans="1:4" ht="15.75" x14ac:dyDescent="0.25">
      <c r="A214" s="97">
        <v>2024</v>
      </c>
      <c r="B214" s="97" t="s">
        <v>45</v>
      </c>
      <c r="C214" s="97" t="s">
        <v>30</v>
      </c>
      <c r="D214" s="104">
        <v>58607170</v>
      </c>
    </row>
    <row r="215" spans="1:4" ht="15.75" x14ac:dyDescent="0.25">
      <c r="A215" s="97">
        <v>2024</v>
      </c>
      <c r="B215" s="97" t="s">
        <v>45</v>
      </c>
      <c r="C215" s="97" t="s">
        <v>60</v>
      </c>
      <c r="D215" s="104">
        <v>67328419</v>
      </c>
    </row>
    <row r="216" spans="1:4" ht="15.75" x14ac:dyDescent="0.25">
      <c r="A216" s="97">
        <v>2024</v>
      </c>
      <c r="B216" s="97" t="s">
        <v>45</v>
      </c>
      <c r="C216" s="97" t="s">
        <v>57</v>
      </c>
      <c r="D216" s="104">
        <v>5543300</v>
      </c>
    </row>
    <row r="217" spans="1:4" ht="15.75" x14ac:dyDescent="0.25">
      <c r="A217" s="97">
        <v>2024</v>
      </c>
      <c r="B217" s="97" t="s">
        <v>45</v>
      </c>
      <c r="C217" s="97" t="s">
        <v>58</v>
      </c>
      <c r="D217" s="104">
        <v>3177949</v>
      </c>
    </row>
    <row r="218" spans="1:4" ht="15.75" x14ac:dyDescent="0.25">
      <c r="A218" s="97">
        <v>2025</v>
      </c>
      <c r="B218" s="97" t="s">
        <v>88</v>
      </c>
      <c r="C218" s="97" t="s">
        <v>30</v>
      </c>
      <c r="D218" s="104">
        <v>58834812</v>
      </c>
    </row>
    <row r="219" spans="1:4" ht="15.75" x14ac:dyDescent="0.25">
      <c r="A219" s="97">
        <v>2025</v>
      </c>
      <c r="B219" s="97" t="s">
        <v>88</v>
      </c>
      <c r="C219" s="97" t="s">
        <v>60</v>
      </c>
      <c r="D219" s="104">
        <v>67555493</v>
      </c>
    </row>
    <row r="220" spans="1:4" ht="15.75" x14ac:dyDescent="0.25">
      <c r="A220" s="97">
        <v>2025</v>
      </c>
      <c r="B220" s="97" t="s">
        <v>88</v>
      </c>
      <c r="C220" s="97" t="s">
        <v>57</v>
      </c>
      <c r="D220" s="104">
        <v>5545500</v>
      </c>
    </row>
    <row r="221" spans="1:4" ht="15.75" x14ac:dyDescent="0.25">
      <c r="A221" s="97">
        <v>2025</v>
      </c>
      <c r="B221" s="97" t="s">
        <v>88</v>
      </c>
      <c r="C221" s="97" t="s">
        <v>58</v>
      </c>
      <c r="D221" s="104">
        <v>3175181</v>
      </c>
    </row>
    <row r="222" spans="1:4" x14ac:dyDescent="0.25">
      <c r="D222" s="4"/>
    </row>
    <row r="223" spans="1:4" x14ac:dyDescent="0.25">
      <c r="D223" s="4"/>
    </row>
    <row r="224" spans="1:4" x14ac:dyDescent="0.25">
      <c r="D224" s="4"/>
    </row>
    <row r="225" spans="4:4" x14ac:dyDescent="0.25">
      <c r="D225" s="4"/>
    </row>
  </sheetData>
  <pageMargins left="0.7" right="0.7" top="0.75" bottom="0.75" header="0.3" footer="0.3"/>
  <pageSetup paperSize="9" orientation="portrait" horizontalDpi="1200" verticalDpi="1200"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BB33C-E8EE-45C9-A70F-F0B8AC9FD123}">
  <sheetPr codeName="Sheet4"/>
  <dimension ref="A1:C69"/>
  <sheetViews>
    <sheetView workbookViewId="0"/>
  </sheetViews>
  <sheetFormatPr defaultColWidth="9.140625" defaultRowHeight="15" x14ac:dyDescent="0.2"/>
  <cols>
    <col min="1" max="1" width="17.42578125" style="8" customWidth="1"/>
    <col min="2" max="2" width="21.42578125" style="8" bestFit="1" customWidth="1"/>
    <col min="3" max="3" width="24.5703125" style="9" bestFit="1" customWidth="1"/>
    <col min="4" max="16384" width="9.140625" style="8"/>
  </cols>
  <sheetData>
    <row r="1" spans="1:3" ht="15.75" x14ac:dyDescent="0.25">
      <c r="A1" s="101" t="s">
        <v>27</v>
      </c>
      <c r="B1" s="101" t="s">
        <v>28</v>
      </c>
      <c r="C1" s="102" t="s">
        <v>29</v>
      </c>
    </row>
    <row r="2" spans="1:3" x14ac:dyDescent="0.2">
      <c r="A2" s="99" t="s">
        <v>30</v>
      </c>
      <c r="B2" s="99" t="s">
        <v>31</v>
      </c>
      <c r="C2" s="100">
        <v>647398</v>
      </c>
    </row>
    <row r="3" spans="1:3" x14ac:dyDescent="0.2">
      <c r="A3" s="99" t="s">
        <v>30</v>
      </c>
      <c r="B3" s="99" t="s">
        <v>32</v>
      </c>
      <c r="C3" s="100">
        <v>606960</v>
      </c>
    </row>
    <row r="4" spans="1:3" x14ac:dyDescent="0.2">
      <c r="A4" s="99" t="s">
        <v>30</v>
      </c>
      <c r="B4" s="99" t="s">
        <v>33</v>
      </c>
      <c r="C4" s="100">
        <v>521324</v>
      </c>
    </row>
    <row r="5" spans="1:3" x14ac:dyDescent="0.2">
      <c r="A5" s="99" t="s">
        <v>30</v>
      </c>
      <c r="B5" s="99" t="s">
        <v>34</v>
      </c>
      <c r="C5" s="100">
        <v>526923</v>
      </c>
    </row>
    <row r="6" spans="1:3" x14ac:dyDescent="0.2">
      <c r="A6" s="99" t="s">
        <v>30</v>
      </c>
      <c r="B6" s="99" t="s">
        <v>35</v>
      </c>
      <c r="C6" s="100">
        <v>496316</v>
      </c>
    </row>
    <row r="7" spans="1:3" x14ac:dyDescent="0.2">
      <c r="A7" s="99" t="s">
        <v>30</v>
      </c>
      <c r="B7" s="99" t="s">
        <v>36</v>
      </c>
      <c r="C7" s="100">
        <v>529733</v>
      </c>
    </row>
    <row r="8" spans="1:3" x14ac:dyDescent="0.2">
      <c r="A8" s="99" t="s">
        <v>30</v>
      </c>
      <c r="B8" s="99" t="s">
        <v>37</v>
      </c>
      <c r="C8" s="100">
        <v>560802</v>
      </c>
    </row>
    <row r="9" spans="1:3" x14ac:dyDescent="0.2">
      <c r="A9" s="99" t="s">
        <v>30</v>
      </c>
      <c r="B9" s="99" t="s">
        <v>38</v>
      </c>
      <c r="C9" s="100">
        <v>566235</v>
      </c>
    </row>
    <row r="10" spans="1:3" x14ac:dyDescent="0.2">
      <c r="A10" s="99" t="s">
        <v>30</v>
      </c>
      <c r="B10" s="99" t="s">
        <v>39</v>
      </c>
      <c r="C10" s="100">
        <v>576609</v>
      </c>
    </row>
    <row r="11" spans="1:3" x14ac:dyDescent="0.2">
      <c r="A11" s="99" t="s">
        <v>30</v>
      </c>
      <c r="B11" s="99" t="s">
        <v>40</v>
      </c>
      <c r="C11" s="100">
        <v>558042</v>
      </c>
    </row>
    <row r="12" spans="1:3" x14ac:dyDescent="0.2">
      <c r="A12" s="99" t="s">
        <v>30</v>
      </c>
      <c r="B12" s="99" t="s">
        <v>41</v>
      </c>
      <c r="C12" s="100">
        <v>518328</v>
      </c>
    </row>
    <row r="13" spans="1:3" x14ac:dyDescent="0.2">
      <c r="A13" s="99" t="s">
        <v>30</v>
      </c>
      <c r="B13" s="99" t="s">
        <v>42</v>
      </c>
      <c r="C13" s="100">
        <v>577223</v>
      </c>
    </row>
    <row r="14" spans="1:3" x14ac:dyDescent="0.2">
      <c r="A14" s="99" t="s">
        <v>30</v>
      </c>
      <c r="B14" s="99" t="s">
        <v>43</v>
      </c>
      <c r="C14" s="100">
        <v>622733</v>
      </c>
    </row>
    <row r="15" spans="1:3" x14ac:dyDescent="0.2">
      <c r="A15" s="99" t="s">
        <v>30</v>
      </c>
      <c r="B15" s="99" t="s">
        <v>44</v>
      </c>
      <c r="C15" s="100">
        <v>600567</v>
      </c>
    </row>
    <row r="16" spans="1:3" x14ac:dyDescent="0.2">
      <c r="A16" s="99" t="s">
        <v>30</v>
      </c>
      <c r="B16" s="99" t="s">
        <v>45</v>
      </c>
      <c r="C16" s="100">
        <v>605970</v>
      </c>
    </row>
    <row r="17" spans="1:3" x14ac:dyDescent="0.2">
      <c r="A17" s="99" t="s">
        <v>30</v>
      </c>
      <c r="B17" s="99" t="s">
        <v>88</v>
      </c>
      <c r="C17" s="100">
        <v>642003</v>
      </c>
    </row>
    <row r="18" spans="1:3" x14ac:dyDescent="0.2">
      <c r="A18" s="99" t="s">
        <v>30</v>
      </c>
      <c r="B18" s="99" t="s">
        <v>91</v>
      </c>
      <c r="C18" s="100">
        <v>169642</v>
      </c>
    </row>
    <row r="19" spans="1:3" x14ac:dyDescent="0.2">
      <c r="A19" s="99" t="s">
        <v>30</v>
      </c>
      <c r="B19" s="99" t="s">
        <v>46</v>
      </c>
      <c r="C19" s="100">
        <v>929573</v>
      </c>
    </row>
    <row r="20" spans="1:3" x14ac:dyDescent="0.2">
      <c r="A20" s="99" t="s">
        <v>30</v>
      </c>
      <c r="B20" s="99" t="s">
        <v>47</v>
      </c>
      <c r="C20" s="100">
        <v>912741</v>
      </c>
    </row>
    <row r="21" spans="1:3" x14ac:dyDescent="0.2">
      <c r="A21" s="99" t="s">
        <v>30</v>
      </c>
      <c r="B21" s="99" t="s">
        <v>48</v>
      </c>
      <c r="C21" s="100">
        <v>990793</v>
      </c>
    </row>
    <row r="22" spans="1:3" x14ac:dyDescent="0.2">
      <c r="A22" s="99" t="s">
        <v>30</v>
      </c>
      <c r="B22" s="99" t="s">
        <v>49</v>
      </c>
      <c r="C22" s="100">
        <v>958142</v>
      </c>
    </row>
    <row r="23" spans="1:3" x14ac:dyDescent="0.2">
      <c r="A23" s="99" t="s">
        <v>30</v>
      </c>
      <c r="B23" s="99" t="s">
        <v>50</v>
      </c>
      <c r="C23" s="100">
        <v>1016028</v>
      </c>
    </row>
    <row r="24" spans="1:3" x14ac:dyDescent="0.2">
      <c r="A24" s="99" t="s">
        <v>30</v>
      </c>
      <c r="B24" s="99" t="s">
        <v>51</v>
      </c>
      <c r="C24" s="100">
        <v>861384</v>
      </c>
    </row>
    <row r="25" spans="1:3" x14ac:dyDescent="0.2">
      <c r="A25" s="99" t="s">
        <v>30</v>
      </c>
      <c r="B25" s="99" t="s">
        <v>52</v>
      </c>
      <c r="C25" s="100">
        <v>843734</v>
      </c>
    </row>
    <row r="26" spans="1:3" x14ac:dyDescent="0.2">
      <c r="A26" s="99" t="s">
        <v>30</v>
      </c>
      <c r="B26" s="99" t="s">
        <v>53</v>
      </c>
      <c r="C26" s="100">
        <v>854371</v>
      </c>
    </row>
    <row r="27" spans="1:3" x14ac:dyDescent="0.2">
      <c r="A27" s="99" t="s">
        <v>30</v>
      </c>
      <c r="B27" s="99" t="s">
        <v>54</v>
      </c>
      <c r="C27" s="100">
        <v>791746</v>
      </c>
    </row>
    <row r="28" spans="1:3" x14ac:dyDescent="0.2">
      <c r="A28" s="99" t="s">
        <v>30</v>
      </c>
      <c r="B28" s="99" t="s">
        <v>55</v>
      </c>
      <c r="C28" s="100">
        <v>717805</v>
      </c>
    </row>
    <row r="29" spans="1:3" x14ac:dyDescent="0.2">
      <c r="A29" s="99" t="s">
        <v>30</v>
      </c>
      <c r="B29" s="99" t="s">
        <v>56</v>
      </c>
      <c r="C29" s="100">
        <v>680634</v>
      </c>
    </row>
    <row r="30" spans="1:3" x14ac:dyDescent="0.2">
      <c r="A30" s="99" t="s">
        <v>57</v>
      </c>
      <c r="B30" s="99" t="s">
        <v>56</v>
      </c>
      <c r="C30" s="100">
        <v>103820</v>
      </c>
    </row>
    <row r="31" spans="1:3" x14ac:dyDescent="0.2">
      <c r="A31" s="99" t="s">
        <v>57</v>
      </c>
      <c r="B31" s="99" t="s">
        <v>31</v>
      </c>
      <c r="C31" s="100">
        <v>101432</v>
      </c>
    </row>
    <row r="32" spans="1:3" x14ac:dyDescent="0.2">
      <c r="A32" s="99" t="s">
        <v>57</v>
      </c>
      <c r="B32" s="99" t="s">
        <v>32</v>
      </c>
      <c r="C32" s="100">
        <v>91566</v>
      </c>
    </row>
    <row r="33" spans="1:3" x14ac:dyDescent="0.2">
      <c r="A33" s="99" t="s">
        <v>57</v>
      </c>
      <c r="B33" s="99" t="s">
        <v>33</v>
      </c>
      <c r="C33" s="100">
        <v>83832</v>
      </c>
    </row>
    <row r="34" spans="1:3" x14ac:dyDescent="0.2">
      <c r="A34" s="99" t="s">
        <v>57</v>
      </c>
      <c r="B34" s="99" t="s">
        <v>34</v>
      </c>
      <c r="C34" s="100">
        <v>84882</v>
      </c>
    </row>
    <row r="35" spans="1:3" x14ac:dyDescent="0.2">
      <c r="A35" s="99" t="s">
        <v>57</v>
      </c>
      <c r="B35" s="99" t="s">
        <v>35</v>
      </c>
      <c r="C35" s="100">
        <v>85050</v>
      </c>
    </row>
    <row r="36" spans="1:3" x14ac:dyDescent="0.2">
      <c r="A36" s="99" t="s">
        <v>57</v>
      </c>
      <c r="B36" s="99" t="s">
        <v>36</v>
      </c>
      <c r="C36" s="100">
        <v>88869</v>
      </c>
    </row>
    <row r="37" spans="1:3" x14ac:dyDescent="0.2">
      <c r="A37" s="99" t="s">
        <v>57</v>
      </c>
      <c r="B37" s="99" t="s">
        <v>37</v>
      </c>
      <c r="C37" s="100">
        <v>91261</v>
      </c>
    </row>
    <row r="38" spans="1:3" x14ac:dyDescent="0.2">
      <c r="A38" s="99" t="s">
        <v>57</v>
      </c>
      <c r="B38" s="99" t="s">
        <v>38</v>
      </c>
      <c r="C38" s="100">
        <v>91901</v>
      </c>
    </row>
    <row r="39" spans="1:3" x14ac:dyDescent="0.2">
      <c r="A39" s="99" t="s">
        <v>57</v>
      </c>
      <c r="B39" s="99" t="s">
        <v>39</v>
      </c>
      <c r="C39" s="100">
        <v>92748</v>
      </c>
    </row>
    <row r="40" spans="1:3" x14ac:dyDescent="0.2">
      <c r="A40" s="99" t="s">
        <v>57</v>
      </c>
      <c r="B40" s="99" t="s">
        <v>40</v>
      </c>
      <c r="C40" s="100">
        <v>92075</v>
      </c>
    </row>
    <row r="41" spans="1:3" x14ac:dyDescent="0.2">
      <c r="A41" s="99" t="s">
        <v>57</v>
      </c>
      <c r="B41" s="99" t="s">
        <v>41</v>
      </c>
      <c r="C41" s="100">
        <v>85637</v>
      </c>
    </row>
    <row r="42" spans="1:3" x14ac:dyDescent="0.2">
      <c r="A42" s="99" t="s">
        <v>57</v>
      </c>
      <c r="B42" s="99" t="s">
        <v>42</v>
      </c>
      <c r="C42" s="100">
        <v>95768</v>
      </c>
    </row>
    <row r="43" spans="1:3" x14ac:dyDescent="0.2">
      <c r="A43" s="99" t="s">
        <v>57</v>
      </c>
      <c r="B43" s="99" t="s">
        <v>43</v>
      </c>
      <c r="C43" s="100">
        <v>99626</v>
      </c>
    </row>
    <row r="44" spans="1:3" x14ac:dyDescent="0.2">
      <c r="A44" s="99" t="s">
        <v>57</v>
      </c>
      <c r="B44" s="99" t="s">
        <v>44</v>
      </c>
      <c r="C44" s="100">
        <v>80550</v>
      </c>
    </row>
    <row r="45" spans="1:3" x14ac:dyDescent="0.2">
      <c r="A45" s="99" t="s">
        <v>57</v>
      </c>
      <c r="B45" s="99" t="s">
        <v>45</v>
      </c>
      <c r="C45" s="100">
        <v>74610</v>
      </c>
    </row>
    <row r="46" spans="1:3" x14ac:dyDescent="0.2">
      <c r="A46" s="99" t="s">
        <v>58</v>
      </c>
      <c r="B46" s="99" t="s">
        <v>48</v>
      </c>
      <c r="C46" s="100">
        <v>63907</v>
      </c>
    </row>
    <row r="47" spans="1:3" x14ac:dyDescent="0.2">
      <c r="A47" s="99" t="s">
        <v>58</v>
      </c>
      <c r="B47" s="99" t="s">
        <v>49</v>
      </c>
      <c r="C47" s="100">
        <v>62540</v>
      </c>
    </row>
    <row r="48" spans="1:3" x14ac:dyDescent="0.2">
      <c r="A48" s="99" t="s">
        <v>58</v>
      </c>
      <c r="B48" s="99" t="s">
        <v>50</v>
      </c>
      <c r="C48" s="100">
        <v>63832</v>
      </c>
    </row>
    <row r="49" spans="1:3" x14ac:dyDescent="0.2">
      <c r="A49" s="99" t="s">
        <v>58</v>
      </c>
      <c r="B49" s="99" t="s">
        <v>51</v>
      </c>
      <c r="C49" s="100">
        <v>52866</v>
      </c>
    </row>
    <row r="50" spans="1:3" x14ac:dyDescent="0.2">
      <c r="A50" s="99" t="s">
        <v>58</v>
      </c>
      <c r="B50" s="99" t="s">
        <v>52</v>
      </c>
      <c r="C50" s="100">
        <v>52485</v>
      </c>
    </row>
    <row r="51" spans="1:3" x14ac:dyDescent="0.2">
      <c r="A51" s="99" t="s">
        <v>58</v>
      </c>
      <c r="B51" s="99" t="s">
        <v>53</v>
      </c>
      <c r="C51" s="100">
        <v>56675</v>
      </c>
    </row>
    <row r="52" spans="1:3" x14ac:dyDescent="0.2">
      <c r="A52" s="99" t="s">
        <v>58</v>
      </c>
      <c r="B52" s="99" t="s">
        <v>54</v>
      </c>
      <c r="C52" s="100">
        <v>55086</v>
      </c>
    </row>
    <row r="53" spans="1:3" x14ac:dyDescent="0.2">
      <c r="A53" s="99" t="s">
        <v>58</v>
      </c>
      <c r="B53" s="99" t="s">
        <v>55</v>
      </c>
      <c r="C53" s="100">
        <v>49293</v>
      </c>
    </row>
    <row r="54" spans="1:3" x14ac:dyDescent="0.2">
      <c r="A54" s="99" t="s">
        <v>58</v>
      </c>
      <c r="B54" s="99" t="s">
        <v>56</v>
      </c>
      <c r="C54" s="100">
        <v>46335</v>
      </c>
    </row>
    <row r="55" spans="1:3" x14ac:dyDescent="0.2">
      <c r="A55" s="99" t="s">
        <v>58</v>
      </c>
      <c r="B55" s="99" t="s">
        <v>31</v>
      </c>
      <c r="C55" s="100">
        <v>46885</v>
      </c>
    </row>
    <row r="56" spans="1:3" x14ac:dyDescent="0.2">
      <c r="A56" s="99" t="s">
        <v>58</v>
      </c>
      <c r="B56" s="99" t="s">
        <v>32</v>
      </c>
      <c r="C56" s="100">
        <v>40005</v>
      </c>
    </row>
    <row r="57" spans="1:3" x14ac:dyDescent="0.2">
      <c r="A57" s="99" t="s">
        <v>58</v>
      </c>
      <c r="B57" s="99" t="s">
        <v>33</v>
      </c>
      <c r="C57" s="100">
        <v>36255</v>
      </c>
    </row>
    <row r="58" spans="1:3" x14ac:dyDescent="0.2">
      <c r="A58" s="99" t="s">
        <v>58</v>
      </c>
      <c r="B58" s="99" t="s">
        <v>34</v>
      </c>
      <c r="C58" s="100">
        <v>38596</v>
      </c>
    </row>
    <row r="59" spans="1:3" x14ac:dyDescent="0.2">
      <c r="A59" s="99" t="s">
        <v>58</v>
      </c>
      <c r="B59" s="99" t="s">
        <v>35</v>
      </c>
      <c r="C59" s="100">
        <v>36427</v>
      </c>
    </row>
    <row r="60" spans="1:3" x14ac:dyDescent="0.2">
      <c r="A60" s="99" t="s">
        <v>58</v>
      </c>
      <c r="B60" s="99" t="s">
        <v>36</v>
      </c>
      <c r="C60" s="100">
        <v>36763</v>
      </c>
    </row>
    <row r="61" spans="1:3" x14ac:dyDescent="0.2">
      <c r="A61" s="99" t="s">
        <v>58</v>
      </c>
      <c r="B61" s="99" t="s">
        <v>37</v>
      </c>
      <c r="C61" s="100">
        <v>37217</v>
      </c>
    </row>
    <row r="62" spans="1:3" x14ac:dyDescent="0.2">
      <c r="A62" s="99" t="s">
        <v>58</v>
      </c>
      <c r="B62" s="99" t="s">
        <v>38</v>
      </c>
      <c r="C62" s="100">
        <v>36763</v>
      </c>
    </row>
    <row r="63" spans="1:3" x14ac:dyDescent="0.2">
      <c r="A63" s="99" t="s">
        <v>58</v>
      </c>
      <c r="B63" s="99" t="s">
        <v>39</v>
      </c>
      <c r="C63" s="100">
        <v>36674</v>
      </c>
    </row>
    <row r="64" spans="1:3" x14ac:dyDescent="0.2">
      <c r="A64" s="99" t="s">
        <v>58</v>
      </c>
      <c r="B64" s="99" t="s">
        <v>40</v>
      </c>
      <c r="C64" s="100">
        <v>34993</v>
      </c>
    </row>
    <row r="65" spans="1:3" x14ac:dyDescent="0.2">
      <c r="A65" s="99" t="s">
        <v>58</v>
      </c>
      <c r="B65" s="99" t="s">
        <v>41</v>
      </c>
      <c r="C65" s="100">
        <v>32229</v>
      </c>
    </row>
    <row r="66" spans="1:3" x14ac:dyDescent="0.2">
      <c r="A66" s="99" t="s">
        <v>58</v>
      </c>
      <c r="B66" s="99" t="s">
        <v>42</v>
      </c>
      <c r="C66" s="100">
        <v>34738</v>
      </c>
    </row>
    <row r="67" spans="1:3" x14ac:dyDescent="0.2">
      <c r="A67" s="99" t="s">
        <v>58</v>
      </c>
      <c r="B67" s="99" t="s">
        <v>43</v>
      </c>
      <c r="C67" s="100">
        <v>37428</v>
      </c>
    </row>
    <row r="68" spans="1:3" x14ac:dyDescent="0.2">
      <c r="A68" s="99" t="s">
        <v>58</v>
      </c>
      <c r="B68" s="99" t="s">
        <v>44</v>
      </c>
      <c r="C68" s="100">
        <v>38062</v>
      </c>
    </row>
    <row r="69" spans="1:3" x14ac:dyDescent="0.2">
      <c r="A69" s="99" t="s">
        <v>58</v>
      </c>
      <c r="B69" s="99" t="s">
        <v>45</v>
      </c>
      <c r="C69" s="100">
        <v>38074</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F9B6-20C9-4721-8078-D46104EE37D9}">
  <sheetPr codeName="Sheet6">
    <tabColor rgb="FFFF0000"/>
  </sheetPr>
  <dimension ref="A1:O64"/>
  <sheetViews>
    <sheetView workbookViewId="0">
      <pane ySplit="3" topLeftCell="A13" activePane="bottomLeft" state="frozen"/>
      <selection pane="bottomLeft" activeCell="C30" sqref="C30"/>
    </sheetView>
  </sheetViews>
  <sheetFormatPr defaultColWidth="9.140625" defaultRowHeight="15" x14ac:dyDescent="0.25"/>
  <cols>
    <col min="1" max="1" width="20.42578125" style="1" customWidth="1"/>
    <col min="2" max="5" width="10.5703125" style="1" customWidth="1"/>
    <col min="6" max="6" width="11.140625" style="1" bestFit="1" customWidth="1"/>
    <col min="7" max="9" width="10.5703125" style="1" customWidth="1"/>
    <col min="10" max="10" width="15.5703125" style="1" customWidth="1"/>
    <col min="11" max="11" width="10.7109375" style="1" bestFit="1" customWidth="1"/>
    <col min="12" max="12" width="9.7109375" style="1" bestFit="1" customWidth="1"/>
    <col min="13" max="13" width="9.140625" style="1"/>
    <col min="14" max="14" width="10.7109375" style="1" bestFit="1" customWidth="1"/>
    <col min="15" max="15" width="11.140625" style="1" bestFit="1" customWidth="1"/>
    <col min="16" max="16384" width="9.140625" style="1"/>
  </cols>
  <sheetData>
    <row r="1" spans="1:15" ht="15" customHeight="1" x14ac:dyDescent="0.25">
      <c r="A1" s="12"/>
      <c r="B1" s="12"/>
      <c r="C1" s="12"/>
      <c r="D1" s="12"/>
      <c r="E1" s="12"/>
      <c r="F1" s="12"/>
      <c r="G1" s="12"/>
      <c r="H1" s="12"/>
      <c r="I1" s="12"/>
      <c r="J1" s="12"/>
      <c r="K1" s="12"/>
      <c r="L1" s="12"/>
      <c r="M1" s="12"/>
      <c r="N1" s="12"/>
      <c r="O1" s="12"/>
    </row>
    <row r="2" spans="1:15" ht="20.100000000000001" customHeight="1" x14ac:dyDescent="0.25">
      <c r="A2" s="12"/>
      <c r="B2" s="12" t="s">
        <v>61</v>
      </c>
      <c r="C2" s="12"/>
      <c r="D2" s="12"/>
      <c r="E2" s="12"/>
      <c r="F2" s="12" t="s">
        <v>62</v>
      </c>
      <c r="G2" s="12"/>
      <c r="H2" s="12"/>
      <c r="I2" s="12"/>
      <c r="J2" s="12"/>
      <c r="K2" s="12" t="s">
        <v>63</v>
      </c>
      <c r="L2" s="12"/>
      <c r="M2" s="12"/>
      <c r="N2" s="12"/>
      <c r="O2" s="12"/>
    </row>
    <row r="3" spans="1:15" s="2" customFormat="1" ht="30" x14ac:dyDescent="0.25">
      <c r="A3" s="13" t="s">
        <v>64</v>
      </c>
      <c r="B3" s="14" t="s">
        <v>30</v>
      </c>
      <c r="C3" s="14" t="s">
        <v>57</v>
      </c>
      <c r="D3" s="14" t="s">
        <v>58</v>
      </c>
      <c r="E3" s="15" t="s">
        <v>60</v>
      </c>
      <c r="F3" s="14" t="s">
        <v>30</v>
      </c>
      <c r="G3" s="14" t="s">
        <v>57</v>
      </c>
      <c r="H3" s="14" t="s">
        <v>58</v>
      </c>
      <c r="I3" s="15" t="s">
        <v>60</v>
      </c>
      <c r="J3" s="14"/>
      <c r="K3" s="14" t="s">
        <v>30</v>
      </c>
      <c r="L3" s="14" t="s">
        <v>57</v>
      </c>
      <c r="M3" s="14" t="s">
        <v>58</v>
      </c>
      <c r="N3" s="15" t="s">
        <v>60</v>
      </c>
      <c r="O3" s="14"/>
    </row>
    <row r="4" spans="1:15" ht="15" customHeight="1" x14ac:dyDescent="0.25">
      <c r="A4" s="12" t="s">
        <v>46</v>
      </c>
      <c r="B4" s="16" cm="1">
        <f t="array" ref="B4">IF(SUMPRODUCT(('Data - incidents'!$A$2:$A$464=B$3)*('Data - incidents'!$B$2:$B$464=$A4)*('Data - incidents'!$C$2:$C$464))=0,"..",SUMPRODUCT(('Data - incidents'!$A$2:$A$464=B$3)*('Data - incidents'!$B$2:$B$464=$A4)*('Data - incidents'!$C$2:$C$464)))</f>
        <v>929573</v>
      </c>
      <c r="C4" s="16" t="str" cm="1">
        <f t="array" ref="C4">IF(SUMPRODUCT(('Data - incidents'!$A$2:$A$464=C$3)*('Data - incidents'!$B$2:$B$464=$A4)*('Data - incidents'!$C$2:$C$464))=0,"..",SUMPRODUCT(('Data - incidents'!$A$2:$A$464=C$3)*('Data - incidents'!$B$2:$B$464=$A4)*('Data - incidents'!$C$2:$C$464)))</f>
        <v>..</v>
      </c>
      <c r="D4" s="16" t="str" cm="1">
        <f t="array" ref="D4">IF(SUMPRODUCT(('Data - incidents'!$A$2:$A$464=D$3)*('Data - incidents'!$B$2:$B$464=$A4)*('Data - incidents'!$C$2:$C$464))=0,"..",SUMPRODUCT(('Data - incidents'!$A$2:$A$464=D$3)*('Data - incidents'!$B$2:$B$464=$A4)*('Data - incidents'!$C$2:$C$464)))</f>
        <v>..</v>
      </c>
      <c r="E4" s="17" t="str">
        <f>IF(OR(D4="..",C4="..",B4=".."),"..",SUM(B4:D4))</f>
        <v>..</v>
      </c>
      <c r="F4" s="16">
        <f t="shared" ref="F4:F24" si="0">IF(OR(B4="..",K4=".."),"..",(1000000*B4)/K4)</f>
        <v>18958.159334415494</v>
      </c>
      <c r="G4" s="16" t="str">
        <f t="shared" ref="G4:G25" si="1">IF(OR(C4="..",L4=".."),"..",(1000000*C4)/L4)</f>
        <v>..</v>
      </c>
      <c r="H4" s="16" t="str">
        <f t="shared" ref="H4:H25" si="2">IF(OR(D4="..",M4=".."),"..",(1000000*D4)/M4)</f>
        <v>..</v>
      </c>
      <c r="I4" s="17" t="str">
        <f t="shared" ref="I4:I25" si="3">IF(OR(E4="..",N4=".."),"..",(1000000*E4)/N4)</f>
        <v>..</v>
      </c>
      <c r="J4" s="12"/>
      <c r="K4" s="18" cm="1">
        <f t="array" ref="K4">SUMPRODUCT(('Data - population'!$B$2:$B$372626=FIRE0101_working!$A4)*('Data - population'!$C$2:$C$372626=FIRE0101_working!F$3)*('Data - population'!$D$2:$D$372626))</f>
        <v>49032872</v>
      </c>
      <c r="L4" s="18" cm="1">
        <f t="array" ref="L4">SUMPRODUCT(('Data - population'!$B$2:$B$372626=FIRE0101_working!$A4)*('Data - population'!$C$2:$C$372626=FIRE0101_working!G$3)*('Data - population'!$D$2:$D$372626))</f>
        <v>5071950</v>
      </c>
      <c r="M4" s="18" cm="1">
        <f t="array" ref="M4">SUMPRODUCT(('Data - population'!$B$2:$B$372626=FIRE0101_working!$A4)*('Data - population'!$C$2:$C$372626=FIRE0101_working!H$3)*('Data - population'!$D$2:$D$372626))</f>
        <v>2900599</v>
      </c>
      <c r="N4" s="18" cm="1">
        <f t="array" ref="N4">SUMPRODUCT(('Data - population'!$B$2:$B$372626=FIRE0101_working!$A4)*('Data - population'!$C$2:$C$372626=FIRE0101_working!I$3)*('Data - population'!$D$2:$D$372626))</f>
        <v>57005421</v>
      </c>
      <c r="O4" s="19">
        <f>K4+L4+M4-N4</f>
        <v>0</v>
      </c>
    </row>
    <row r="5" spans="1:15" ht="15" customHeight="1" x14ac:dyDescent="0.25">
      <c r="A5" s="12" t="s">
        <v>47</v>
      </c>
      <c r="B5" s="16" cm="1">
        <f t="array" ref="B5">IF(SUMPRODUCT(('Data - incidents'!$A$2:$A$464=B$3)*('Data - incidents'!$B$2:$B$464=$A5)*('Data - incidents'!$C$2:$C$464))=0,"..",SUMPRODUCT(('Data - incidents'!$A$2:$A$464=B$3)*('Data - incidents'!$B$2:$B$464=$A5)*('Data - incidents'!$C$2:$C$464)))</f>
        <v>912741</v>
      </c>
      <c r="C5" s="16" t="str" cm="1">
        <f t="array" ref="C5">IF(SUMPRODUCT(('Data - incidents'!$A$2:$A$464=C$3)*('Data - incidents'!$B$2:$B$464=$A5)*('Data - incidents'!$C$2:$C$464))=0,"..",SUMPRODUCT(('Data - incidents'!$A$2:$A$464=C$3)*('Data - incidents'!$B$2:$B$464=$A5)*('Data - incidents'!$C$2:$C$464)))</f>
        <v>..</v>
      </c>
      <c r="D5" s="16" t="str" cm="1">
        <f t="array" ref="D5">IF(SUMPRODUCT(('Data - incidents'!$A$2:$A$464=D$3)*('Data - incidents'!$B$2:$B$464=$A5)*('Data - incidents'!$C$2:$C$464))=0,"..",SUMPRODUCT(('Data - incidents'!$A$2:$A$464=D$3)*('Data - incidents'!$B$2:$B$464=$A5)*('Data - incidents'!$C$2:$C$464)))</f>
        <v>..</v>
      </c>
      <c r="E5" s="17" t="str">
        <f t="shared" ref="E5:E25" si="4">IF(OR(D5="..",C5="..",B5=".."),"..",SUM(B5:D5))</f>
        <v>..</v>
      </c>
      <c r="F5" s="16">
        <f t="shared" si="0"/>
        <v>18539.094394849861</v>
      </c>
      <c r="G5" s="16" t="str">
        <f t="shared" si="1"/>
        <v>..</v>
      </c>
      <c r="H5" s="16" t="str">
        <f t="shared" si="2"/>
        <v>..</v>
      </c>
      <c r="I5" s="17" t="str">
        <f t="shared" si="3"/>
        <v>..</v>
      </c>
      <c r="J5" s="12"/>
      <c r="K5" s="18" cm="1">
        <f t="array" ref="K5">SUMPRODUCT(('Data - population'!$B$2:$B$372626=FIRE0101_working!$A5)*('Data - population'!$C$2:$C$372626=FIRE0101_working!F$3)*('Data - population'!$D$2:$D$372626))</f>
        <v>49233311</v>
      </c>
      <c r="L5" s="18" cm="1">
        <f t="array" ref="L5">SUMPRODUCT(('Data - population'!$B$2:$B$372626=FIRE0101_working!$A5)*('Data - population'!$C$2:$C$372626=FIRE0101_working!G$3)*('Data - population'!$D$2:$D$372626))</f>
        <v>5062940</v>
      </c>
      <c r="M5" s="18" cm="1">
        <f t="array" ref="M5">SUMPRODUCT(('Data - population'!$B$2:$B$372626=FIRE0101_working!$A5)*('Data - population'!$C$2:$C$372626=FIRE0101_working!H$3)*('Data - population'!$D$2:$D$372626))</f>
        <v>2906870</v>
      </c>
      <c r="N5" s="18" cm="1">
        <f t="array" ref="N5">SUMPRODUCT(('Data - population'!$B$2:$B$372626=FIRE0101_working!$A5)*('Data - population'!$C$2:$C$372626=FIRE0101_working!I$3)*('Data - population'!$D$2:$D$372626))</f>
        <v>57203121</v>
      </c>
      <c r="O5" s="19">
        <f t="shared" ref="O5:O25" si="5">K5+L5+M5-N5</f>
        <v>0</v>
      </c>
    </row>
    <row r="6" spans="1:15" ht="15" customHeight="1" x14ac:dyDescent="0.25">
      <c r="A6" s="12" t="s">
        <v>48</v>
      </c>
      <c r="B6" s="16" cm="1">
        <f t="array" ref="B6">IF(SUMPRODUCT(('Data - incidents'!$A$2:$A$464=B$3)*('Data - incidents'!$B$2:$B$464=$A6)*('Data - incidents'!$C$2:$C$464))=0,"..",SUMPRODUCT(('Data - incidents'!$A$2:$A$464=B$3)*('Data - incidents'!$B$2:$B$464=$A6)*('Data - incidents'!$C$2:$C$464)))</f>
        <v>990793</v>
      </c>
      <c r="C6" s="16" t="str" cm="1">
        <f t="array" ref="C6">IF(SUMPRODUCT(('Data - incidents'!$A$2:$A$464=C$3)*('Data - incidents'!$B$2:$B$464=$A6)*('Data - incidents'!$C$2:$C$464))=0,"..",SUMPRODUCT(('Data - incidents'!$A$2:$A$464=C$3)*('Data - incidents'!$B$2:$B$464=$A6)*('Data - incidents'!$C$2:$C$464)))</f>
        <v>..</v>
      </c>
      <c r="D6" s="16" cm="1">
        <f t="array" ref="D6">IF(SUMPRODUCT(('Data - incidents'!$A$2:$A$464=D$3)*('Data - incidents'!$B$2:$B$464=$A6)*('Data - incidents'!$C$2:$C$464))=0,"..",SUMPRODUCT(('Data - incidents'!$A$2:$A$464=D$3)*('Data - incidents'!$B$2:$B$464=$A6)*('Data - incidents'!$C$2:$C$464)))</f>
        <v>63907</v>
      </c>
      <c r="E6" s="17" t="str">
        <f t="shared" si="4"/>
        <v>..</v>
      </c>
      <c r="F6" s="16">
        <f t="shared" si="0"/>
        <v>20036.361764123118</v>
      </c>
      <c r="G6" s="16" t="str">
        <f t="shared" si="1"/>
        <v>..</v>
      </c>
      <c r="H6" s="16">
        <f t="shared" si="2"/>
        <v>21959.417668419563</v>
      </c>
      <c r="I6" s="17" t="str">
        <f t="shared" si="3"/>
        <v>..</v>
      </c>
      <c r="J6" s="12"/>
      <c r="K6" s="18" cm="1">
        <f t="array" ref="K6">SUMPRODUCT(('Data - population'!$B$2:$B$372626=FIRE0101_working!$A6)*('Data - population'!$C$2:$C$372626=FIRE0101_working!F$3)*('Data - population'!$D$2:$D$372626))</f>
        <v>49449746</v>
      </c>
      <c r="L6" s="18" cm="1">
        <f t="array" ref="L6">SUMPRODUCT(('Data - population'!$B$2:$B$372626=FIRE0101_working!$A6)*('Data - population'!$C$2:$C$372626=FIRE0101_working!G$3)*('Data - population'!$D$2:$D$372626))</f>
        <v>5064200</v>
      </c>
      <c r="M6" s="18" cm="1">
        <f t="array" ref="M6">SUMPRODUCT(('Data - population'!$B$2:$B$372626=FIRE0101_working!$A6)*('Data - population'!$C$2:$C$372626=FIRE0101_working!H$3)*('Data - population'!$D$2:$D$372626))</f>
        <v>2910232</v>
      </c>
      <c r="N6" s="18" cm="1">
        <f t="array" ref="N6">SUMPRODUCT(('Data - population'!$B$2:$B$372626=FIRE0101_working!$A6)*('Data - population'!$C$2:$C$372626=FIRE0101_working!I$3)*('Data - population'!$D$2:$D$372626))</f>
        <v>57424178</v>
      </c>
      <c r="O6" s="19">
        <f t="shared" si="5"/>
        <v>0</v>
      </c>
    </row>
    <row r="7" spans="1:15" ht="15" customHeight="1" x14ac:dyDescent="0.25">
      <c r="A7" s="12" t="s">
        <v>49</v>
      </c>
      <c r="B7" s="16" cm="1">
        <f t="array" ref="B7">IF(SUMPRODUCT(('Data - incidents'!$A$2:$A$464=B$3)*('Data - incidents'!$B$2:$B$464=$A7)*('Data - incidents'!$C$2:$C$464))=0,"..",SUMPRODUCT(('Data - incidents'!$A$2:$A$464=B$3)*('Data - incidents'!$B$2:$B$464=$A7)*('Data - incidents'!$C$2:$C$464)))</f>
        <v>958142</v>
      </c>
      <c r="C7" s="16" t="str" cm="1">
        <f t="array" ref="C7">IF(SUMPRODUCT(('Data - incidents'!$A$2:$A$464=C$3)*('Data - incidents'!$B$2:$B$464=$A7)*('Data - incidents'!$C$2:$C$464))=0,"..",SUMPRODUCT(('Data - incidents'!$A$2:$A$464=C$3)*('Data - incidents'!$B$2:$B$464=$A7)*('Data - incidents'!$C$2:$C$464)))</f>
        <v>..</v>
      </c>
      <c r="D7" s="16" cm="1">
        <f t="array" ref="D7">IF(SUMPRODUCT(('Data - incidents'!$A$2:$A$464=D$3)*('Data - incidents'!$B$2:$B$464=$A7)*('Data - incidents'!$C$2:$C$464))=0,"..",SUMPRODUCT(('Data - incidents'!$A$2:$A$464=D$3)*('Data - incidents'!$B$2:$B$464=$A7)*('Data - incidents'!$C$2:$C$464)))</f>
        <v>62540</v>
      </c>
      <c r="E7" s="17" t="str">
        <f t="shared" si="4"/>
        <v>..</v>
      </c>
      <c r="F7" s="16">
        <f t="shared" si="0"/>
        <v>19286.556703825761</v>
      </c>
      <c r="G7" s="16" t="str">
        <f t="shared" si="1"/>
        <v>..</v>
      </c>
      <c r="H7" s="16">
        <f t="shared" si="2"/>
        <v>21396.733901814514</v>
      </c>
      <c r="I7" s="17" t="str">
        <f t="shared" si="3"/>
        <v>..</v>
      </c>
      <c r="J7" s="12"/>
      <c r="K7" s="18" cm="1">
        <f t="array" ref="K7">SUMPRODUCT(('Data - population'!$B$2:$B$372626=FIRE0101_working!$A7)*('Data - population'!$C$2:$C$372626=FIRE0101_working!F$3)*('Data - population'!$D$2:$D$372626))</f>
        <v>49679267</v>
      </c>
      <c r="L7" s="18" cm="1">
        <f t="array" ref="L7">SUMPRODUCT(('Data - population'!$B$2:$B$372626=FIRE0101_working!$A7)*('Data - population'!$C$2:$C$372626=FIRE0101_working!G$3)*('Data - population'!$D$2:$D$372626))</f>
        <v>5066000</v>
      </c>
      <c r="M7" s="18" cm="1">
        <f t="array" ref="M7">SUMPRODUCT(('Data - population'!$B$2:$B$372626=FIRE0101_working!$A7)*('Data - population'!$C$2:$C$372626=FIRE0101_working!H$3)*('Data - population'!$D$2:$D$372626))</f>
        <v>2922876</v>
      </c>
      <c r="N7" s="18" cm="1">
        <f t="array" ref="N7">SUMPRODUCT(('Data - population'!$B$2:$B$372626=FIRE0101_working!$A7)*('Data - population'!$C$2:$C$372626=FIRE0101_working!I$3)*('Data - population'!$D$2:$D$372626))</f>
        <v>57668143</v>
      </c>
      <c r="O7" s="19">
        <f t="shared" si="5"/>
        <v>0</v>
      </c>
    </row>
    <row r="8" spans="1:15" ht="15" customHeight="1" x14ac:dyDescent="0.25">
      <c r="A8" s="12" t="s">
        <v>50</v>
      </c>
      <c r="B8" s="16" cm="1">
        <f t="array" ref="B8">IF(SUMPRODUCT(('Data - incidents'!$A$2:$A$464=B$3)*('Data - incidents'!$B$2:$B$464=$A8)*('Data - incidents'!$C$2:$C$464))=0,"..",SUMPRODUCT(('Data - incidents'!$A$2:$A$464=B$3)*('Data - incidents'!$B$2:$B$464=$A8)*('Data - incidents'!$C$2:$C$464)))</f>
        <v>1016028</v>
      </c>
      <c r="C8" s="16" t="str" cm="1">
        <f t="array" ref="C8">IF(SUMPRODUCT(('Data - incidents'!$A$2:$A$464=C$3)*('Data - incidents'!$B$2:$B$464=$A8)*('Data - incidents'!$C$2:$C$464))=0,"..",SUMPRODUCT(('Data - incidents'!$A$2:$A$464=C$3)*('Data - incidents'!$B$2:$B$464=$A8)*('Data - incidents'!$C$2:$C$464)))</f>
        <v>..</v>
      </c>
      <c r="D8" s="16" cm="1">
        <f t="array" ref="D8">IF(SUMPRODUCT(('Data - incidents'!$A$2:$A$464=D$3)*('Data - incidents'!$B$2:$B$464=$A8)*('Data - incidents'!$C$2:$C$464))=0,"..",SUMPRODUCT(('Data - incidents'!$A$2:$A$464=D$3)*('Data - incidents'!$B$2:$B$464=$A8)*('Data - incidents'!$C$2:$C$464)))</f>
        <v>63832</v>
      </c>
      <c r="E8" s="17" t="str">
        <f t="shared" si="4"/>
        <v>..</v>
      </c>
      <c r="F8" s="16">
        <f t="shared" si="0"/>
        <v>20350.875885771999</v>
      </c>
      <c r="G8" s="16" t="str">
        <f t="shared" si="1"/>
        <v>..</v>
      </c>
      <c r="H8" s="16">
        <f t="shared" si="2"/>
        <v>21728.407837231651</v>
      </c>
      <c r="I8" s="17" t="str">
        <f t="shared" si="3"/>
        <v>..</v>
      </c>
      <c r="J8" s="12"/>
      <c r="K8" s="18" cm="1">
        <f t="array" ref="K8">SUMPRODUCT(('Data - population'!$B$2:$B$372626=FIRE0101_working!$A8)*('Data - population'!$C$2:$C$372626=FIRE0101_working!F$3)*('Data - population'!$D$2:$D$372626))</f>
        <v>49925517</v>
      </c>
      <c r="L8" s="18" cm="1">
        <f t="array" ref="L8">SUMPRODUCT(('Data - population'!$B$2:$B$372626=FIRE0101_working!$A8)*('Data - population'!$C$2:$C$372626=FIRE0101_working!G$3)*('Data - population'!$D$2:$D$372626))</f>
        <v>5068500</v>
      </c>
      <c r="M8" s="18" cm="1">
        <f t="array" ref="M8">SUMPRODUCT(('Data - population'!$B$2:$B$372626=FIRE0101_working!$A8)*('Data - population'!$C$2:$C$372626=FIRE0101_working!H$3)*('Data - population'!$D$2:$D$372626))</f>
        <v>2937721</v>
      </c>
      <c r="N8" s="18" cm="1">
        <f t="array" ref="N8">SUMPRODUCT(('Data - population'!$B$2:$B$372626=FIRE0101_working!$A8)*('Data - population'!$C$2:$C$372626=FIRE0101_working!I$3)*('Data - population'!$D$2:$D$372626))</f>
        <v>57931738</v>
      </c>
      <c r="O8" s="19">
        <f t="shared" si="5"/>
        <v>0</v>
      </c>
    </row>
    <row r="9" spans="1:15" ht="15" customHeight="1" x14ac:dyDescent="0.25">
      <c r="A9" s="12" t="s">
        <v>51</v>
      </c>
      <c r="B9" s="16" cm="1">
        <f t="array" ref="B9">IF(SUMPRODUCT(('Data - incidents'!$A$2:$A$464=B$3)*('Data - incidents'!$B$2:$B$464=$A9)*('Data - incidents'!$C$2:$C$464))=0,"..",SUMPRODUCT(('Data - incidents'!$A$2:$A$464=B$3)*('Data - incidents'!$B$2:$B$464=$A9)*('Data - incidents'!$C$2:$C$464)))</f>
        <v>861384</v>
      </c>
      <c r="C9" s="16" t="str" cm="1">
        <f t="array" ref="C9">IF(SUMPRODUCT(('Data - incidents'!$A$2:$A$464=C$3)*('Data - incidents'!$B$2:$B$464=$A9)*('Data - incidents'!$C$2:$C$464))=0,"..",SUMPRODUCT(('Data - incidents'!$A$2:$A$464=C$3)*('Data - incidents'!$B$2:$B$464=$A9)*('Data - incidents'!$C$2:$C$464)))</f>
        <v>..</v>
      </c>
      <c r="D9" s="16" cm="1">
        <f t="array" ref="D9">IF(SUMPRODUCT(('Data - incidents'!$A$2:$A$464=D$3)*('Data - incidents'!$B$2:$B$464=$A9)*('Data - incidents'!$C$2:$C$464))=0,"..",SUMPRODUCT(('Data - incidents'!$A$2:$A$464=D$3)*('Data - incidents'!$B$2:$B$464=$A9)*('Data - incidents'!$C$2:$C$464)))</f>
        <v>52866</v>
      </c>
      <c r="E9" s="17" t="str">
        <f t="shared" si="4"/>
        <v>..</v>
      </c>
      <c r="F9" s="16">
        <f t="shared" si="0"/>
        <v>17160.889816832885</v>
      </c>
      <c r="G9" s="16" t="str">
        <f t="shared" si="1"/>
        <v>..</v>
      </c>
      <c r="H9" s="16">
        <f t="shared" si="2"/>
        <v>17875.703906983854</v>
      </c>
      <c r="I9" s="17" t="str">
        <f t="shared" si="3"/>
        <v>..</v>
      </c>
      <c r="J9" s="12"/>
      <c r="K9" s="18" cm="1">
        <f t="array" ref="K9">SUMPRODUCT(('Data - population'!$B$2:$B$372626=FIRE0101_working!$A9)*('Data - population'!$C$2:$C$372626=FIRE0101_working!F$3)*('Data - population'!$D$2:$D$372626))</f>
        <v>50194600</v>
      </c>
      <c r="L9" s="18" cm="1">
        <f t="array" ref="L9">SUMPRODUCT(('Data - population'!$B$2:$B$372626=FIRE0101_working!$A9)*('Data - population'!$C$2:$C$372626=FIRE0101_working!G$3)*('Data - population'!$D$2:$D$372626))</f>
        <v>5084300</v>
      </c>
      <c r="M9" s="18" cm="1">
        <f t="array" ref="M9">SUMPRODUCT(('Data - population'!$B$2:$B$372626=FIRE0101_working!$A9)*('Data - population'!$C$2:$C$372626=FIRE0101_working!H$3)*('Data - population'!$D$2:$D$372626))</f>
        <v>2957422</v>
      </c>
      <c r="N9" s="18" cm="1">
        <f t="array" ref="N9">SUMPRODUCT(('Data - population'!$B$2:$B$372626=FIRE0101_working!$A9)*('Data - population'!$C$2:$C$372626=FIRE0101_working!I$3)*('Data - population'!$D$2:$D$372626))</f>
        <v>58236322</v>
      </c>
      <c r="O9" s="19">
        <f t="shared" si="5"/>
        <v>0</v>
      </c>
    </row>
    <row r="10" spans="1:15" ht="15" customHeight="1" x14ac:dyDescent="0.25">
      <c r="A10" s="12" t="s">
        <v>52</v>
      </c>
      <c r="B10" s="16" cm="1">
        <f t="array" ref="B10">IF(SUMPRODUCT(('Data - incidents'!$A$2:$A$464=B$3)*('Data - incidents'!$B$2:$B$464=$A10)*('Data - incidents'!$C$2:$C$464))=0,"..",SUMPRODUCT(('Data - incidents'!$A$2:$A$464=B$3)*('Data - incidents'!$B$2:$B$464=$A10)*('Data - incidents'!$C$2:$C$464)))</f>
        <v>843734</v>
      </c>
      <c r="C10" s="16" t="str" cm="1">
        <f t="array" ref="C10">IF(SUMPRODUCT(('Data - incidents'!$A$2:$A$464=C$3)*('Data - incidents'!$B$2:$B$464=$A10)*('Data - incidents'!$C$2:$C$464))=0,"..",SUMPRODUCT(('Data - incidents'!$A$2:$A$464=C$3)*('Data - incidents'!$B$2:$B$464=$A10)*('Data - incidents'!$C$2:$C$464)))</f>
        <v>..</v>
      </c>
      <c r="D10" s="16" cm="1">
        <f t="array" ref="D10">IF(SUMPRODUCT(('Data - incidents'!$A$2:$A$464=D$3)*('Data - incidents'!$B$2:$B$464=$A10)*('Data - incidents'!$C$2:$C$464))=0,"..",SUMPRODUCT(('Data - incidents'!$A$2:$A$464=D$3)*('Data - incidents'!$B$2:$B$464=$A10)*('Data - incidents'!$C$2:$C$464)))</f>
        <v>52485</v>
      </c>
      <c r="E10" s="17" t="str">
        <f t="shared" si="4"/>
        <v>..</v>
      </c>
      <c r="F10" s="16">
        <f t="shared" si="0"/>
        <v>16672.596789544899</v>
      </c>
      <c r="G10" s="16" t="str">
        <f t="shared" si="1"/>
        <v>..</v>
      </c>
      <c r="H10" s="16">
        <f t="shared" si="2"/>
        <v>17675.829629048374</v>
      </c>
      <c r="I10" s="17" t="str">
        <f t="shared" si="3"/>
        <v>..</v>
      </c>
      <c r="J10" s="12"/>
      <c r="K10" s="18" cm="1">
        <f t="array" ref="K10">SUMPRODUCT(('Data - population'!$B$2:$B$372626=FIRE0101_working!$A10)*('Data - population'!$C$2:$C$372626=FIRE0101_working!F$3)*('Data - population'!$D$2:$D$372626))</f>
        <v>50606034</v>
      </c>
      <c r="L10" s="18" cm="1">
        <f t="array" ref="L10">SUMPRODUCT(('Data - population'!$B$2:$B$372626=FIRE0101_working!$A10)*('Data - population'!$C$2:$C$372626=FIRE0101_working!G$3)*('Data - population'!$D$2:$D$372626))</f>
        <v>5110200</v>
      </c>
      <c r="M10" s="18" cm="1">
        <f t="array" ref="M10">SUMPRODUCT(('Data - population'!$B$2:$B$372626=FIRE0101_working!$A10)*('Data - population'!$C$2:$C$372626=FIRE0101_working!H$3)*('Data - population'!$D$2:$D$372626))</f>
        <v>2969309</v>
      </c>
      <c r="N10" s="18" cm="1">
        <f t="array" ref="N10">SUMPRODUCT(('Data - population'!$B$2:$B$372626=FIRE0101_working!$A10)*('Data - population'!$C$2:$C$372626=FIRE0101_working!I$3)*('Data - population'!$D$2:$D$372626))</f>
        <v>58685543</v>
      </c>
      <c r="O10" s="19">
        <f t="shared" si="5"/>
        <v>0</v>
      </c>
    </row>
    <row r="11" spans="1:15" ht="15" customHeight="1" x14ac:dyDescent="0.25">
      <c r="A11" s="12" t="s">
        <v>53</v>
      </c>
      <c r="B11" s="16" cm="1">
        <f t="array" ref="B11">IF(SUMPRODUCT(('Data - incidents'!$A$2:$A$464=B$3)*('Data - incidents'!$B$2:$B$464=$A11)*('Data - incidents'!$C$2:$C$464))=0,"..",SUMPRODUCT(('Data - incidents'!$A$2:$A$464=B$3)*('Data - incidents'!$B$2:$B$464=$A11)*('Data - incidents'!$C$2:$C$464)))</f>
        <v>854371</v>
      </c>
      <c r="C11" s="16" t="str" cm="1">
        <f t="array" ref="C11">IF(SUMPRODUCT(('Data - incidents'!$A$2:$A$464=C$3)*('Data - incidents'!$B$2:$B$464=$A11)*('Data - incidents'!$C$2:$C$464))=0,"..",SUMPRODUCT(('Data - incidents'!$A$2:$A$464=C$3)*('Data - incidents'!$B$2:$B$464=$A11)*('Data - incidents'!$C$2:$C$464)))</f>
        <v>..</v>
      </c>
      <c r="D11" s="16" cm="1">
        <f t="array" ref="D11">IF(SUMPRODUCT(('Data - incidents'!$A$2:$A$464=D$3)*('Data - incidents'!$B$2:$B$464=$A11)*('Data - incidents'!$C$2:$C$464))=0,"..",SUMPRODUCT(('Data - incidents'!$A$2:$A$464=D$3)*('Data - incidents'!$B$2:$B$464=$A11)*('Data - incidents'!$C$2:$C$464)))</f>
        <v>56675</v>
      </c>
      <c r="E11" s="17" t="str">
        <f t="shared" si="4"/>
        <v>..</v>
      </c>
      <c r="F11" s="16">
        <f t="shared" si="0"/>
        <v>16763.815989997565</v>
      </c>
      <c r="G11" s="16" t="str">
        <f t="shared" si="1"/>
        <v>..</v>
      </c>
      <c r="H11" s="16">
        <f t="shared" si="2"/>
        <v>18982.351688131432</v>
      </c>
      <c r="I11" s="17" t="str">
        <f t="shared" si="3"/>
        <v>..</v>
      </c>
      <c r="J11" s="12"/>
      <c r="K11" s="18" cm="1">
        <f t="array" ref="K11">SUMPRODUCT(('Data - population'!$B$2:$B$372626=FIRE0101_working!$A11)*('Data - population'!$C$2:$C$372626=FIRE0101_working!F$3)*('Data - population'!$D$2:$D$372626))</f>
        <v>50965186</v>
      </c>
      <c r="L11" s="18" cm="1">
        <f t="array" ref="L11">SUMPRODUCT(('Data - population'!$B$2:$B$372626=FIRE0101_working!$A11)*('Data - population'!$C$2:$C$372626=FIRE0101_working!G$3)*('Data - population'!$D$2:$D$372626))</f>
        <v>5133000</v>
      </c>
      <c r="M11" s="18" cm="1">
        <f t="array" ref="M11">SUMPRODUCT(('Data - population'!$B$2:$B$372626=FIRE0101_working!$A11)*('Data - population'!$C$2:$C$372626=FIRE0101_working!H$3)*('Data - population'!$D$2:$D$372626))</f>
        <v>2985668</v>
      </c>
      <c r="N11" s="18" cm="1">
        <f t="array" ref="N11">SUMPRODUCT(('Data - population'!$B$2:$B$372626=FIRE0101_working!$A11)*('Data - population'!$C$2:$C$372626=FIRE0101_working!I$3)*('Data - population'!$D$2:$D$372626))</f>
        <v>59083854</v>
      </c>
      <c r="O11" s="19">
        <f t="shared" si="5"/>
        <v>0</v>
      </c>
    </row>
    <row r="12" spans="1:15" ht="15" customHeight="1" x14ac:dyDescent="0.25">
      <c r="A12" s="12" t="s">
        <v>54</v>
      </c>
      <c r="B12" s="16" cm="1">
        <f t="array" ref="B12">IF(SUMPRODUCT(('Data - incidents'!$A$2:$A$464=B$3)*('Data - incidents'!$B$2:$B$464=$A12)*('Data - incidents'!$C$2:$C$464))=0,"..",SUMPRODUCT(('Data - incidents'!$A$2:$A$464=B$3)*('Data - incidents'!$B$2:$B$464=$A12)*('Data - incidents'!$C$2:$C$464)))</f>
        <v>791746</v>
      </c>
      <c r="C12" s="16" t="str" cm="1">
        <f t="array" ref="C12">IF(SUMPRODUCT(('Data - incidents'!$A$2:$A$464=C$3)*('Data - incidents'!$B$2:$B$464=$A12)*('Data - incidents'!$C$2:$C$464))=0,"..",SUMPRODUCT(('Data - incidents'!$A$2:$A$464=C$3)*('Data - incidents'!$B$2:$B$464=$A12)*('Data - incidents'!$C$2:$C$464)))</f>
        <v>..</v>
      </c>
      <c r="D12" s="16" cm="1">
        <f t="array" ref="D12">IF(SUMPRODUCT(('Data - incidents'!$A$2:$A$464=D$3)*('Data - incidents'!$B$2:$B$464=$A12)*('Data - incidents'!$C$2:$C$464))=0,"..",SUMPRODUCT(('Data - incidents'!$A$2:$A$464=D$3)*('Data - incidents'!$B$2:$B$464=$A12)*('Data - incidents'!$C$2:$C$464)))</f>
        <v>55086</v>
      </c>
      <c r="E12" s="17" t="str">
        <f t="shared" si="4"/>
        <v>..</v>
      </c>
      <c r="F12" s="16">
        <f t="shared" si="0"/>
        <v>15409.286836307667</v>
      </c>
      <c r="G12" s="16" t="str">
        <f t="shared" si="1"/>
        <v>..</v>
      </c>
      <c r="H12" s="16">
        <f t="shared" si="2"/>
        <v>18323.526701768518</v>
      </c>
      <c r="I12" s="17" t="str">
        <f t="shared" si="3"/>
        <v>..</v>
      </c>
      <c r="J12" s="12"/>
      <c r="K12" s="18" cm="1">
        <f t="array" ref="K12">SUMPRODUCT(('Data - population'!$B$2:$B$372626=FIRE0101_working!$A12)*('Data - population'!$C$2:$C$372626=FIRE0101_working!F$3)*('Data - population'!$D$2:$D$372626))</f>
        <v>51381093</v>
      </c>
      <c r="L12" s="18" cm="1">
        <f t="array" ref="L12">SUMPRODUCT(('Data - population'!$B$2:$B$372626=FIRE0101_working!$A12)*('Data - population'!$C$2:$C$372626=FIRE0101_working!G$3)*('Data - population'!$D$2:$D$372626))</f>
        <v>5170000</v>
      </c>
      <c r="M12" s="18" cm="1">
        <f t="array" ref="M12">SUMPRODUCT(('Data - population'!$B$2:$B$372626=FIRE0101_working!$A12)*('Data - population'!$C$2:$C$372626=FIRE0101_working!H$3)*('Data - population'!$D$2:$D$372626))</f>
        <v>3006299</v>
      </c>
      <c r="N12" s="18" cm="1">
        <f t="array" ref="N12">SUMPRODUCT(('Data - population'!$B$2:$B$372626=FIRE0101_working!$A12)*('Data - population'!$C$2:$C$372626=FIRE0101_working!I$3)*('Data - population'!$D$2:$D$372626))</f>
        <v>59557392</v>
      </c>
      <c r="O12" s="19">
        <f t="shared" si="5"/>
        <v>0</v>
      </c>
    </row>
    <row r="13" spans="1:15" ht="15" customHeight="1" x14ac:dyDescent="0.25">
      <c r="A13" s="12" t="s">
        <v>55</v>
      </c>
      <c r="B13" s="16" cm="1">
        <f t="array" ref="B13">IF(SUMPRODUCT(('Data - incidents'!$A$2:$A$464=B$3)*('Data - incidents'!$B$2:$B$464=$A13)*('Data - incidents'!$C$2:$C$464))=0,"..",SUMPRODUCT(('Data - incidents'!$A$2:$A$464=B$3)*('Data - incidents'!$B$2:$B$464=$A13)*('Data - incidents'!$C$2:$C$464)))</f>
        <v>717805</v>
      </c>
      <c r="C13" s="16" t="str" cm="1">
        <f t="array" ref="C13">IF(SUMPRODUCT(('Data - incidents'!$A$2:$A$464=C$3)*('Data - incidents'!$B$2:$B$464=$A13)*('Data - incidents'!$C$2:$C$464))=0,"..",SUMPRODUCT(('Data - incidents'!$A$2:$A$464=C$3)*('Data - incidents'!$B$2:$B$464=$A13)*('Data - incidents'!$C$2:$C$464)))</f>
        <v>..</v>
      </c>
      <c r="D13" s="16" cm="1">
        <f t="array" ref="D13">IF(SUMPRODUCT(('Data - incidents'!$A$2:$A$464=D$3)*('Data - incidents'!$B$2:$B$464=$A13)*('Data - incidents'!$C$2:$C$464))=0,"..",SUMPRODUCT(('Data - incidents'!$A$2:$A$464=D$3)*('Data - incidents'!$B$2:$B$464=$A13)*('Data - incidents'!$C$2:$C$464)))</f>
        <v>49293</v>
      </c>
      <c r="E13" s="17" t="str">
        <f t="shared" si="4"/>
        <v>..</v>
      </c>
      <c r="F13" s="16">
        <f t="shared" si="0"/>
        <v>13852.999775956598</v>
      </c>
      <c r="G13" s="16" t="str">
        <f t="shared" si="1"/>
        <v>..</v>
      </c>
      <c r="H13" s="16">
        <f t="shared" si="2"/>
        <v>16290.537555021421</v>
      </c>
      <c r="I13" s="17" t="str">
        <f t="shared" si="3"/>
        <v>..</v>
      </c>
      <c r="J13" s="12"/>
      <c r="K13" s="18" cm="1">
        <f t="array" ref="K13">SUMPRODUCT(('Data - population'!$B$2:$B$372626=FIRE0101_working!$A13)*('Data - population'!$C$2:$C$372626=FIRE0101_working!F$3)*('Data - population'!$D$2:$D$372626))</f>
        <v>51815853</v>
      </c>
      <c r="L13" s="18" cm="1">
        <f t="array" ref="L13">SUMPRODUCT(('Data - population'!$B$2:$B$372626=FIRE0101_working!$A13)*('Data - population'!$C$2:$C$372626=FIRE0101_working!G$3)*('Data - population'!$D$2:$D$372626))</f>
        <v>5202900</v>
      </c>
      <c r="M13" s="18" cm="1">
        <f t="array" ref="M13">SUMPRODUCT(('Data - population'!$B$2:$B$372626=FIRE0101_working!$A13)*('Data - population'!$C$2:$C$372626=FIRE0101_working!H$3)*('Data - population'!$D$2:$D$372626))</f>
        <v>3025867</v>
      </c>
      <c r="N13" s="18" cm="1">
        <f t="array" ref="N13">SUMPRODUCT(('Data - population'!$B$2:$B$372626=FIRE0101_working!$A13)*('Data - population'!$C$2:$C$372626=FIRE0101_working!I$3)*('Data - population'!$D$2:$D$372626))</f>
        <v>60044620</v>
      </c>
      <c r="O13" s="19">
        <f t="shared" si="5"/>
        <v>0</v>
      </c>
    </row>
    <row r="14" spans="1:15" ht="15" customHeight="1" x14ac:dyDescent="0.25">
      <c r="A14" s="12" t="s">
        <v>56</v>
      </c>
      <c r="B14" s="16" cm="1">
        <f t="array" ref="B14">IF(SUMPRODUCT(('Data - incidents'!$A$2:$A$464=B$3)*('Data - incidents'!$B$2:$B$464=$A14)*('Data - incidents'!$C$2:$C$464))=0,"..",SUMPRODUCT(('Data - incidents'!$A$2:$A$464=B$3)*('Data - incidents'!$B$2:$B$464=$A14)*('Data - incidents'!$C$2:$C$464)))</f>
        <v>680634</v>
      </c>
      <c r="C14" s="16" cm="1">
        <f t="array" ref="C14">IF(SUMPRODUCT(('Data - incidents'!$A$2:$A$464=C$3)*('Data - incidents'!$B$2:$B$464=$A14)*('Data - incidents'!$C$2:$C$464))=0,"..",SUMPRODUCT(('Data - incidents'!$A$2:$A$464=C$3)*('Data - incidents'!$B$2:$B$464=$A14)*('Data - incidents'!$C$2:$C$464)))</f>
        <v>103820</v>
      </c>
      <c r="D14" s="16" cm="1">
        <f t="array" ref="D14">IF(SUMPRODUCT(('Data - incidents'!$A$2:$A$464=D$3)*('Data - incidents'!$B$2:$B$464=$A14)*('Data - incidents'!$C$2:$C$464))=0,"..",SUMPRODUCT(('Data - incidents'!$A$2:$A$464=D$3)*('Data - incidents'!$B$2:$B$464=$A14)*('Data - incidents'!$C$2:$C$464)))</f>
        <v>46335</v>
      </c>
      <c r="E14" s="17">
        <f t="shared" si="4"/>
        <v>830789</v>
      </c>
      <c r="F14" s="16">
        <f t="shared" si="0"/>
        <v>13039.86956490336</v>
      </c>
      <c r="G14" s="16">
        <f t="shared" si="1"/>
        <v>19843.651445937423</v>
      </c>
      <c r="H14" s="16">
        <f t="shared" si="2"/>
        <v>15247.433916268932</v>
      </c>
      <c r="I14" s="17">
        <f t="shared" si="3"/>
        <v>13739.509118281127</v>
      </c>
      <c r="J14" s="20"/>
      <c r="K14" s="18" cm="1">
        <f t="array" ref="K14">SUMPRODUCT(('Data - population'!$B$2:$B$372626=FIRE0101_working!$A14)*('Data - population'!$C$2:$C$372626=FIRE0101_working!F$3)*('Data - population'!$D$2:$D$372626))</f>
        <v>52196381</v>
      </c>
      <c r="L14" s="18" cm="1">
        <f t="array" ref="L14">SUMPRODUCT(('Data - population'!$B$2:$B$372626=FIRE0101_working!$A14)*('Data - population'!$C$2:$C$372626=FIRE0101_working!G$3)*('Data - population'!$D$2:$D$372626))</f>
        <v>5231900</v>
      </c>
      <c r="M14" s="18" cm="1">
        <f t="array" ref="M14">SUMPRODUCT(('Data - population'!$B$2:$B$372626=FIRE0101_working!$A14)*('Data - population'!$C$2:$C$372626=FIRE0101_working!H$3)*('Data - population'!$D$2:$D$372626))</f>
        <v>3038872</v>
      </c>
      <c r="N14" s="18" cm="1">
        <f t="array" ref="N14">SUMPRODUCT(('Data - population'!$B$2:$B$372626=FIRE0101_working!$A14)*('Data - population'!$C$2:$C$372626=FIRE0101_working!I$3)*('Data - population'!$D$2:$D$372626))</f>
        <v>60467153</v>
      </c>
      <c r="O14" s="19">
        <f t="shared" si="5"/>
        <v>0</v>
      </c>
    </row>
    <row r="15" spans="1:15" ht="15" customHeight="1" x14ac:dyDescent="0.25">
      <c r="A15" s="12" t="s">
        <v>31</v>
      </c>
      <c r="B15" s="16" cm="1">
        <f t="array" ref="B15">IF(SUMPRODUCT(('Data - incidents'!$A$2:$A$464=B$3)*('Data - incidents'!$B$2:$B$464=$A15)*('Data - incidents'!$C$2:$C$464))=0,"..",SUMPRODUCT(('Data - incidents'!$A$2:$A$464=B$3)*('Data - incidents'!$B$2:$B$464=$A15)*('Data - incidents'!$C$2:$C$464)))</f>
        <v>647398</v>
      </c>
      <c r="C15" s="16" cm="1">
        <f t="array" ref="C15">IF(SUMPRODUCT(('Data - incidents'!$A$2:$A$464=C$3)*('Data - incidents'!$B$2:$B$464=$A15)*('Data - incidents'!$C$2:$C$464))=0,"..",SUMPRODUCT(('Data - incidents'!$A$2:$A$464=C$3)*('Data - incidents'!$B$2:$B$464=$A15)*('Data - incidents'!$C$2:$C$464)))</f>
        <v>101432</v>
      </c>
      <c r="D15" s="16" cm="1">
        <f t="array" ref="D15">IF(SUMPRODUCT(('Data - incidents'!$A$2:$A$464=D$3)*('Data - incidents'!$B$2:$B$464=$A15)*('Data - incidents'!$C$2:$C$464))=0,"..",SUMPRODUCT(('Data - incidents'!$A$2:$A$464=D$3)*('Data - incidents'!$B$2:$B$464=$A15)*('Data - incidents'!$C$2:$C$464)))</f>
        <v>46885</v>
      </c>
      <c r="E15" s="17">
        <f t="shared" si="4"/>
        <v>795715</v>
      </c>
      <c r="F15" s="16">
        <f t="shared" si="0"/>
        <v>12298.0213763599</v>
      </c>
      <c r="G15" s="16">
        <f t="shared" si="1"/>
        <v>19275.588157044582</v>
      </c>
      <c r="H15" s="16">
        <f t="shared" si="2"/>
        <v>15372.277310177704</v>
      </c>
      <c r="I15" s="17">
        <f t="shared" si="3"/>
        <v>13054.219037660196</v>
      </c>
      <c r="J15" s="20"/>
      <c r="K15" s="18" cm="1">
        <f t="array" ref="K15">SUMPRODUCT(('Data - population'!$B$2:$B$372626=FIRE0101_working!$A15)*('Data - population'!$C$2:$C$372626=FIRE0101_working!F$3)*('Data - population'!$D$2:$D$372626))</f>
        <v>52642452</v>
      </c>
      <c r="L15" s="18" cm="1">
        <f t="array" ref="L15">SUMPRODUCT(('Data - population'!$B$2:$B$372626=FIRE0101_working!$A15)*('Data - population'!$C$2:$C$372626=FIRE0101_working!G$3)*('Data - population'!$D$2:$D$372626))</f>
        <v>5262200</v>
      </c>
      <c r="M15" s="18" cm="1">
        <f t="array" ref="M15">SUMPRODUCT(('Data - population'!$B$2:$B$372626=FIRE0101_working!$A15)*('Data - population'!$C$2:$C$372626=FIRE0101_working!H$3)*('Data - population'!$D$2:$D$372626))</f>
        <v>3049971</v>
      </c>
      <c r="N15" s="18" cm="1">
        <f t="array" ref="N15">SUMPRODUCT(('Data - population'!$B$2:$B$372626=FIRE0101_working!$A15)*('Data - population'!$C$2:$C$372626=FIRE0101_working!I$3)*('Data - population'!$D$2:$D$372626))</f>
        <v>60954623</v>
      </c>
      <c r="O15" s="19">
        <f t="shared" si="5"/>
        <v>0</v>
      </c>
    </row>
    <row r="16" spans="1:15" ht="15" customHeight="1" x14ac:dyDescent="0.25">
      <c r="A16" s="12" t="s">
        <v>32</v>
      </c>
      <c r="B16" s="16" cm="1">
        <f t="array" ref="B16">IF(SUMPRODUCT(('Data - incidents'!$A$2:$A$464=B$3)*('Data - incidents'!$B$2:$B$464=$A16)*('Data - incidents'!$C$2:$C$464))=0,"..",SUMPRODUCT(('Data - incidents'!$A$2:$A$464=B$3)*('Data - incidents'!$B$2:$B$464=$A16)*('Data - incidents'!$C$2:$C$464)))</f>
        <v>606960</v>
      </c>
      <c r="C16" s="16" cm="1">
        <f t="array" ref="C16">IF(SUMPRODUCT(('Data - incidents'!$A$2:$A$464=C$3)*('Data - incidents'!$B$2:$B$464=$A16)*('Data - incidents'!$C$2:$C$464))=0,"..",SUMPRODUCT(('Data - incidents'!$A$2:$A$464=C$3)*('Data - incidents'!$B$2:$B$464=$A16)*('Data - incidents'!$C$2:$C$464)))</f>
        <v>91566</v>
      </c>
      <c r="D16" s="16" cm="1">
        <f t="array" ref="D16">IF(SUMPRODUCT(('Data - incidents'!$A$2:$A$464=D$3)*('Data - incidents'!$B$2:$B$464=$A16)*('Data - incidents'!$C$2:$C$464))=0,"..",SUMPRODUCT(('Data - incidents'!$A$2:$A$464=D$3)*('Data - incidents'!$B$2:$B$464=$A16)*('Data - incidents'!$C$2:$C$464)))</f>
        <v>40005</v>
      </c>
      <c r="E16" s="17">
        <f t="shared" si="4"/>
        <v>738531</v>
      </c>
      <c r="F16" s="16">
        <f t="shared" si="0"/>
        <v>11428.965456622251</v>
      </c>
      <c r="G16" s="16">
        <f t="shared" si="1"/>
        <v>17276.929753391574</v>
      </c>
      <c r="H16" s="16">
        <f t="shared" si="2"/>
        <v>13057.493444325564</v>
      </c>
      <c r="I16" s="17">
        <f t="shared" si="3"/>
        <v>12014.33323810659</v>
      </c>
      <c r="J16" s="20"/>
      <c r="K16" s="18" cm="1">
        <f t="array" ref="K16">SUMPRODUCT(('Data - population'!$B$2:$B$372626=FIRE0101_working!$A16)*('Data - population'!$C$2:$C$372626=FIRE0101_working!F$3)*('Data - population'!$D$2:$D$372626))</f>
        <v>53107169</v>
      </c>
      <c r="L16" s="18" cm="1">
        <f t="array" ref="L16">SUMPRODUCT(('Data - population'!$B$2:$B$372626=FIRE0101_working!$A16)*('Data - population'!$C$2:$C$372626=FIRE0101_working!G$3)*('Data - population'!$D$2:$D$372626))</f>
        <v>5299900</v>
      </c>
      <c r="M16" s="18" cm="1">
        <f t="array" ref="M16">SUMPRODUCT(('Data - population'!$B$2:$B$372626=FIRE0101_working!$A16)*('Data - population'!$C$2:$C$372626=FIRE0101_working!H$3)*('Data - population'!$D$2:$D$372626))</f>
        <v>3063758</v>
      </c>
      <c r="N16" s="18" cm="1">
        <f t="array" ref="N16">SUMPRODUCT(('Data - population'!$B$2:$B$372626=FIRE0101_working!$A16)*('Data - population'!$C$2:$C$372626=FIRE0101_working!I$3)*('Data - population'!$D$2:$D$372626))</f>
        <v>61470827</v>
      </c>
      <c r="O16" s="19">
        <f t="shared" si="5"/>
        <v>0</v>
      </c>
    </row>
    <row r="17" spans="1:15" ht="15" customHeight="1" x14ac:dyDescent="0.25">
      <c r="A17" s="12" t="s">
        <v>33</v>
      </c>
      <c r="B17" s="16" cm="1">
        <f t="array" ref="B17">IF(SUMPRODUCT(('Data - incidents'!$A$2:$A$464=B$3)*('Data - incidents'!$B$2:$B$464=$A17)*('Data - incidents'!$C$2:$C$464))=0,"..",SUMPRODUCT(('Data - incidents'!$A$2:$A$464=B$3)*('Data - incidents'!$B$2:$B$464=$A17)*('Data - incidents'!$C$2:$C$464)))</f>
        <v>521324</v>
      </c>
      <c r="C17" s="16" cm="1">
        <f t="array" ref="C17">IF(SUMPRODUCT(('Data - incidents'!$A$2:$A$464=C$3)*('Data - incidents'!$B$2:$B$464=$A17)*('Data - incidents'!$C$2:$C$464))=0,"..",SUMPRODUCT(('Data - incidents'!$A$2:$A$464=C$3)*('Data - incidents'!$B$2:$B$464=$A17)*('Data - incidents'!$C$2:$C$464)))</f>
        <v>83832</v>
      </c>
      <c r="D17" s="16" cm="1">
        <f t="array" ref="D17">IF(SUMPRODUCT(('Data - incidents'!$A$2:$A$464=D$3)*('Data - incidents'!$B$2:$B$464=$A17)*('Data - incidents'!$C$2:$C$464))=0,"..",SUMPRODUCT(('Data - incidents'!$A$2:$A$464=D$3)*('Data - incidents'!$B$2:$B$464=$A17)*('Data - incidents'!$C$2:$C$464)))</f>
        <v>36255</v>
      </c>
      <c r="E17" s="17">
        <f t="shared" si="4"/>
        <v>641411</v>
      </c>
      <c r="F17" s="16">
        <f t="shared" si="0"/>
        <v>9743.133266844603</v>
      </c>
      <c r="G17" s="16">
        <f t="shared" si="1"/>
        <v>15792.924155080818</v>
      </c>
      <c r="H17" s="16">
        <f t="shared" si="2"/>
        <v>11805.877571861014</v>
      </c>
      <c r="I17" s="17">
        <f t="shared" si="3"/>
        <v>10364.40587312724</v>
      </c>
      <c r="J17" s="20"/>
      <c r="K17" s="18" cm="1">
        <f t="array" ref="K17">SUMPRODUCT(('Data - population'!$B$2:$B$372626=FIRE0101_working!$A17)*('Data - population'!$C$2:$C$372626=FIRE0101_working!F$3)*('Data - population'!$D$2:$D$372626))</f>
        <v>53506812</v>
      </c>
      <c r="L17" s="18" cm="1">
        <f t="array" ref="L17">SUMPRODUCT(('Data - population'!$B$2:$B$372626=FIRE0101_working!$A17)*('Data - population'!$C$2:$C$372626=FIRE0101_working!G$3)*('Data - population'!$D$2:$D$372626))</f>
        <v>5308200</v>
      </c>
      <c r="M17" s="18" cm="1">
        <f t="array" ref="M17">SUMPRODUCT(('Data - population'!$B$2:$B$372626=FIRE0101_working!$A17)*('Data - population'!$C$2:$C$372626=FIRE0101_working!H$3)*('Data - population'!$D$2:$D$372626))</f>
        <v>3070928</v>
      </c>
      <c r="N17" s="18" cm="1">
        <f t="array" ref="N17">SUMPRODUCT(('Data - population'!$B$2:$B$372626=FIRE0101_working!$A17)*('Data - population'!$C$2:$C$372626=FIRE0101_working!I$3)*('Data - population'!$D$2:$D$372626))</f>
        <v>61885940</v>
      </c>
      <c r="O17" s="19">
        <f t="shared" si="5"/>
        <v>0</v>
      </c>
    </row>
    <row r="18" spans="1:15" ht="15" customHeight="1" x14ac:dyDescent="0.25">
      <c r="A18" s="12" t="s">
        <v>34</v>
      </c>
      <c r="B18" s="16" cm="1">
        <f t="array" ref="B18">IF(SUMPRODUCT(('Data - incidents'!$A$2:$A$464=B$3)*('Data - incidents'!$B$2:$B$464=$A18)*('Data - incidents'!$C$2:$C$464))=0,"..",SUMPRODUCT(('Data - incidents'!$A$2:$A$464=B$3)*('Data - incidents'!$B$2:$B$464=$A18)*('Data - incidents'!$C$2:$C$464)))</f>
        <v>526923</v>
      </c>
      <c r="C18" s="16" cm="1">
        <f t="array" ref="C18">IF(SUMPRODUCT(('Data - incidents'!$A$2:$A$464=C$3)*('Data - incidents'!$B$2:$B$464=$A18)*('Data - incidents'!$C$2:$C$464))=0,"..",SUMPRODUCT(('Data - incidents'!$A$2:$A$464=C$3)*('Data - incidents'!$B$2:$B$464=$A18)*('Data - incidents'!$C$2:$C$464)))</f>
        <v>84882</v>
      </c>
      <c r="D18" s="16" cm="1">
        <f t="array" ref="D18">IF(SUMPRODUCT(('Data - incidents'!$A$2:$A$464=D$3)*('Data - incidents'!$B$2:$B$464=$A18)*('Data - incidents'!$C$2:$C$464))=0,"..",SUMPRODUCT(('Data - incidents'!$A$2:$A$464=D$3)*('Data - incidents'!$B$2:$B$464=$A18)*('Data - incidents'!$C$2:$C$464)))</f>
        <v>38596</v>
      </c>
      <c r="E18" s="17">
        <f t="shared" si="4"/>
        <v>650401</v>
      </c>
      <c r="F18" s="16">
        <f t="shared" si="0"/>
        <v>9772.5489823694879</v>
      </c>
      <c r="G18" s="16">
        <f t="shared" si="1"/>
        <v>15964.866084863075</v>
      </c>
      <c r="H18" s="16">
        <f t="shared" si="2"/>
        <v>12567.655837174028</v>
      </c>
      <c r="I18" s="17">
        <f t="shared" si="3"/>
        <v>10438.726949772723</v>
      </c>
      <c r="J18" s="20"/>
      <c r="K18" s="18" cm="1">
        <f t="array" ref="K18">SUMPRODUCT(('Data - population'!$B$2:$B$372626=FIRE0101_working!$A18)*('Data - population'!$C$2:$C$372626=FIRE0101_working!F$3)*('Data - population'!$D$2:$D$372626))</f>
        <v>53918686</v>
      </c>
      <c r="L18" s="18" cm="1">
        <f t="array" ref="L18">SUMPRODUCT(('Data - population'!$B$2:$B$372626=FIRE0101_working!$A18)*('Data - population'!$C$2:$C$372626=FIRE0101_working!G$3)*('Data - population'!$D$2:$D$372626))</f>
        <v>5316800</v>
      </c>
      <c r="M18" s="18" cm="1">
        <f t="array" ref="M18">SUMPRODUCT(('Data - population'!$B$2:$B$372626=FIRE0101_working!$A18)*('Data - population'!$C$2:$C$372626=FIRE0101_working!H$3)*('Data - population'!$D$2:$D$372626))</f>
        <v>3071058</v>
      </c>
      <c r="N18" s="18" cm="1">
        <f t="array" ref="N18">SUMPRODUCT(('Data - population'!$B$2:$B$372626=FIRE0101_working!$A18)*('Data - population'!$C$2:$C$372626=FIRE0101_working!I$3)*('Data - population'!$D$2:$D$372626))</f>
        <v>62306544</v>
      </c>
      <c r="O18" s="19">
        <f t="shared" si="5"/>
        <v>0</v>
      </c>
    </row>
    <row r="19" spans="1:15" ht="15" customHeight="1" x14ac:dyDescent="0.25">
      <c r="A19" s="12" t="s">
        <v>35</v>
      </c>
      <c r="B19" s="16" cm="1">
        <f t="array" ref="B19">IF(SUMPRODUCT(('Data - incidents'!$A$2:$A$464=B$3)*('Data - incidents'!$B$2:$B$464=$A19)*('Data - incidents'!$C$2:$C$464))=0,"..",SUMPRODUCT(('Data - incidents'!$A$2:$A$464=B$3)*('Data - incidents'!$B$2:$B$464=$A19)*('Data - incidents'!$C$2:$C$464)))</f>
        <v>496316</v>
      </c>
      <c r="C19" s="16" cm="1">
        <f t="array" ref="C19">IF(SUMPRODUCT(('Data - incidents'!$A$2:$A$464=C$3)*('Data - incidents'!$B$2:$B$464=$A19)*('Data - incidents'!$C$2:$C$464))=0,"..",SUMPRODUCT(('Data - incidents'!$A$2:$A$464=C$3)*('Data - incidents'!$B$2:$B$464=$A19)*('Data - incidents'!$C$2:$C$464)))</f>
        <v>85050</v>
      </c>
      <c r="D19" s="16" cm="1">
        <f t="array" ref="D19">IF(SUMPRODUCT(('Data - incidents'!$A$2:$A$464=D$3)*('Data - incidents'!$B$2:$B$464=$A19)*('Data - incidents'!$C$2:$C$464))=0,"..",SUMPRODUCT(('Data - incidents'!$A$2:$A$464=D$3)*('Data - incidents'!$B$2:$B$464=$A19)*('Data - incidents'!$C$2:$C$464)))</f>
        <v>36427</v>
      </c>
      <c r="E19" s="17">
        <f t="shared" si="4"/>
        <v>617793</v>
      </c>
      <c r="F19" s="16">
        <f t="shared" si="0"/>
        <v>9128.4364176711933</v>
      </c>
      <c r="G19" s="16">
        <f t="shared" si="1"/>
        <v>15952.657838466444</v>
      </c>
      <c r="H19" s="16">
        <f t="shared" si="2"/>
        <v>11850.849830892697</v>
      </c>
      <c r="I19" s="17">
        <f t="shared" si="3"/>
        <v>9841.3064190783844</v>
      </c>
      <c r="J19" s="20"/>
      <c r="K19" s="18" cm="1">
        <f t="array" ref="K19">SUMPRODUCT(('Data - population'!$B$2:$B$372626=FIRE0101_working!$A19)*('Data - population'!$C$2:$C$372626=FIRE0101_working!F$3)*('Data - population'!$D$2:$D$372626))</f>
        <v>54370319</v>
      </c>
      <c r="L19" s="18" cm="1">
        <f t="array" ref="L19">SUMPRODUCT(('Data - population'!$B$2:$B$372626=FIRE0101_working!$A19)*('Data - population'!$C$2:$C$372626=FIRE0101_working!G$3)*('Data - population'!$D$2:$D$372626))</f>
        <v>5331400</v>
      </c>
      <c r="M19" s="18" cm="1">
        <f t="array" ref="M19">SUMPRODUCT(('Data - population'!$B$2:$B$372626=FIRE0101_working!$A19)*('Data - population'!$C$2:$C$372626=FIRE0101_working!H$3)*('Data - population'!$D$2:$D$372626))</f>
        <v>3073788</v>
      </c>
      <c r="N19" s="18" cm="1">
        <f t="array" ref="N19">SUMPRODUCT(('Data - population'!$B$2:$B$372626=FIRE0101_working!$A19)*('Data - population'!$C$2:$C$372626=FIRE0101_working!I$3)*('Data - population'!$D$2:$D$372626))</f>
        <v>62775507</v>
      </c>
      <c r="O19" s="19">
        <f t="shared" si="5"/>
        <v>0</v>
      </c>
    </row>
    <row r="20" spans="1:15" ht="15" customHeight="1" x14ac:dyDescent="0.25">
      <c r="A20" s="12" t="s">
        <v>36</v>
      </c>
      <c r="B20" s="16" cm="1">
        <f t="array" ref="B20">IF(SUMPRODUCT(('Data - incidents'!$A$2:$A$464=B$3)*('Data - incidents'!$B$2:$B$464=$A20)*('Data - incidents'!$C$2:$C$464))=0,"..",SUMPRODUCT(('Data - incidents'!$A$2:$A$464=B$3)*('Data - incidents'!$B$2:$B$464=$A20)*('Data - incidents'!$C$2:$C$464)))</f>
        <v>529733</v>
      </c>
      <c r="C20" s="16" cm="1">
        <f t="array" ref="C20">IF(SUMPRODUCT(('Data - incidents'!$A$2:$A$464=C$3)*('Data - incidents'!$B$2:$B$464=$A20)*('Data - incidents'!$C$2:$C$464))=0,"..",SUMPRODUCT(('Data - incidents'!$A$2:$A$464=C$3)*('Data - incidents'!$B$2:$B$464=$A20)*('Data - incidents'!$C$2:$C$464)))</f>
        <v>88869</v>
      </c>
      <c r="D20" s="16" cm="1">
        <f t="array" ref="D20">IF(SUMPRODUCT(('Data - incidents'!$A$2:$A$464=D$3)*('Data - incidents'!$B$2:$B$464=$A20)*('Data - incidents'!$C$2:$C$464))=0,"..",SUMPRODUCT(('Data - incidents'!$A$2:$A$464=D$3)*('Data - incidents'!$B$2:$B$464=$A20)*('Data - incidents'!$C$2:$C$464)))</f>
        <v>36763</v>
      </c>
      <c r="E20" s="17">
        <f t="shared" si="4"/>
        <v>655365</v>
      </c>
      <c r="F20" s="16">
        <f t="shared" si="0"/>
        <v>9665.1303892106425</v>
      </c>
      <c r="G20" s="16">
        <f t="shared" si="1"/>
        <v>16609.165327253017</v>
      </c>
      <c r="H20" s="16">
        <f t="shared" si="2"/>
        <v>11964.244278475979</v>
      </c>
      <c r="I20" s="17">
        <f t="shared" si="3"/>
        <v>10364.449084850452</v>
      </c>
      <c r="J20" s="20"/>
      <c r="K20" s="18" cm="1">
        <f t="array" ref="K20">SUMPRODUCT(('Data - population'!$B$2:$B$372626=FIRE0101_working!$A20)*('Data - population'!$C$2:$C$372626=FIRE0101_working!F$3)*('Data - population'!$D$2:$D$372626))</f>
        <v>54808676</v>
      </c>
      <c r="L20" s="18" cm="1">
        <f t="array" ref="L20">SUMPRODUCT(('Data - population'!$B$2:$B$372626=FIRE0101_working!$A20)*('Data - population'!$C$2:$C$372626=FIRE0101_working!G$3)*('Data - population'!$D$2:$D$372626))</f>
        <v>5350600</v>
      </c>
      <c r="M20" s="18" cm="1">
        <f t="array" ref="M20">SUMPRODUCT(('Data - population'!$B$2:$B$372626=FIRE0101_working!$A20)*('Data - population'!$C$2:$C$372626=FIRE0101_working!H$3)*('Data - population'!$D$2:$D$372626))</f>
        <v>3072739</v>
      </c>
      <c r="N20" s="18" cm="1">
        <f t="array" ref="N20">SUMPRODUCT(('Data - population'!$B$2:$B$372626=FIRE0101_working!$A20)*('Data - population'!$C$2:$C$372626=FIRE0101_working!I$3)*('Data - population'!$D$2:$D$372626))</f>
        <v>63232015</v>
      </c>
      <c r="O20" s="19">
        <f t="shared" si="5"/>
        <v>0</v>
      </c>
    </row>
    <row r="21" spans="1:15" x14ac:dyDescent="0.25">
      <c r="A21" s="12" t="s">
        <v>37</v>
      </c>
      <c r="B21" s="16" cm="1">
        <f t="array" ref="B21">IF(SUMPRODUCT(('Data - incidents'!$A$2:$A$464=B$3)*('Data - incidents'!$B$2:$B$464=$A21)*('Data - incidents'!$C$2:$C$464))=0,"..",SUMPRODUCT(('Data - incidents'!$A$2:$A$464=B$3)*('Data - incidents'!$B$2:$B$464=$A21)*('Data - incidents'!$C$2:$C$464)))</f>
        <v>560802</v>
      </c>
      <c r="C21" s="16" cm="1">
        <f t="array" ref="C21">IF(SUMPRODUCT(('Data - incidents'!$A$2:$A$464=C$3)*('Data - incidents'!$B$2:$B$464=$A21)*('Data - incidents'!$C$2:$C$464))=0,"..",SUMPRODUCT(('Data - incidents'!$A$2:$A$464=C$3)*('Data - incidents'!$B$2:$B$464=$A21)*('Data - incidents'!$C$2:$C$464)))</f>
        <v>91261</v>
      </c>
      <c r="D21" s="16" cm="1">
        <f t="array" ref="D21">IF(SUMPRODUCT(('Data - incidents'!$A$2:$A$464=D$3)*('Data - incidents'!$B$2:$B$464=$A21)*('Data - incidents'!$C$2:$C$464))=0,"..",SUMPRODUCT(('Data - incidents'!$A$2:$A$464=D$3)*('Data - incidents'!$B$2:$B$464=$A21)*('Data - incidents'!$C$2:$C$464)))</f>
        <v>37217</v>
      </c>
      <c r="E21" s="17">
        <f t="shared" si="4"/>
        <v>689280</v>
      </c>
      <c r="F21" s="16">
        <f t="shared" si="0"/>
        <v>10143.096368802537</v>
      </c>
      <c r="G21" s="16">
        <f t="shared" si="1"/>
        <v>16983.214232544291</v>
      </c>
      <c r="H21" s="16">
        <f t="shared" si="2"/>
        <v>12094.574064114209</v>
      </c>
      <c r="I21" s="17">
        <f t="shared" si="3"/>
        <v>10813.965698260203</v>
      </c>
      <c r="J21" s="20"/>
      <c r="K21" s="18" cm="1">
        <f t="array" ref="K21">SUMPRODUCT(('Data - population'!$B$2:$B$372626=FIRE0101_working!$A21)*('Data - population'!$C$2:$C$372626=FIRE0101_working!F$3)*('Data - population'!$D$2:$D$372626))</f>
        <v>55289034</v>
      </c>
      <c r="L21" s="18" cm="1">
        <f t="array" ref="L21">SUMPRODUCT(('Data - population'!$B$2:$B$372626=FIRE0101_working!$A21)*('Data - population'!$C$2:$C$372626=FIRE0101_working!G$3)*('Data - population'!$D$2:$D$372626))</f>
        <v>5373600</v>
      </c>
      <c r="M21" s="18" cm="1">
        <f t="array" ref="M21">SUMPRODUCT(('Data - population'!$B$2:$B$372626=FIRE0101_working!$A21)*('Data - population'!$C$2:$C$372626=FIRE0101_working!H$3)*('Data - population'!$D$2:$D$372626))</f>
        <v>3077165</v>
      </c>
      <c r="N21" s="18" cm="1">
        <f t="array" ref="N21">SUMPRODUCT(('Data - population'!$B$2:$B$372626=FIRE0101_working!$A21)*('Data - population'!$C$2:$C$372626=FIRE0101_working!I$3)*('Data - population'!$D$2:$D$372626))</f>
        <v>63739799</v>
      </c>
      <c r="O21" s="19">
        <f t="shared" si="5"/>
        <v>0</v>
      </c>
    </row>
    <row r="22" spans="1:15" ht="15" customHeight="1" x14ac:dyDescent="0.25">
      <c r="A22" s="12" t="s">
        <v>38</v>
      </c>
      <c r="B22" s="16" cm="1">
        <f t="array" ref="B22">IF(SUMPRODUCT(('Data - incidents'!$A$2:$A$464=B$3)*('Data - incidents'!$B$2:$B$464=$A22)*('Data - incidents'!$C$2:$C$464))=0,"..",SUMPRODUCT(('Data - incidents'!$A$2:$A$464=B$3)*('Data - incidents'!$B$2:$B$464=$A22)*('Data - incidents'!$C$2:$C$464)))</f>
        <v>566235</v>
      </c>
      <c r="C22" s="16" cm="1">
        <f t="array" ref="C22">IF(SUMPRODUCT(('Data - incidents'!$A$2:$A$464=C$3)*('Data - incidents'!$B$2:$B$464=$A22)*('Data - incidents'!$C$2:$C$464))=0,"..",SUMPRODUCT(('Data - incidents'!$A$2:$A$464=C$3)*('Data - incidents'!$B$2:$B$464=$A22)*('Data - incidents'!$C$2:$C$464)))</f>
        <v>91901</v>
      </c>
      <c r="D22" s="16" cm="1">
        <f t="array" ref="D22">IF(SUMPRODUCT(('Data - incidents'!$A$2:$A$464=D$3)*('Data - incidents'!$B$2:$B$464=$A22)*('Data - incidents'!$C$2:$C$464))=0,"..",SUMPRODUCT(('Data - incidents'!$A$2:$A$464=D$3)*('Data - incidents'!$B$2:$B$464=$A22)*('Data - incidents'!$C$2:$C$464)))</f>
        <v>36763</v>
      </c>
      <c r="E22" s="17">
        <f t="shared" si="4"/>
        <v>694899</v>
      </c>
      <c r="F22" s="16">
        <f t="shared" si="0"/>
        <v>10180.503444580312</v>
      </c>
      <c r="G22" s="16">
        <f t="shared" si="1"/>
        <v>17055.974165769643</v>
      </c>
      <c r="H22" s="16">
        <f t="shared" si="2"/>
        <v>11930.747597007301</v>
      </c>
      <c r="I22" s="17">
        <f t="shared" si="3"/>
        <v>10842.699432543255</v>
      </c>
      <c r="J22" s="20"/>
      <c r="K22" s="18" cm="1">
        <f t="array" ref="K22">SUMPRODUCT(('Data - population'!$B$2:$B$372626=FIRE0101_working!$A22)*('Data - population'!$C$2:$C$372626=FIRE0101_working!F$3)*('Data - population'!$D$2:$D$372626))</f>
        <v>55619548</v>
      </c>
      <c r="L22" s="18" cm="1">
        <f t="array" ref="L22">SUMPRODUCT(('Data - population'!$B$2:$B$372626=FIRE0101_working!$A22)*('Data - population'!$C$2:$C$372626=FIRE0101_working!G$3)*('Data - population'!$D$2:$D$372626))</f>
        <v>5388200</v>
      </c>
      <c r="M22" s="18" cm="1">
        <f t="array" ref="M22">SUMPRODUCT(('Data - population'!$B$2:$B$372626=FIRE0101_working!$A22)*('Data - population'!$C$2:$C$372626=FIRE0101_working!H$3)*('Data - population'!$D$2:$D$372626))</f>
        <v>3081366</v>
      </c>
      <c r="N22" s="18" cm="1">
        <f t="array" ref="N22">SUMPRODUCT(('Data - population'!$B$2:$B$372626=FIRE0101_working!$A22)*('Data - population'!$C$2:$C$372626=FIRE0101_working!I$3)*('Data - population'!$D$2:$D$372626))</f>
        <v>64089114</v>
      </c>
      <c r="O22" s="19">
        <f t="shared" si="5"/>
        <v>0</v>
      </c>
    </row>
    <row r="23" spans="1:15" x14ac:dyDescent="0.25">
      <c r="A23" s="12" t="s">
        <v>39</v>
      </c>
      <c r="B23" s="16" cm="1">
        <f t="array" ref="B23">IF(SUMPRODUCT(('Data - incidents'!$A$2:$A$464=B$3)*('Data - incidents'!$B$2:$B$464=$A23)*('Data - incidents'!$C$2:$C$464))=0,"..",SUMPRODUCT(('Data - incidents'!$A$2:$A$464=B$3)*('Data - incidents'!$B$2:$B$464=$A23)*('Data - incidents'!$C$2:$C$464)))</f>
        <v>576609</v>
      </c>
      <c r="C23" s="16" cm="1">
        <f t="array" ref="C23">IF(SUMPRODUCT(('Data - incidents'!$A$2:$A$464=C$3)*('Data - incidents'!$B$2:$B$464=$A23)*('Data - incidents'!$C$2:$C$464))=0,"..",SUMPRODUCT(('Data - incidents'!$A$2:$A$464=C$3)*('Data - incidents'!$B$2:$B$464=$A23)*('Data - incidents'!$C$2:$C$464)))</f>
        <v>92748</v>
      </c>
      <c r="D23" s="16" cm="1">
        <f t="array" ref="D23">IF(SUMPRODUCT(('Data - incidents'!$A$2:$A$464=D$3)*('Data - incidents'!$B$2:$B$464=$A23)*('Data - incidents'!$C$2:$C$464))=0,"..",SUMPRODUCT(('Data - incidents'!$A$2:$A$464=D$3)*('Data - incidents'!$B$2:$B$464=$A23)*('Data - incidents'!$C$2:$C$464)))</f>
        <v>36674</v>
      </c>
      <c r="E23" s="17">
        <f t="shared" si="4"/>
        <v>706031</v>
      </c>
      <c r="F23" s="16">
        <f t="shared" si="0"/>
        <v>10310.484873470903</v>
      </c>
      <c r="G23" s="16">
        <f t="shared" si="1"/>
        <v>17200.71957122457</v>
      </c>
      <c r="H23" s="16">
        <f t="shared" si="2"/>
        <v>11892.316073466847</v>
      </c>
      <c r="I23" s="17">
        <f t="shared" si="3"/>
        <v>10963.13461572981</v>
      </c>
      <c r="J23" s="20"/>
      <c r="K23" s="18" cm="1">
        <f t="array" ref="K23">SUMPRODUCT(('Data - population'!$B$2:$B$372626=FIRE0101_working!$A23)*('Data - population'!$C$2:$C$372626=FIRE0101_working!F$3)*('Data - population'!$D$2:$D$372626))</f>
        <v>55924528</v>
      </c>
      <c r="L23" s="18" cm="1">
        <f t="array" ref="L23">SUMPRODUCT(('Data - population'!$B$2:$B$372626=FIRE0101_working!$A23)*('Data - population'!$C$2:$C$372626=FIRE0101_working!G$3)*('Data - population'!$D$2:$D$372626))</f>
        <v>5392100</v>
      </c>
      <c r="M23" s="18" cm="1">
        <f t="array" ref="M23">SUMPRODUCT(('Data - population'!$B$2:$B$372626=FIRE0101_working!$A23)*('Data - population'!$C$2:$C$372626=FIRE0101_working!H$3)*('Data - population'!$D$2:$D$372626))</f>
        <v>3083840</v>
      </c>
      <c r="N23" s="18" cm="1">
        <f t="array" ref="N23">SUMPRODUCT(('Data - population'!$B$2:$B$372626=FIRE0101_working!$A23)*('Data - population'!$C$2:$C$372626=FIRE0101_working!I$3)*('Data - population'!$D$2:$D$372626))</f>
        <v>64400468</v>
      </c>
      <c r="O23" s="19">
        <f t="shared" si="5"/>
        <v>0</v>
      </c>
    </row>
    <row r="24" spans="1:15" x14ac:dyDescent="0.25">
      <c r="A24" s="12" t="s">
        <v>40</v>
      </c>
      <c r="B24" s="16" cm="1">
        <f t="array" ref="B24">IF(SUMPRODUCT(('Data - incidents'!$A$2:$A$464=B$3)*('Data - incidents'!$B$2:$B$464=$A24)*('Data - incidents'!$C$2:$C$464))=0,"..",SUMPRODUCT(('Data - incidents'!$A$2:$A$464=B$3)*('Data - incidents'!$B$2:$B$464=$A24)*('Data - incidents'!$C$2:$C$464)))</f>
        <v>558042</v>
      </c>
      <c r="C24" s="16" cm="1">
        <f t="array" ref="C24">IF(SUMPRODUCT(('Data - incidents'!$A$2:$A$464=C$3)*('Data - incidents'!$B$2:$B$464=$A24)*('Data - incidents'!$C$2:$C$464))=0,"..",SUMPRODUCT(('Data - incidents'!$A$2:$A$464=C$3)*('Data - incidents'!$B$2:$B$464=$A24)*('Data - incidents'!$C$2:$C$464)))</f>
        <v>92075</v>
      </c>
      <c r="D24" s="16" cm="1">
        <f t="array" ref="D24">IF(SUMPRODUCT(('Data - incidents'!$A$2:$A$464=D$3)*('Data - incidents'!$B$2:$B$464=$A24)*('Data - incidents'!$C$2:$C$464))=0,"..",SUMPRODUCT(('Data - incidents'!$A$2:$A$464=D$3)*('Data - incidents'!$B$2:$B$464=$A24)*('Data - incidents'!$C$2:$C$464)))</f>
        <v>34993</v>
      </c>
      <c r="E24" s="17">
        <f t="shared" si="4"/>
        <v>685110</v>
      </c>
      <c r="F24" s="16">
        <f t="shared" si="0"/>
        <v>9924.26541421193</v>
      </c>
      <c r="G24" s="16">
        <f t="shared" si="1"/>
        <v>17015.63424009462</v>
      </c>
      <c r="H24" s="16">
        <f t="shared" si="2"/>
        <v>11332.913607787204</v>
      </c>
      <c r="I24" s="17">
        <f t="shared" si="3"/>
        <v>10584.284123212308</v>
      </c>
      <c r="J24" s="20"/>
      <c r="K24" s="18" cm="1">
        <f t="array" ref="K24">SUMPRODUCT(('Data - population'!$B$2:$B$372626=FIRE0101_working!$A24)*('Data - population'!$C$2:$C$372626=FIRE0101_working!F$3)*('Data - population'!$D$2:$D$372626))</f>
        <v>56230056</v>
      </c>
      <c r="L24" s="18" cm="1">
        <f t="array" ref="L24">SUMPRODUCT(('Data - population'!$B$2:$B$372626=FIRE0101_working!$A24)*('Data - population'!$C$2:$C$372626=FIRE0101_working!G$3)*('Data - population'!$D$2:$D$372626))</f>
        <v>5411200</v>
      </c>
      <c r="M24" s="18" cm="1">
        <f t="array" ref="M24">SUMPRODUCT(('Data - population'!$B$2:$B$372626=FIRE0101_working!$A24)*('Data - population'!$C$2:$C$372626=FIRE0101_working!H$3)*('Data - population'!$D$2:$D$372626))</f>
        <v>3087732</v>
      </c>
      <c r="N24" s="18" cm="1">
        <f t="array" ref="N24">SUMPRODUCT(('Data - population'!$B$2:$B$372626=FIRE0101_working!$A24)*('Data - population'!$C$2:$C$372626=FIRE0101_working!I$3)*('Data - population'!$D$2:$D$372626))</f>
        <v>64728988</v>
      </c>
      <c r="O24" s="19">
        <f t="shared" si="5"/>
        <v>0</v>
      </c>
    </row>
    <row r="25" spans="1:15" x14ac:dyDescent="0.25">
      <c r="A25" s="12" t="s">
        <v>41</v>
      </c>
      <c r="B25" s="16" cm="1">
        <f t="array" ref="B25">IF(SUMPRODUCT(('Data - incidents'!$A$2:$A$464=B$3)*('Data - incidents'!$B$2:$B$464=$A25)*('Data - incidents'!$C$2:$C$464))=0,"..",SUMPRODUCT(('Data - incidents'!$A$2:$A$464=B$3)*('Data - incidents'!$B$2:$B$464=$A25)*('Data - incidents'!$C$2:$C$464)))</f>
        <v>518328</v>
      </c>
      <c r="C25" s="16" cm="1">
        <f t="array" ref="C25">IF(SUMPRODUCT(('Data - incidents'!$A$2:$A$464=C$3)*('Data - incidents'!$B$2:$B$464=$A25)*('Data - incidents'!$C$2:$C$464))=0,"..",SUMPRODUCT(('Data - incidents'!$A$2:$A$464=C$3)*('Data - incidents'!$B$2:$B$464=$A25)*('Data - incidents'!$C$2:$C$464)))</f>
        <v>85637</v>
      </c>
      <c r="D25" s="16" cm="1">
        <f t="array" ref="D25">IF(SUMPRODUCT(('Data - incidents'!$A$2:$A$464=D$3)*('Data - incidents'!$B$2:$B$464=$A25)*('Data - incidents'!$C$2:$C$464))=0,"..",SUMPRODUCT(('Data - incidents'!$A$2:$A$464=D$3)*('Data - incidents'!$B$2:$B$464=$A25)*('Data - incidents'!$C$2:$C$464)))</f>
        <v>32229</v>
      </c>
      <c r="E25" s="17">
        <f t="shared" si="4"/>
        <v>636194</v>
      </c>
      <c r="F25" s="16">
        <f t="shared" ref="F25:F30" si="6">IF(OR(B25="..",K25=".."),"..",(1000000*B25)/K25)</f>
        <v>9202.2930598556504</v>
      </c>
      <c r="G25" s="16">
        <f t="shared" si="1"/>
        <v>15832.609218140473</v>
      </c>
      <c r="H25" s="16">
        <f t="shared" si="2"/>
        <v>10381.438712983772</v>
      </c>
      <c r="I25" s="17">
        <f t="shared" si="3"/>
        <v>9811.8512735107252</v>
      </c>
      <c r="J25" s="20"/>
      <c r="K25" s="18" cm="1">
        <f t="array" ref="K25">SUMPRODUCT(('Data - population'!$B$2:$B$372626=FIRE0101_working!$A25)*('Data - population'!$C$2:$C$372626=FIRE0101_working!F$3)*('Data - population'!$D$2:$D$372626))</f>
        <v>56325961</v>
      </c>
      <c r="L25" s="18" cm="1">
        <f t="array" ref="L25">SUMPRODUCT(('Data - population'!$B$2:$B$372626=FIRE0101_working!$A25)*('Data - population'!$C$2:$C$372626=FIRE0101_working!G$3)*('Data - population'!$D$2:$D$372626))</f>
        <v>5408900</v>
      </c>
      <c r="M25" s="18" cm="1">
        <f t="array" ref="M25">SUMPRODUCT(('Data - population'!$B$2:$B$372626=FIRE0101_working!$A25)*('Data - population'!$C$2:$C$372626=FIRE0101_working!H$3)*('Data - population'!$D$2:$D$372626))</f>
        <v>3104483</v>
      </c>
      <c r="N25" s="18" cm="1">
        <f t="array" ref="N25">SUMPRODUCT(('Data - population'!$B$2:$B$372626=FIRE0101_working!$A25)*('Data - population'!$C$2:$C$372626=FIRE0101_working!I$3)*('Data - population'!$D$2:$D$372626))</f>
        <v>64839344</v>
      </c>
      <c r="O25" s="19">
        <f t="shared" si="5"/>
        <v>0</v>
      </c>
    </row>
    <row r="26" spans="1:15" ht="15" customHeight="1" x14ac:dyDescent="0.25">
      <c r="A26" s="12" t="s">
        <v>42</v>
      </c>
      <c r="B26" s="16" cm="1">
        <f t="array" ref="B26">IF(SUMPRODUCT(('Data - incidents'!$A$2:$A$464=B$3)*('Data - incidents'!$B$2:$B$464=$A26)*('Data - incidents'!$C$2:$C$464))=0,"..",SUMPRODUCT(('Data - incidents'!$A$2:$A$464=B$3)*('Data - incidents'!$B$2:$B$464=$A26)*('Data - incidents'!$C$2:$C$464)))</f>
        <v>577223</v>
      </c>
      <c r="C26" s="16" cm="1">
        <f t="array" ref="C26">IF(SUMPRODUCT(('Data - incidents'!$A$2:$A$464=C$3)*('Data - incidents'!$B$2:$B$464=$A26)*('Data - incidents'!$C$2:$C$464))=0,"..",SUMPRODUCT(('Data - incidents'!$A$2:$A$464=C$3)*('Data - incidents'!$B$2:$B$464=$A26)*('Data - incidents'!$C$2:$C$464)))</f>
        <v>95768</v>
      </c>
      <c r="D26" s="16" cm="1">
        <f t="array" ref="D26">IF(SUMPRODUCT(('Data - incidents'!$A$2:$A$464=D$3)*('Data - incidents'!$B$2:$B$464=$A26)*('Data - incidents'!$C$2:$C$464))=0,"..",SUMPRODUCT(('Data - incidents'!$A$2:$A$464=D$3)*('Data - incidents'!$B$2:$B$464=$A26)*('Data - incidents'!$C$2:$C$464)))</f>
        <v>34738</v>
      </c>
      <c r="E26" s="17">
        <f t="shared" ref="E26" si="7">IF(OR(D26="..",C26="..",B26=".."),"..",SUM(B26:D26))</f>
        <v>707729</v>
      </c>
      <c r="F26" s="16">
        <f t="shared" si="6"/>
        <v>10206.420519845047</v>
      </c>
      <c r="G26" s="16">
        <f t="shared" ref="G26" si="8">IF(OR(C26="..",L26=".."),"..",(1000000*C26)/L26)</f>
        <v>17692.549280422692</v>
      </c>
      <c r="H26" s="16">
        <f t="shared" ref="H26" si="9">IF(OR(D26="..",M26=".."),"..",(1000000*D26)/M26)</f>
        <v>11185.481349534861</v>
      </c>
      <c r="I26" s="17">
        <f t="shared" ref="I26" si="10">IF(OR(E26="..",N26=".."),"..",(1000000*E26)/N26)</f>
        <v>10875.853097879097</v>
      </c>
      <c r="J26" s="20"/>
      <c r="K26" s="18" cm="1">
        <f t="array" ref="K26">SUMPRODUCT(('Data - population'!$B$2:$B$372626=FIRE0101_working!$A26)*('Data - population'!$C$2:$C$372626=FIRE0101_working!F$3)*('Data - population'!$D$2:$D$372626))</f>
        <v>56554891</v>
      </c>
      <c r="L26" s="18" cm="1">
        <f t="array" ref="L26">SUMPRODUCT(('Data - population'!$B$2:$B$372626=FIRE0101_working!$A26)*('Data - population'!$C$2:$C$372626=FIRE0101_working!G$3)*('Data - population'!$D$2:$D$372626))</f>
        <v>5412900</v>
      </c>
      <c r="M26" s="18" cm="1">
        <f t="array" ref="M26">SUMPRODUCT(('Data - population'!$B$2:$B$372626=FIRE0101_working!$A26)*('Data - population'!$C$2:$C$372626=FIRE0101_working!H$3)*('Data - population'!$D$2:$D$372626))</f>
        <v>3105633</v>
      </c>
      <c r="N26" s="18" cm="1">
        <f t="array" ref="N26">SUMPRODUCT(('Data - population'!$B$2:$B$372626=FIRE0101_working!$A26)*('Data - population'!$C$2:$C$372626=FIRE0101_working!I$3)*('Data - population'!$D$2:$D$372626))</f>
        <v>65073424</v>
      </c>
      <c r="O26" s="19">
        <f t="shared" ref="O26" si="11">K26+L26+M26-N26</f>
        <v>0</v>
      </c>
    </row>
    <row r="27" spans="1:15" ht="15" customHeight="1" x14ac:dyDescent="0.25">
      <c r="A27" s="12" t="s">
        <v>43</v>
      </c>
      <c r="B27" s="16" cm="1">
        <f t="array" ref="B27">IF(SUMPRODUCT(('Data - incidents'!$A$2:$A$464=B$3)*('Data - incidents'!$B$2:$B$464=$A27)*('Data - incidents'!$C$2:$C$464))=0,"..",SUMPRODUCT(('Data - incidents'!$A$2:$A$464=B$3)*('Data - incidents'!$B$2:$B$464=$A27)*('Data - incidents'!$C$2:$C$464)))</f>
        <v>622733</v>
      </c>
      <c r="C27" s="16" cm="1">
        <f t="array" ref="C27">IF(SUMPRODUCT(('Data - incidents'!$A$2:$A$464=C$3)*('Data - incidents'!$B$2:$B$464=$A27)*('Data - incidents'!$C$2:$C$464))=0,"..",SUMPRODUCT(('Data - incidents'!$A$2:$A$464=C$3)*('Data - incidents'!$B$2:$B$464=$A27)*('Data - incidents'!$C$2:$C$464)))</f>
        <v>99626</v>
      </c>
      <c r="D27" s="16" cm="1">
        <f t="array" ref="D27">IF(SUMPRODUCT(('Data - incidents'!$A$2:$A$464=D$3)*('Data - incidents'!$B$2:$B$464=$A27)*('Data - incidents'!$C$2:$C$464))=0,"..",SUMPRODUCT(('Data - incidents'!$A$2:$A$464=D$3)*('Data - incidents'!$B$2:$B$464=$A27)*('Data - incidents'!$C$2:$C$464)))</f>
        <v>37428</v>
      </c>
      <c r="E27" s="17">
        <f t="shared" ref="E27:E28" si="12">IF(OR(D27="..",C27="..",B27=".."),"..",SUM(B27:D27))</f>
        <v>759787</v>
      </c>
      <c r="F27" s="16">
        <f t="shared" si="6"/>
        <v>10888.901132740666</v>
      </c>
      <c r="G27" s="16">
        <f t="shared" ref="G27:G28" si="13">IF(OR(C27="..",L27=".."),"..",(1000000*C27)/L27)</f>
        <v>18290.067927299431</v>
      </c>
      <c r="H27" s="16">
        <f t="shared" ref="H27:H28" si="14">IF(OR(D27="..",M27=".."),"..",(1000000*D27)/M27)</f>
        <v>11947.406894306245</v>
      </c>
      <c r="I27" s="17">
        <f t="shared" ref="I27:I28" si="15">IF(OR(E27="..",N27=".."),"..",(1000000*E27)/N27)</f>
        <v>11552.281788784216</v>
      </c>
      <c r="J27" s="20"/>
      <c r="K27" s="18" cm="1">
        <f t="array" ref="K27">SUMPRODUCT(('Data - population'!$B$2:$B$372626=FIRE0101_working!$A27)*('Data - population'!$C$2:$C$372626=FIRE0101_working!F$3)*('Data - population'!$D$2:$D$372626))</f>
        <v>57189701</v>
      </c>
      <c r="L27" s="18" cm="1">
        <f t="array" ref="L27">SUMPRODUCT(('Data - population'!$B$2:$B$372626=FIRE0101_working!$A27)*('Data - population'!$C$2:$C$372626=FIRE0101_working!G$3)*('Data - population'!$D$2:$D$372626))</f>
        <v>5447000</v>
      </c>
      <c r="M27" s="18" cm="1">
        <f t="array" ref="M27">SUMPRODUCT(('Data - population'!$B$2:$B$372626=FIRE0101_working!$A27)*('Data - population'!$C$2:$C$372626=FIRE0101_working!H$3)*('Data - population'!$D$2:$D$372626))</f>
        <v>3132730</v>
      </c>
      <c r="N27" s="18" cm="1">
        <f t="array" ref="N27">SUMPRODUCT(('Data - population'!$B$2:$B$372626=FIRE0101_working!$A27)*('Data - population'!$C$2:$C$372626=FIRE0101_working!I$3)*('Data - population'!$D$2:$D$372626))</f>
        <v>65769431</v>
      </c>
      <c r="O27" s="19">
        <f t="shared" ref="O27:O30" si="16">K27+L27+M27-N27</f>
        <v>0</v>
      </c>
    </row>
    <row r="28" spans="1:15" ht="15" customHeight="1" x14ac:dyDescent="0.25">
      <c r="A28" s="21" t="s">
        <v>44</v>
      </c>
      <c r="B28" s="16" cm="1">
        <f t="array" ref="B28">IF(SUMPRODUCT(('Data - incidents'!$A$2:$A$464=B$3)*('Data - incidents'!$B$2:$B$464=$A28)*('Data - incidents'!$C$2:$C$464))=0,"..",SUMPRODUCT(('Data - incidents'!$A$2:$A$464=B$3)*('Data - incidents'!$B$2:$B$464=$A28)*('Data - incidents'!$C$2:$C$464)))</f>
        <v>600567</v>
      </c>
      <c r="C28" s="16" cm="1">
        <f t="array" ref="C28">IF(SUMPRODUCT(('Data - incidents'!$A$2:$A$464=C$3)*('Data - incidents'!$B$2:$B$464=$A28)*('Data - incidents'!$C$2:$C$464))=0,"..",SUMPRODUCT(('Data - incidents'!$A$2:$A$464=C$3)*('Data - incidents'!$B$2:$B$464=$A28)*('Data - incidents'!$C$2:$C$464)))</f>
        <v>80550</v>
      </c>
      <c r="D28" s="16" cm="1">
        <f t="array" ref="D28">IF(SUMPRODUCT(('Data - incidents'!$A$2:$A$464=D$3)*('Data - incidents'!$B$2:$B$464=$A28)*('Data - incidents'!$C$2:$C$464))=0,"..",SUMPRODUCT(('Data - incidents'!$A$2:$A$464=D$3)*('Data - incidents'!$B$2:$B$464=$A28)*('Data - incidents'!$C$2:$C$464)))</f>
        <v>38062</v>
      </c>
      <c r="E28" s="16">
        <f t="shared" si="12"/>
        <v>719179</v>
      </c>
      <c r="F28" s="16">
        <f t="shared" si="6"/>
        <v>10356.247770443413</v>
      </c>
      <c r="G28" s="16">
        <f t="shared" si="13"/>
        <v>14614.100656772742</v>
      </c>
      <c r="H28" s="16">
        <f t="shared" si="14"/>
        <v>12025.623405448529</v>
      </c>
      <c r="I28" s="17">
        <f t="shared" si="15"/>
        <v>10787.523295025807</v>
      </c>
      <c r="J28" s="20"/>
      <c r="K28" s="18" cm="1">
        <f t="array" ref="K28">IF(SUMPRODUCT(('Data - population'!$B$2:$B$372626=FIRE0101_working!$A28)*('Data - population'!$C$2:$C$372626=FIRE0101_working!F$3)*('Data - population'!$D$2:$D$372626))=0,"..",SUMPRODUCT(('Data - population'!$B$2:$B$372626=FIRE0101_working!$A28)*('Data - population'!$C$2:$C$372626=FIRE0101_working!F$3)*('Data - population'!$D$2:$D$372626)))</f>
        <v>57990791</v>
      </c>
      <c r="L28" s="18" cm="1">
        <f t="array" ref="L28">IF(SUMPRODUCT(('Data - population'!$B$2:$B$372626=FIRE0101_working!$A28)*('Data - population'!$C$2:$C$372626=FIRE0101_working!G$3)*('Data - population'!$D$2:$D$372626))=0,"..",SUMPRODUCT(('Data - population'!$B$2:$B$372626=FIRE0101_working!$A28)*('Data - population'!$C$2:$C$372626=FIRE0101_working!G$3)*('Data - population'!$D$2:$D$372626)))</f>
        <v>5511800</v>
      </c>
      <c r="M28" s="18" cm="1">
        <f t="array" ref="M28">IF(SUMPRODUCT(('Data - population'!$B$2:$B$372626=FIRE0101_working!$A28)*('Data - population'!$C$2:$C$372626=FIRE0101_working!H$3)*('Data - population'!$D$2:$D$372626))=0,"..",SUMPRODUCT(('Data - population'!$B$2:$B$372626=FIRE0101_working!$A28)*('Data - population'!$C$2:$C$372626=FIRE0101_working!H$3)*('Data - population'!$D$2:$D$372626)))</f>
        <v>3165075</v>
      </c>
      <c r="N28" s="18" cm="1">
        <f t="array" ref="N28">IF(SUMPRODUCT(('Data - population'!$B$2:$B$372626=FIRE0101_working!$A28)*('Data - population'!$C$2:$C$372626=FIRE0101_working!I$3)*('Data - population'!$D$2:$D$372626))=0,"..",SUMPRODUCT(('Data - population'!$B$2:$B$372626=FIRE0101_working!$A28)*('Data - population'!$C$2:$C$372626=FIRE0101_working!I$3)*('Data - population'!$D$2:$D$372626)))</f>
        <v>66667666</v>
      </c>
      <c r="O28" s="19">
        <f>K28+L28+M28-N28</f>
        <v>0</v>
      </c>
    </row>
    <row r="29" spans="1:15" ht="15" customHeight="1" x14ac:dyDescent="0.25">
      <c r="A29" s="21" t="s">
        <v>45</v>
      </c>
      <c r="B29" s="16" cm="1">
        <f t="array" ref="B29">IF(SUMPRODUCT(('Data - incidents'!$A$2:$A$464=B$3)*('Data - incidents'!$B$2:$B$464=$A29)*('Data - incidents'!$C$2:$C$464))=0,"..",SUMPRODUCT(('Data - incidents'!$A$2:$A$464=B$3)*('Data - incidents'!$B$2:$B$464=$A29)*('Data - incidents'!$C$2:$C$464)))</f>
        <v>605970</v>
      </c>
      <c r="C29" s="16" cm="1">
        <f t="array" ref="C29">IF(SUMPRODUCT(('Data - incidents'!$A$2:$A$464=C$3)*('Data - incidents'!$B$2:$B$464=$A29)*('Data - incidents'!$C$2:$C$464))=0,"..",SUMPRODUCT(('Data - incidents'!$A$2:$A$464=C$3)*('Data - incidents'!$B$2:$B$464=$A29)*('Data - incidents'!$C$2:$C$464)))</f>
        <v>74610</v>
      </c>
      <c r="D29" s="16" cm="1">
        <f t="array" ref="D29">IF(SUMPRODUCT(('Data - incidents'!$A$2:$A$464=D$3)*('Data - incidents'!$B$2:$B$464=$A29)*('Data - incidents'!$C$2:$C$464))=0,"..",SUMPRODUCT(('Data - incidents'!$A$2:$A$464=D$3)*('Data - incidents'!$B$2:$B$464=$A29)*('Data - incidents'!$C$2:$C$464)))</f>
        <v>38074</v>
      </c>
      <c r="E29" s="16">
        <f t="shared" ref="E29" si="17">IF(OR(D29="..",C29="..",B29=".."),"..",SUM(B29:D29))</f>
        <v>718654</v>
      </c>
      <c r="F29" s="16">
        <f t="shared" si="6"/>
        <v>10339.519891508155</v>
      </c>
      <c r="G29" s="16">
        <f t="shared" ref="G29" si="18">IF(OR(C29="..",L29=".."),"..",(1000000*C29)/L29)</f>
        <v>13459.491638554651</v>
      </c>
      <c r="H29" s="16">
        <f t="shared" ref="H29" si="19">IF(OR(D29="..",M29=".."),"..",(1000000*D29)/M29)</f>
        <v>11980.683138716196</v>
      </c>
      <c r="I29" s="17">
        <f t="shared" ref="I29" si="20">IF(OR(E29="..",N29=".."),"..",(1000000*E29)/N29)</f>
        <v>10673.858241049742</v>
      </c>
      <c r="J29" s="20"/>
      <c r="K29" s="18" cm="1">
        <f t="array" ref="K29">IF(SUMPRODUCT(('Data - population'!$B$2:$B$372626=FIRE0101_working!$A29)*('Data - population'!$C$2:$C$372626=FIRE0101_working!F$3)*('Data - population'!$D$2:$D$372626))=0,"..",SUMPRODUCT(('Data - population'!$B$2:$B$372626=FIRE0101_working!$A29)*('Data - population'!$C$2:$C$372626=FIRE0101_working!F$3)*('Data - population'!$D$2:$D$372626)))</f>
        <v>58607170</v>
      </c>
      <c r="L29" s="18" cm="1">
        <f t="array" ref="L29">IF(SUMPRODUCT(('Data - population'!$B$2:$B$372626=FIRE0101_working!$A29)*('Data - population'!$C$2:$C$372626=FIRE0101_working!G$3)*('Data - population'!$D$2:$D$372626))=0,"..",SUMPRODUCT(('Data - population'!$B$2:$B$372626=FIRE0101_working!$A29)*('Data - population'!$C$2:$C$372626=FIRE0101_working!G$3)*('Data - population'!$D$2:$D$372626)))</f>
        <v>5543300</v>
      </c>
      <c r="M29" s="18" cm="1">
        <f t="array" ref="M29">IF(SUMPRODUCT(('Data - population'!$B$2:$B$372626=FIRE0101_working!$A29)*('Data - population'!$C$2:$C$372626=FIRE0101_working!H$3)*('Data - population'!$D$2:$D$372626))=0,"..",SUMPRODUCT(('Data - population'!$B$2:$B$372626=FIRE0101_working!$A29)*('Data - population'!$C$2:$C$372626=FIRE0101_working!H$3)*('Data - population'!$D$2:$D$372626)))</f>
        <v>3177949</v>
      </c>
      <c r="N29" s="18" cm="1">
        <f t="array" ref="N29">IF(SUMPRODUCT(('Data - population'!$B$2:$B$372626=FIRE0101_working!$A29)*('Data - population'!$C$2:$C$372626=FIRE0101_working!I$3)*('Data - population'!$D$2:$D$372626))=0,"..",SUMPRODUCT(('Data - population'!$B$2:$B$372626=FIRE0101_working!$A29)*('Data - population'!$C$2:$C$372626=FIRE0101_working!I$3)*('Data - population'!$D$2:$D$372626)))</f>
        <v>67328419</v>
      </c>
      <c r="O29" s="19">
        <f>K29+L29+M29-N29</f>
        <v>0</v>
      </c>
    </row>
    <row r="30" spans="1:15" ht="15" customHeight="1" x14ac:dyDescent="0.25">
      <c r="A30" s="21" t="s">
        <v>88</v>
      </c>
      <c r="B30" s="16" cm="1">
        <f t="array" ref="B30">IF(SUMPRODUCT(('Data - incidents'!$A$2:$A$464=B$3)*('Data - incidents'!$B$2:$B$464=$A30)*('Data - incidents'!$C$2:$C$464))=0,"..",SUMPRODUCT(('Data - incidents'!$A$2:$A$464=B$3)*('Data - incidents'!$B$2:$B$464=$A30)*('Data - incidents'!$C$2:$C$464)))</f>
        <v>642003</v>
      </c>
      <c r="C30" s="16" t="str" cm="1">
        <f t="array" ref="C30">IF(SUMPRODUCT(('Data - incidents'!$A$2:$A$464=C$3)*('Data - incidents'!$B$2:$B$464=$A30)*('Data - incidents'!$C$2:$C$464))=0,"..",SUMPRODUCT(('Data - incidents'!$A$2:$A$464=C$3)*('Data - incidents'!$B$2:$B$464=$A30)*('Data - incidents'!$C$2:$C$464)))</f>
        <v>..</v>
      </c>
      <c r="D30" s="16" t="str" cm="1">
        <f t="array" ref="D30">IF(SUMPRODUCT(('Data - incidents'!$A$2:$A$464=D$3)*('Data - incidents'!$B$2:$B$464=$A30)*('Data - incidents'!$C$2:$C$464))=0,"..",SUMPRODUCT(('Data - incidents'!$A$2:$A$464=D$3)*('Data - incidents'!$B$2:$B$464=$A30)*('Data - incidents'!$C$2:$C$464)))</f>
        <v>..</v>
      </c>
      <c r="E30" s="16" t="str">
        <f t="shared" ref="E30" si="21">IF(OR(D30="..",C30="..",B30=".."),"..",SUM(B30:D30))</f>
        <v>..</v>
      </c>
      <c r="F30" s="16">
        <f t="shared" si="6"/>
        <v>10911.958042799559</v>
      </c>
      <c r="G30" s="16" t="str">
        <f t="shared" ref="G30" si="22">IF(OR(C30="..",L30=".."),"..",(1000000*C30)/L30)</f>
        <v>..</v>
      </c>
      <c r="H30" s="16" t="str">
        <f t="shared" ref="H30" si="23">IF(OR(D30="..",M30=".."),"..",(1000000*D30)/M30)</f>
        <v>..</v>
      </c>
      <c r="I30" s="17" t="str">
        <f t="shared" ref="I30" si="24">IF(OR(E30="..",N30=".."),"..",(1000000*E30)/N30)</f>
        <v>..</v>
      </c>
      <c r="J30" s="20"/>
      <c r="K30" s="18" cm="1">
        <f t="array" ref="K30">IF(SUMPRODUCT(('Data - population'!$B$2:$B$372626=FIRE0101_working!$A30)*('Data - population'!$C$2:$C$372626=FIRE0101_working!F$3)*('Data - population'!$D$2:$D$372626))=0,"..",SUMPRODUCT(('Data - population'!$B$2:$B$372626=FIRE0101_working!$A30)*('Data - population'!$C$2:$C$372626=FIRE0101_working!F$3)*('Data - population'!$D$2:$D$372626)))</f>
        <v>58834812</v>
      </c>
      <c r="L30" s="18" cm="1">
        <f t="array" ref="L30">IF(SUMPRODUCT(('Data - population'!$B$2:$B$372626=FIRE0101_working!$A30)*('Data - population'!$C$2:$C$372626=FIRE0101_working!G$3)*('Data - population'!$D$2:$D$372626))=0,"..",SUMPRODUCT(('Data - population'!$B$2:$B$372626=FIRE0101_working!$A30)*('Data - population'!$C$2:$C$372626=FIRE0101_working!G$3)*('Data - population'!$D$2:$D$372626)))</f>
        <v>5545500</v>
      </c>
      <c r="M30" s="18" cm="1">
        <f t="array" ref="M30">IF(SUMPRODUCT(('Data - population'!$B$2:$B$372626=FIRE0101_working!$A30)*('Data - population'!$C$2:$C$372626=FIRE0101_working!H$3)*('Data - population'!$D$2:$D$372626))=0,"..",SUMPRODUCT(('Data - population'!$B$2:$B$372626=FIRE0101_working!$A30)*('Data - population'!$C$2:$C$372626=FIRE0101_working!H$3)*('Data - population'!$D$2:$D$372626)))</f>
        <v>3175181</v>
      </c>
      <c r="N30" s="18" cm="1">
        <f t="array" ref="N30">IF(SUMPRODUCT(('Data - population'!$B$2:$B$372626=FIRE0101_working!$A30)*('Data - population'!$C$2:$C$372626=FIRE0101_working!I$3)*('Data - population'!$D$2:$D$372626))=0,"..",SUMPRODUCT(('Data - population'!$B$2:$B$372626=FIRE0101_working!$A30)*('Data - population'!$C$2:$C$372626=FIRE0101_working!I$3)*('Data - population'!$D$2:$D$372626)))</f>
        <v>67555493</v>
      </c>
      <c r="O30" s="19">
        <f t="shared" si="16"/>
        <v>0</v>
      </c>
    </row>
    <row r="31" spans="1:15" ht="15" customHeight="1" x14ac:dyDescent="0.25">
      <c r="A31" s="21" t="s">
        <v>91</v>
      </c>
      <c r="B31" s="16" cm="1">
        <f t="array" ref="B31">IF(SUMPRODUCT(('Data - incidents'!$A$2:$A$464=B$3)*('Data - incidents'!$B$2:$B$464=$A31)*('Data - incidents'!$C$2:$C$464))=0,"..",SUMPRODUCT(('Data - incidents'!$A$2:$A$464=B$3)*('Data - incidents'!$B$2:$B$464=$A31)*('Data - incidents'!$C$2:$C$464)))</f>
        <v>169642</v>
      </c>
      <c r="C31" s="16" t="str" cm="1">
        <f t="array" ref="C31">IF(SUMPRODUCT(('Data - incidents'!$A$2:$A$464=C$3)*('Data - incidents'!$B$2:$B$464=$A31)*('Data - incidents'!$C$2:$C$464))=0,"..",SUMPRODUCT(('Data - incidents'!$A$2:$A$464=C$3)*('Data - incidents'!$B$2:$B$464=$A31)*('Data - incidents'!$C$2:$C$464)))</f>
        <v>..</v>
      </c>
      <c r="D31" s="16" t="str" cm="1">
        <f t="array" ref="D31">IF(SUMPRODUCT(('Data - incidents'!$A$2:$A$464=D$3)*('Data - incidents'!$B$2:$B$464=$A31)*('Data - incidents'!$C$2:$C$464))=0,"..",SUMPRODUCT(('Data - incidents'!$A$2:$A$464=D$3)*('Data - incidents'!$B$2:$B$464=$A31)*('Data - incidents'!$C$2:$C$464)))</f>
        <v>..</v>
      </c>
      <c r="E31" s="16" t="str">
        <f t="shared" ref="E31:E36" si="25">IF(OR(D31="..",C31="..",B31=".."),"..",SUM(B31:D31))</f>
        <v>..</v>
      </c>
      <c r="F31" s="16" t="str">
        <f t="shared" ref="F31:F36" si="26">IF(OR(B31="..",K31=".."),"..",(1000000*B31)/K31)</f>
        <v>..</v>
      </c>
      <c r="G31" s="16" t="str">
        <f t="shared" ref="G31:G36" si="27">IF(OR(C31="..",L31=".."),"..",(1000000*C31)/L31)</f>
        <v>..</v>
      </c>
      <c r="H31" s="16" t="str">
        <f t="shared" ref="H31:H36" si="28">IF(OR(D31="..",M31=".."),"..",(1000000*D31)/M31)</f>
        <v>..</v>
      </c>
      <c r="I31" s="17" t="str">
        <f t="shared" ref="I31:I36" si="29">IF(OR(E31="..",N31=".."),"..",(1000000*E31)/N31)</f>
        <v>..</v>
      </c>
      <c r="J31" s="20"/>
      <c r="K31" s="18" t="str" cm="1">
        <f t="array" ref="K31">IF(SUMPRODUCT(('Data - population'!$B$2:$B$372626=FIRE0101_working!$A31)*('Data - population'!$C$2:$C$372626=FIRE0101_working!F$3)*('Data - population'!$D$2:$D$372626))=0,"..",SUMPRODUCT(('Data - population'!$B$2:$B$372626=FIRE0101_working!$A31)*('Data - population'!$C$2:$C$372626=FIRE0101_working!F$3)*('Data - population'!$D$2:$D$372626)))</f>
        <v>..</v>
      </c>
      <c r="L31" s="18" t="str" cm="1">
        <f t="array" ref="L31">IF(SUMPRODUCT(('Data - population'!$B$2:$B$372626=FIRE0101_working!$A31)*('Data - population'!$C$2:$C$372626=FIRE0101_working!G$3)*('Data - population'!$D$2:$D$372626))=0,"..",SUMPRODUCT(('Data - population'!$B$2:$B$372626=FIRE0101_working!$A31)*('Data - population'!$C$2:$C$372626=FIRE0101_working!G$3)*('Data - population'!$D$2:$D$372626)))</f>
        <v>..</v>
      </c>
      <c r="M31" s="18" t="str" cm="1">
        <f t="array" ref="M31">IF(SUMPRODUCT(('Data - population'!$B$2:$B$372626=FIRE0101_working!$A31)*('Data - population'!$C$2:$C$372626=FIRE0101_working!H$3)*('Data - population'!$D$2:$D$372626))=0,"..",SUMPRODUCT(('Data - population'!$B$2:$B$372626=FIRE0101_working!$A31)*('Data - population'!$C$2:$C$372626=FIRE0101_working!H$3)*('Data - population'!$D$2:$D$372626)))</f>
        <v>..</v>
      </c>
      <c r="N31" s="18" t="str" cm="1">
        <f t="array" ref="N31">IF(SUMPRODUCT(('Data - population'!$B$2:$B$372626=FIRE0101_working!$A31)*('Data - population'!$C$2:$C$372626=FIRE0101_working!I$3)*('Data - population'!$D$2:$D$372626))=0,"..",SUMPRODUCT(('Data - population'!$B$2:$B$372626=FIRE0101_working!$A31)*('Data - population'!$C$2:$C$372626=FIRE0101_working!I$3)*('Data - population'!$D$2:$D$372626)))</f>
        <v>..</v>
      </c>
      <c r="O31" s="19" t="e">
        <f t="shared" ref="O31:O36" si="30">K31+L31+M31-N31</f>
        <v>#VALUE!</v>
      </c>
    </row>
    <row r="32" spans="1:15" ht="15" customHeight="1" x14ac:dyDescent="0.25">
      <c r="A32" s="21" t="s">
        <v>92</v>
      </c>
      <c r="B32" s="16" t="str" cm="1">
        <f t="array" ref="B32">IF(SUMPRODUCT(('Data - incidents'!$A$2:$A$464=B$3)*('Data - incidents'!$B$2:$B$464=$A32)*('Data - incidents'!$C$2:$C$464))=0,"..",SUMPRODUCT(('Data - incidents'!$A$2:$A$464=B$3)*('Data - incidents'!$B$2:$B$464=$A32)*('Data - incidents'!$C$2:$C$464)))</f>
        <v>..</v>
      </c>
      <c r="C32" s="16" t="str" cm="1">
        <f t="array" ref="C32">IF(SUMPRODUCT(('Data - incidents'!$A$2:$A$464=C$3)*('Data - incidents'!$B$2:$B$464=$A32)*('Data - incidents'!$C$2:$C$464))=0,"..",SUMPRODUCT(('Data - incidents'!$A$2:$A$464=C$3)*('Data - incidents'!$B$2:$B$464=$A32)*('Data - incidents'!$C$2:$C$464)))</f>
        <v>..</v>
      </c>
      <c r="D32" s="16" t="str" cm="1">
        <f t="array" ref="D32">IF(SUMPRODUCT(('Data - incidents'!$A$2:$A$464=D$3)*('Data - incidents'!$B$2:$B$464=$A32)*('Data - incidents'!$C$2:$C$464))=0,"..",SUMPRODUCT(('Data - incidents'!$A$2:$A$464=D$3)*('Data - incidents'!$B$2:$B$464=$A32)*('Data - incidents'!$C$2:$C$464)))</f>
        <v>..</v>
      </c>
      <c r="E32" s="16" t="str">
        <f t="shared" si="25"/>
        <v>..</v>
      </c>
      <c r="F32" s="16" t="str">
        <f t="shared" si="26"/>
        <v>..</v>
      </c>
      <c r="G32" s="16" t="str">
        <f t="shared" si="27"/>
        <v>..</v>
      </c>
      <c r="H32" s="16" t="str">
        <f t="shared" si="28"/>
        <v>..</v>
      </c>
      <c r="I32" s="17" t="str">
        <f t="shared" si="29"/>
        <v>..</v>
      </c>
      <c r="J32" s="20"/>
      <c r="K32" s="18" t="str" cm="1">
        <f t="array" ref="K32">IF(SUMPRODUCT(('Data - population'!$B$2:$B$372626=FIRE0101_working!$A32)*('Data - population'!$C$2:$C$372626=FIRE0101_working!F$3)*('Data - population'!$D$2:$D$372626))=0,"..",SUMPRODUCT(('Data - population'!$B$2:$B$372626=FIRE0101_working!$A32)*('Data - population'!$C$2:$C$372626=FIRE0101_working!F$3)*('Data - population'!$D$2:$D$372626)))</f>
        <v>..</v>
      </c>
      <c r="L32" s="18" t="str" cm="1">
        <f t="array" ref="L32">IF(SUMPRODUCT(('Data - population'!$B$2:$B$372626=FIRE0101_working!$A32)*('Data - population'!$C$2:$C$372626=FIRE0101_working!G$3)*('Data - population'!$D$2:$D$372626))=0,"..",SUMPRODUCT(('Data - population'!$B$2:$B$372626=FIRE0101_working!$A32)*('Data - population'!$C$2:$C$372626=FIRE0101_working!G$3)*('Data - population'!$D$2:$D$372626)))</f>
        <v>..</v>
      </c>
      <c r="M32" s="18" t="str" cm="1">
        <f t="array" ref="M32">IF(SUMPRODUCT(('Data - population'!$B$2:$B$372626=FIRE0101_working!$A32)*('Data - population'!$C$2:$C$372626=FIRE0101_working!H$3)*('Data - population'!$D$2:$D$372626))=0,"..",SUMPRODUCT(('Data - population'!$B$2:$B$372626=FIRE0101_working!$A32)*('Data - population'!$C$2:$C$372626=FIRE0101_working!H$3)*('Data - population'!$D$2:$D$372626)))</f>
        <v>..</v>
      </c>
      <c r="N32" s="18" t="str" cm="1">
        <f t="array" ref="N32">IF(SUMPRODUCT(('Data - population'!$B$2:$B$372626=FIRE0101_working!$A32)*('Data - population'!$C$2:$C$372626=FIRE0101_working!I$3)*('Data - population'!$D$2:$D$372626))=0,"..",SUMPRODUCT(('Data - population'!$B$2:$B$372626=FIRE0101_working!$A32)*('Data - population'!$C$2:$C$372626=FIRE0101_working!I$3)*('Data - population'!$D$2:$D$372626)))</f>
        <v>..</v>
      </c>
      <c r="O32" s="19" t="e">
        <f t="shared" si="30"/>
        <v>#VALUE!</v>
      </c>
    </row>
    <row r="33" spans="1:15" ht="15" customHeight="1" x14ac:dyDescent="0.25">
      <c r="A33" s="21" t="s">
        <v>93</v>
      </c>
      <c r="B33" s="16" t="str" cm="1">
        <f t="array" ref="B33">IF(SUMPRODUCT(('Data - incidents'!$A$2:$A$464=B$3)*('Data - incidents'!$B$2:$B$464=$A33)*('Data - incidents'!$C$2:$C$464))=0,"..",SUMPRODUCT(('Data - incidents'!$A$2:$A$464=B$3)*('Data - incidents'!$B$2:$B$464=$A33)*('Data - incidents'!$C$2:$C$464)))</f>
        <v>..</v>
      </c>
      <c r="C33" s="16" t="str" cm="1">
        <f t="array" ref="C33">IF(SUMPRODUCT(('Data - incidents'!$A$2:$A$464=C$3)*('Data - incidents'!$B$2:$B$464=$A33)*('Data - incidents'!$C$2:$C$464))=0,"..",SUMPRODUCT(('Data - incidents'!$A$2:$A$464=C$3)*('Data - incidents'!$B$2:$B$464=$A33)*('Data - incidents'!$C$2:$C$464)))</f>
        <v>..</v>
      </c>
      <c r="D33" s="16" t="str" cm="1">
        <f t="array" ref="D33">IF(SUMPRODUCT(('Data - incidents'!$A$2:$A$464=D$3)*('Data - incidents'!$B$2:$B$464=$A33)*('Data - incidents'!$C$2:$C$464))=0,"..",SUMPRODUCT(('Data - incidents'!$A$2:$A$464=D$3)*('Data - incidents'!$B$2:$B$464=$A33)*('Data - incidents'!$C$2:$C$464)))</f>
        <v>..</v>
      </c>
      <c r="E33" s="16" t="str">
        <f t="shared" si="25"/>
        <v>..</v>
      </c>
      <c r="F33" s="16" t="str">
        <f t="shared" si="26"/>
        <v>..</v>
      </c>
      <c r="G33" s="16" t="str">
        <f t="shared" si="27"/>
        <v>..</v>
      </c>
      <c r="H33" s="16" t="str">
        <f t="shared" si="28"/>
        <v>..</v>
      </c>
      <c r="I33" s="17" t="str">
        <f t="shared" si="29"/>
        <v>..</v>
      </c>
      <c r="J33" s="20"/>
      <c r="K33" s="18" t="str" cm="1">
        <f t="array" ref="K33">IF(SUMPRODUCT(('Data - population'!$B$2:$B$372626=FIRE0101_working!$A33)*('Data - population'!$C$2:$C$372626=FIRE0101_working!F$3)*('Data - population'!$D$2:$D$372626))=0,"..",SUMPRODUCT(('Data - population'!$B$2:$B$372626=FIRE0101_working!$A33)*('Data - population'!$C$2:$C$372626=FIRE0101_working!F$3)*('Data - population'!$D$2:$D$372626)))</f>
        <v>..</v>
      </c>
      <c r="L33" s="18" t="str" cm="1">
        <f t="array" ref="L33">IF(SUMPRODUCT(('Data - population'!$B$2:$B$372626=FIRE0101_working!$A33)*('Data - population'!$C$2:$C$372626=FIRE0101_working!G$3)*('Data - population'!$D$2:$D$372626))=0,"..",SUMPRODUCT(('Data - population'!$B$2:$B$372626=FIRE0101_working!$A33)*('Data - population'!$C$2:$C$372626=FIRE0101_working!G$3)*('Data - population'!$D$2:$D$372626)))</f>
        <v>..</v>
      </c>
      <c r="M33" s="18" t="str" cm="1">
        <f t="array" ref="M33">IF(SUMPRODUCT(('Data - population'!$B$2:$B$372626=FIRE0101_working!$A33)*('Data - population'!$C$2:$C$372626=FIRE0101_working!H$3)*('Data - population'!$D$2:$D$372626))=0,"..",SUMPRODUCT(('Data - population'!$B$2:$B$372626=FIRE0101_working!$A33)*('Data - population'!$C$2:$C$372626=FIRE0101_working!H$3)*('Data - population'!$D$2:$D$372626)))</f>
        <v>..</v>
      </c>
      <c r="N33" s="18" t="str" cm="1">
        <f t="array" ref="N33">IF(SUMPRODUCT(('Data - population'!$B$2:$B$372626=FIRE0101_working!$A33)*('Data - population'!$C$2:$C$372626=FIRE0101_working!I$3)*('Data - population'!$D$2:$D$372626))=0,"..",SUMPRODUCT(('Data - population'!$B$2:$B$372626=FIRE0101_working!$A33)*('Data - population'!$C$2:$C$372626=FIRE0101_working!I$3)*('Data - population'!$D$2:$D$372626)))</f>
        <v>..</v>
      </c>
      <c r="O33" s="19" t="e">
        <f t="shared" si="30"/>
        <v>#VALUE!</v>
      </c>
    </row>
    <row r="34" spans="1:15" ht="15" customHeight="1" x14ac:dyDescent="0.25">
      <c r="A34" s="21" t="s">
        <v>94</v>
      </c>
      <c r="B34" s="16" t="str" cm="1">
        <f t="array" ref="B34">IF(SUMPRODUCT(('Data - incidents'!$A$2:$A$464=B$3)*('Data - incidents'!$B$2:$B$464=$A34)*('Data - incidents'!$C$2:$C$464))=0,"..",SUMPRODUCT(('Data - incidents'!$A$2:$A$464=B$3)*('Data - incidents'!$B$2:$B$464=$A34)*('Data - incidents'!$C$2:$C$464)))</f>
        <v>..</v>
      </c>
      <c r="C34" s="16" t="str" cm="1">
        <f t="array" ref="C34">IF(SUMPRODUCT(('Data - incidents'!$A$2:$A$464=C$3)*('Data - incidents'!$B$2:$B$464=$A34)*('Data - incidents'!$C$2:$C$464))=0,"..",SUMPRODUCT(('Data - incidents'!$A$2:$A$464=C$3)*('Data - incidents'!$B$2:$B$464=$A34)*('Data - incidents'!$C$2:$C$464)))</f>
        <v>..</v>
      </c>
      <c r="D34" s="16" t="str" cm="1">
        <f t="array" ref="D34">IF(SUMPRODUCT(('Data - incidents'!$A$2:$A$464=D$3)*('Data - incidents'!$B$2:$B$464=$A34)*('Data - incidents'!$C$2:$C$464))=0,"..",SUMPRODUCT(('Data - incidents'!$A$2:$A$464=D$3)*('Data - incidents'!$B$2:$B$464=$A34)*('Data - incidents'!$C$2:$C$464)))</f>
        <v>..</v>
      </c>
      <c r="E34" s="16" t="str">
        <f t="shared" si="25"/>
        <v>..</v>
      </c>
      <c r="F34" s="16" t="str">
        <f t="shared" si="26"/>
        <v>..</v>
      </c>
      <c r="G34" s="16" t="str">
        <f t="shared" si="27"/>
        <v>..</v>
      </c>
      <c r="H34" s="16" t="str">
        <f t="shared" si="28"/>
        <v>..</v>
      </c>
      <c r="I34" s="17" t="str">
        <f t="shared" si="29"/>
        <v>..</v>
      </c>
      <c r="J34" s="20"/>
      <c r="K34" s="18" t="str" cm="1">
        <f t="array" ref="K34">IF(SUMPRODUCT(('Data - population'!$B$2:$B$372626=FIRE0101_working!$A34)*('Data - population'!$C$2:$C$372626=FIRE0101_working!F$3)*('Data - population'!$D$2:$D$372626))=0,"..",SUMPRODUCT(('Data - population'!$B$2:$B$372626=FIRE0101_working!$A34)*('Data - population'!$C$2:$C$372626=FIRE0101_working!F$3)*('Data - population'!$D$2:$D$372626)))</f>
        <v>..</v>
      </c>
      <c r="L34" s="18" t="str" cm="1">
        <f t="array" ref="L34">IF(SUMPRODUCT(('Data - population'!$B$2:$B$372626=FIRE0101_working!$A34)*('Data - population'!$C$2:$C$372626=FIRE0101_working!G$3)*('Data - population'!$D$2:$D$372626))=0,"..",SUMPRODUCT(('Data - population'!$B$2:$B$372626=FIRE0101_working!$A34)*('Data - population'!$C$2:$C$372626=FIRE0101_working!G$3)*('Data - population'!$D$2:$D$372626)))</f>
        <v>..</v>
      </c>
      <c r="M34" s="18" t="str" cm="1">
        <f t="array" ref="M34">IF(SUMPRODUCT(('Data - population'!$B$2:$B$372626=FIRE0101_working!$A34)*('Data - population'!$C$2:$C$372626=FIRE0101_working!H$3)*('Data - population'!$D$2:$D$372626))=0,"..",SUMPRODUCT(('Data - population'!$B$2:$B$372626=FIRE0101_working!$A34)*('Data - population'!$C$2:$C$372626=FIRE0101_working!H$3)*('Data - population'!$D$2:$D$372626)))</f>
        <v>..</v>
      </c>
      <c r="N34" s="18" t="str" cm="1">
        <f t="array" ref="N34">IF(SUMPRODUCT(('Data - population'!$B$2:$B$372626=FIRE0101_working!$A34)*('Data - population'!$C$2:$C$372626=FIRE0101_working!I$3)*('Data - population'!$D$2:$D$372626))=0,"..",SUMPRODUCT(('Data - population'!$B$2:$B$372626=FIRE0101_working!$A34)*('Data - population'!$C$2:$C$372626=FIRE0101_working!I$3)*('Data - population'!$D$2:$D$372626)))</f>
        <v>..</v>
      </c>
      <c r="O34" s="19" t="e">
        <f t="shared" si="30"/>
        <v>#VALUE!</v>
      </c>
    </row>
    <row r="35" spans="1:15" ht="15" customHeight="1" x14ac:dyDescent="0.25">
      <c r="A35" s="21" t="s">
        <v>95</v>
      </c>
      <c r="B35" s="16" t="str" cm="1">
        <f t="array" ref="B35">IF(SUMPRODUCT(('Data - incidents'!$A$2:$A$464=B$3)*('Data - incidents'!$B$2:$B$464=$A35)*('Data - incidents'!$C$2:$C$464))=0,"..",SUMPRODUCT(('Data - incidents'!$A$2:$A$464=B$3)*('Data - incidents'!$B$2:$B$464=$A35)*('Data - incidents'!$C$2:$C$464)))</f>
        <v>..</v>
      </c>
      <c r="C35" s="16" t="str" cm="1">
        <f t="array" ref="C35">IF(SUMPRODUCT(('Data - incidents'!$A$2:$A$464=C$3)*('Data - incidents'!$B$2:$B$464=$A35)*('Data - incidents'!$C$2:$C$464))=0,"..",SUMPRODUCT(('Data - incidents'!$A$2:$A$464=C$3)*('Data - incidents'!$B$2:$B$464=$A35)*('Data - incidents'!$C$2:$C$464)))</f>
        <v>..</v>
      </c>
      <c r="D35" s="16" t="str" cm="1">
        <f t="array" ref="D35">IF(SUMPRODUCT(('Data - incidents'!$A$2:$A$464=D$3)*('Data - incidents'!$B$2:$B$464=$A35)*('Data - incidents'!$C$2:$C$464))=0,"..",SUMPRODUCT(('Data - incidents'!$A$2:$A$464=D$3)*('Data - incidents'!$B$2:$B$464=$A35)*('Data - incidents'!$C$2:$C$464)))</f>
        <v>..</v>
      </c>
      <c r="E35" s="16" t="str">
        <f t="shared" si="25"/>
        <v>..</v>
      </c>
      <c r="F35" s="16" t="str">
        <f t="shared" si="26"/>
        <v>..</v>
      </c>
      <c r="G35" s="16" t="str">
        <f t="shared" si="27"/>
        <v>..</v>
      </c>
      <c r="H35" s="16" t="str">
        <f t="shared" si="28"/>
        <v>..</v>
      </c>
      <c r="I35" s="17" t="str">
        <f t="shared" si="29"/>
        <v>..</v>
      </c>
      <c r="J35" s="20"/>
      <c r="K35" s="18" t="str" cm="1">
        <f t="array" ref="K35">IF(SUMPRODUCT(('Data - population'!$B$2:$B$372626=FIRE0101_working!$A35)*('Data - population'!$C$2:$C$372626=FIRE0101_working!F$3)*('Data - population'!$D$2:$D$372626))=0,"..",SUMPRODUCT(('Data - population'!$B$2:$B$372626=FIRE0101_working!$A35)*('Data - population'!$C$2:$C$372626=FIRE0101_working!F$3)*('Data - population'!$D$2:$D$372626)))</f>
        <v>..</v>
      </c>
      <c r="L35" s="18" t="str" cm="1">
        <f t="array" ref="L35">IF(SUMPRODUCT(('Data - population'!$B$2:$B$372626=FIRE0101_working!$A35)*('Data - population'!$C$2:$C$372626=FIRE0101_working!G$3)*('Data - population'!$D$2:$D$372626))=0,"..",SUMPRODUCT(('Data - population'!$B$2:$B$372626=FIRE0101_working!$A35)*('Data - population'!$C$2:$C$372626=FIRE0101_working!G$3)*('Data - population'!$D$2:$D$372626)))</f>
        <v>..</v>
      </c>
      <c r="M35" s="18" t="str" cm="1">
        <f t="array" ref="M35">IF(SUMPRODUCT(('Data - population'!$B$2:$B$372626=FIRE0101_working!$A35)*('Data - population'!$C$2:$C$372626=FIRE0101_working!H$3)*('Data - population'!$D$2:$D$372626))=0,"..",SUMPRODUCT(('Data - population'!$B$2:$B$372626=FIRE0101_working!$A35)*('Data - population'!$C$2:$C$372626=FIRE0101_working!H$3)*('Data - population'!$D$2:$D$372626)))</f>
        <v>..</v>
      </c>
      <c r="N35" s="18" t="str" cm="1">
        <f t="array" ref="N35">IF(SUMPRODUCT(('Data - population'!$B$2:$B$372626=FIRE0101_working!$A35)*('Data - population'!$C$2:$C$372626=FIRE0101_working!I$3)*('Data - population'!$D$2:$D$372626))=0,"..",SUMPRODUCT(('Data - population'!$B$2:$B$372626=FIRE0101_working!$A35)*('Data - population'!$C$2:$C$372626=FIRE0101_working!I$3)*('Data - population'!$D$2:$D$372626)))</f>
        <v>..</v>
      </c>
      <c r="O35" s="19" t="e">
        <f t="shared" si="30"/>
        <v>#VALUE!</v>
      </c>
    </row>
    <row r="36" spans="1:15" ht="15" customHeight="1" x14ac:dyDescent="0.25">
      <c r="A36" s="21" t="s">
        <v>96</v>
      </c>
      <c r="B36" s="16" t="str" cm="1">
        <f t="array" ref="B36">IF(SUMPRODUCT(('Data - incidents'!$A$2:$A$464=B$3)*('Data - incidents'!$B$2:$B$464=$A36)*('Data - incidents'!$C$2:$C$464))=0,"..",SUMPRODUCT(('Data - incidents'!$A$2:$A$464=B$3)*('Data - incidents'!$B$2:$B$464=$A36)*('Data - incidents'!$C$2:$C$464)))</f>
        <v>..</v>
      </c>
      <c r="C36" s="16" t="str" cm="1">
        <f t="array" ref="C36">IF(SUMPRODUCT(('Data - incidents'!$A$2:$A$464=C$3)*('Data - incidents'!$B$2:$B$464=$A36)*('Data - incidents'!$C$2:$C$464))=0,"..",SUMPRODUCT(('Data - incidents'!$A$2:$A$464=C$3)*('Data - incidents'!$B$2:$B$464=$A36)*('Data - incidents'!$C$2:$C$464)))</f>
        <v>..</v>
      </c>
      <c r="D36" s="16" t="str" cm="1">
        <f t="array" ref="D36">IF(SUMPRODUCT(('Data - incidents'!$A$2:$A$464=D$3)*('Data - incidents'!$B$2:$B$464=$A36)*('Data - incidents'!$C$2:$C$464))=0,"..",SUMPRODUCT(('Data - incidents'!$A$2:$A$464=D$3)*('Data - incidents'!$B$2:$B$464=$A36)*('Data - incidents'!$C$2:$C$464)))</f>
        <v>..</v>
      </c>
      <c r="E36" s="16" t="str">
        <f t="shared" si="25"/>
        <v>..</v>
      </c>
      <c r="F36" s="16" t="str">
        <f t="shared" si="26"/>
        <v>..</v>
      </c>
      <c r="G36" s="16" t="str">
        <f t="shared" si="27"/>
        <v>..</v>
      </c>
      <c r="H36" s="16" t="str">
        <f t="shared" si="28"/>
        <v>..</v>
      </c>
      <c r="I36" s="17" t="str">
        <f t="shared" si="29"/>
        <v>..</v>
      </c>
      <c r="J36" s="20"/>
      <c r="K36" s="18" t="str" cm="1">
        <f t="array" ref="K36">IF(SUMPRODUCT(('Data - population'!$B$2:$B$372626=FIRE0101_working!$A36)*('Data - population'!$C$2:$C$372626=FIRE0101_working!F$3)*('Data - population'!$D$2:$D$372626))=0,"..",SUMPRODUCT(('Data - population'!$B$2:$B$372626=FIRE0101_working!$A36)*('Data - population'!$C$2:$C$372626=FIRE0101_working!F$3)*('Data - population'!$D$2:$D$372626)))</f>
        <v>..</v>
      </c>
      <c r="L36" s="18" t="str" cm="1">
        <f t="array" ref="L36">IF(SUMPRODUCT(('Data - population'!$B$2:$B$372626=FIRE0101_working!$A36)*('Data - population'!$C$2:$C$372626=FIRE0101_working!G$3)*('Data - population'!$D$2:$D$372626))=0,"..",SUMPRODUCT(('Data - population'!$B$2:$B$372626=FIRE0101_working!$A36)*('Data - population'!$C$2:$C$372626=FIRE0101_working!G$3)*('Data - population'!$D$2:$D$372626)))</f>
        <v>..</v>
      </c>
      <c r="M36" s="18" t="str" cm="1">
        <f t="array" ref="M36">IF(SUMPRODUCT(('Data - population'!$B$2:$B$372626=FIRE0101_working!$A36)*('Data - population'!$C$2:$C$372626=FIRE0101_working!H$3)*('Data - population'!$D$2:$D$372626))=0,"..",SUMPRODUCT(('Data - population'!$B$2:$B$372626=FIRE0101_working!$A36)*('Data - population'!$C$2:$C$372626=FIRE0101_working!H$3)*('Data - population'!$D$2:$D$372626)))</f>
        <v>..</v>
      </c>
      <c r="N36" s="18" t="str" cm="1">
        <f t="array" ref="N36">IF(SUMPRODUCT(('Data - population'!$B$2:$B$372626=FIRE0101_working!$A36)*('Data - population'!$C$2:$C$372626=FIRE0101_working!I$3)*('Data - population'!$D$2:$D$372626))=0,"..",SUMPRODUCT(('Data - population'!$B$2:$B$372626=FIRE0101_working!$A36)*('Data - population'!$C$2:$C$372626=FIRE0101_working!I$3)*('Data - population'!$D$2:$D$372626)))</f>
        <v>..</v>
      </c>
      <c r="O36" s="19" t="e">
        <f t="shared" si="30"/>
        <v>#VALUE!</v>
      </c>
    </row>
    <row r="37" spans="1:15" ht="15" customHeight="1" x14ac:dyDescent="0.25">
      <c r="A37" s="24"/>
      <c r="B37" s="24"/>
      <c r="C37" s="24"/>
      <c r="D37" s="24"/>
      <c r="E37" s="24"/>
      <c r="F37" s="24"/>
      <c r="G37" s="24"/>
      <c r="H37" s="24"/>
      <c r="I37" s="24"/>
      <c r="J37" s="12"/>
      <c r="K37" s="12"/>
      <c r="L37" s="12"/>
      <c r="M37" s="12"/>
      <c r="N37" s="12"/>
      <c r="O37" s="12"/>
    </row>
    <row r="38" spans="1:15" ht="15" customHeight="1" x14ac:dyDescent="0.25">
      <c r="A38" s="25"/>
      <c r="B38" s="25"/>
      <c r="C38" s="25"/>
      <c r="D38" s="25"/>
      <c r="E38" s="25"/>
      <c r="F38" s="25"/>
      <c r="G38" s="25"/>
      <c r="H38" s="25"/>
      <c r="I38" s="25"/>
      <c r="J38" s="12"/>
      <c r="K38" s="12"/>
      <c r="L38" s="12"/>
      <c r="M38" s="12"/>
      <c r="N38" s="12"/>
      <c r="O38" s="12"/>
    </row>
    <row r="39" spans="1:15" ht="15" customHeight="1" x14ac:dyDescent="0.25">
      <c r="A39" s="23"/>
      <c r="B39" s="12"/>
      <c r="C39" s="12"/>
      <c r="D39" s="12"/>
      <c r="E39" s="12"/>
      <c r="F39" s="12"/>
      <c r="G39" s="12"/>
      <c r="H39" s="12"/>
      <c r="I39" s="12"/>
      <c r="J39" s="12"/>
      <c r="K39" s="12"/>
      <c r="L39" s="12"/>
      <c r="M39" s="12"/>
      <c r="N39" s="12"/>
      <c r="O39" s="12"/>
    </row>
    <row r="40" spans="1:15" s="3" customFormat="1" ht="15" customHeight="1" x14ac:dyDescent="0.2">
      <c r="A40" s="24"/>
      <c r="B40" s="24"/>
      <c r="C40" s="24"/>
      <c r="D40" s="24"/>
      <c r="E40" s="24"/>
      <c r="F40" s="24"/>
      <c r="G40" s="24"/>
      <c r="H40" s="24"/>
      <c r="I40" s="24"/>
      <c r="J40" s="26"/>
      <c r="K40" s="26"/>
      <c r="L40" s="26"/>
      <c r="M40" s="26"/>
      <c r="N40" s="26"/>
      <c r="O40" s="26"/>
    </row>
    <row r="41" spans="1:15" ht="15" customHeight="1" x14ac:dyDescent="0.25">
      <c r="A41" s="25"/>
      <c r="B41" s="25"/>
      <c r="C41" s="25"/>
      <c r="D41" s="25"/>
      <c r="E41" s="25"/>
      <c r="F41" s="25"/>
      <c r="G41" s="25"/>
      <c r="H41" s="25"/>
      <c r="I41" s="25"/>
      <c r="J41" s="12"/>
      <c r="K41" s="12"/>
      <c r="L41" s="12"/>
      <c r="M41" s="12"/>
      <c r="N41" s="12"/>
      <c r="O41" s="12"/>
    </row>
    <row r="42" spans="1:15" ht="15" customHeight="1" x14ac:dyDescent="0.25">
      <c r="A42" s="26"/>
      <c r="B42" s="21"/>
      <c r="C42" s="21"/>
      <c r="D42" s="21"/>
      <c r="E42" s="21"/>
      <c r="F42" s="21"/>
      <c r="G42" s="21"/>
      <c r="H42" s="21"/>
      <c r="I42" s="21"/>
      <c r="J42" s="12"/>
      <c r="K42" s="12"/>
      <c r="L42" s="12"/>
      <c r="M42" s="12"/>
      <c r="N42" s="12"/>
      <c r="O42" s="12"/>
    </row>
    <row r="43" spans="1:15" ht="15" customHeight="1" x14ac:dyDescent="0.25">
      <c r="A43" s="27"/>
      <c r="B43" s="27"/>
      <c r="C43" s="27"/>
      <c r="D43" s="27"/>
      <c r="E43" s="28"/>
      <c r="F43" s="25"/>
      <c r="G43" s="25"/>
      <c r="H43" s="25"/>
      <c r="I43" s="25"/>
      <c r="J43" s="12"/>
      <c r="K43" s="12"/>
      <c r="L43" s="12"/>
      <c r="M43" s="12"/>
      <c r="N43" s="12"/>
      <c r="O43" s="12"/>
    </row>
    <row r="44" spans="1:15" ht="15" customHeight="1" x14ac:dyDescent="0.25">
      <c r="A44" s="12"/>
      <c r="B44" s="12"/>
      <c r="C44" s="12"/>
      <c r="D44" s="12"/>
      <c r="E44" s="12"/>
      <c r="F44" s="12"/>
      <c r="G44" s="12"/>
      <c r="H44" s="12"/>
      <c r="I44" s="12"/>
      <c r="J44" s="12"/>
      <c r="K44" s="12"/>
      <c r="L44" s="12"/>
      <c r="M44" s="12"/>
      <c r="N44" s="12"/>
      <c r="O44" s="12"/>
    </row>
    <row r="45" spans="1:15" ht="15" customHeight="1" x14ac:dyDescent="0.25">
      <c r="A45" s="22"/>
      <c r="B45" s="22"/>
      <c r="C45" s="22"/>
      <c r="D45" s="22"/>
      <c r="E45" s="22"/>
      <c r="F45" s="22"/>
      <c r="G45" s="22"/>
      <c r="H45" s="22"/>
      <c r="I45" s="22"/>
      <c r="J45" s="12"/>
      <c r="K45" s="12"/>
      <c r="L45" s="12"/>
      <c r="M45" s="12"/>
      <c r="N45" s="12"/>
      <c r="O45" s="12"/>
    </row>
    <row r="46" spans="1:15" ht="15" customHeight="1" x14ac:dyDescent="0.25">
      <c r="A46" s="12"/>
      <c r="B46" s="12"/>
      <c r="C46" s="12"/>
      <c r="D46" s="12"/>
      <c r="E46" s="12"/>
      <c r="F46" s="12"/>
      <c r="G46" s="12"/>
      <c r="H46" s="12"/>
      <c r="I46" s="12"/>
      <c r="J46" s="12"/>
      <c r="K46" s="12"/>
      <c r="L46" s="12"/>
      <c r="M46" s="12"/>
      <c r="N46" s="12"/>
      <c r="O46" s="12"/>
    </row>
    <row r="47" spans="1:15" ht="15" customHeight="1" x14ac:dyDescent="0.25">
      <c r="A47" s="26"/>
      <c r="B47" s="26"/>
      <c r="C47" s="26"/>
      <c r="D47" s="26"/>
      <c r="E47" s="26"/>
      <c r="F47" s="26"/>
      <c r="G47" s="26"/>
      <c r="H47" s="26"/>
      <c r="I47" s="26"/>
      <c r="J47" s="12"/>
      <c r="K47" s="12"/>
      <c r="L47" s="12"/>
      <c r="M47" s="12"/>
      <c r="N47" s="12"/>
      <c r="O47" s="12"/>
    </row>
    <row r="48" spans="1:15" ht="15" customHeight="1" x14ac:dyDescent="0.25">
      <c r="A48" s="27"/>
      <c r="B48" s="27"/>
      <c r="C48" s="27"/>
      <c r="D48" s="26"/>
      <c r="E48" s="26"/>
      <c r="F48" s="26"/>
      <c r="G48" s="26"/>
      <c r="H48" s="26"/>
      <c r="I48" s="26"/>
      <c r="J48" s="12"/>
      <c r="K48" s="12"/>
      <c r="L48" s="12"/>
      <c r="M48" s="12"/>
      <c r="N48" s="12"/>
      <c r="O48" s="12"/>
    </row>
    <row r="49" spans="1:15" ht="15" customHeight="1" x14ac:dyDescent="0.25">
      <c r="A49" s="27"/>
      <c r="B49" s="27"/>
      <c r="C49" s="27"/>
      <c r="D49" s="26"/>
      <c r="E49" s="26"/>
      <c r="F49" s="27"/>
      <c r="G49" s="12"/>
      <c r="H49" s="12"/>
      <c r="I49" s="29"/>
      <c r="J49" s="12"/>
      <c r="K49" s="12"/>
      <c r="L49" s="12"/>
      <c r="M49" s="12"/>
      <c r="N49" s="12"/>
      <c r="O49" s="12"/>
    </row>
    <row r="50" spans="1:15" ht="15" customHeight="1" x14ac:dyDescent="0.25">
      <c r="A50" s="27"/>
      <c r="B50" s="27"/>
      <c r="C50" s="27"/>
      <c r="D50" s="27"/>
      <c r="E50" s="27"/>
      <c r="F50" s="26"/>
      <c r="G50" s="12"/>
      <c r="H50" s="12"/>
      <c r="I50" s="29"/>
      <c r="J50" s="12"/>
      <c r="K50" s="12"/>
      <c r="L50" s="12"/>
      <c r="M50" s="12"/>
      <c r="N50" s="12"/>
      <c r="O50" s="12"/>
    </row>
    <row r="51" spans="1:15" ht="15" customHeight="1" x14ac:dyDescent="0.25">
      <c r="A51" s="12"/>
      <c r="B51" s="12"/>
      <c r="C51" s="12"/>
      <c r="D51" s="12"/>
      <c r="E51" s="12"/>
      <c r="F51" s="12"/>
      <c r="G51" s="12"/>
      <c r="H51" s="12"/>
      <c r="I51" s="12"/>
      <c r="J51" s="12"/>
      <c r="K51" s="12"/>
      <c r="L51" s="12"/>
      <c r="M51" s="12"/>
      <c r="N51" s="12"/>
      <c r="O51" s="12"/>
    </row>
    <row r="52" spans="1:15" ht="15" customHeight="1" x14ac:dyDescent="0.25">
      <c r="A52" s="12"/>
      <c r="B52" s="12"/>
      <c r="C52" s="12"/>
      <c r="D52" s="12"/>
      <c r="E52" s="12"/>
      <c r="F52" s="12"/>
      <c r="G52" s="12"/>
      <c r="H52" s="12"/>
      <c r="I52" s="12"/>
      <c r="J52" s="12"/>
      <c r="K52" s="12"/>
      <c r="L52" s="12"/>
      <c r="M52" s="12"/>
      <c r="N52" s="12"/>
      <c r="O52" s="12"/>
    </row>
    <row r="53" spans="1:15" ht="15" customHeight="1" x14ac:dyDescent="0.25">
      <c r="A53" s="12"/>
      <c r="B53" s="12"/>
      <c r="C53" s="12"/>
      <c r="D53" s="12"/>
      <c r="E53" s="12"/>
      <c r="F53" s="12"/>
      <c r="G53" s="12"/>
      <c r="H53" s="12"/>
      <c r="I53" s="12"/>
      <c r="J53" s="12"/>
      <c r="K53" s="12"/>
      <c r="L53" s="12"/>
      <c r="M53" s="12"/>
      <c r="N53" s="12"/>
      <c r="O53" s="12"/>
    </row>
    <row r="54" spans="1:15" ht="15" customHeight="1" x14ac:dyDescent="0.25">
      <c r="A54" s="12"/>
      <c r="B54" s="12"/>
      <c r="C54" s="12"/>
      <c r="D54" s="12"/>
      <c r="E54" s="12"/>
      <c r="F54" s="12"/>
      <c r="G54" s="12"/>
      <c r="H54" s="12"/>
      <c r="I54" s="12"/>
      <c r="J54" s="12"/>
      <c r="K54" s="12"/>
      <c r="L54" s="12"/>
      <c r="M54" s="12"/>
      <c r="N54" s="12"/>
      <c r="O54" s="12"/>
    </row>
    <row r="55" spans="1:15" ht="15" customHeight="1" x14ac:dyDescent="0.25">
      <c r="A55" s="12"/>
      <c r="B55" s="12"/>
      <c r="C55" s="12"/>
      <c r="D55" s="12"/>
      <c r="E55" s="12"/>
      <c r="F55" s="12"/>
      <c r="G55" s="12"/>
      <c r="H55" s="12"/>
      <c r="I55" s="12"/>
      <c r="J55" s="12"/>
      <c r="K55" s="12"/>
      <c r="L55" s="12"/>
      <c r="M55" s="12"/>
      <c r="N55" s="12"/>
      <c r="O55" s="12"/>
    </row>
    <row r="56" spans="1:15" ht="15" customHeight="1" x14ac:dyDescent="0.25">
      <c r="A56" s="12"/>
      <c r="B56" s="12"/>
      <c r="C56" s="12"/>
      <c r="D56" s="12"/>
      <c r="E56" s="12"/>
      <c r="F56" s="12"/>
      <c r="G56" s="12"/>
      <c r="H56" s="12"/>
      <c r="I56" s="12"/>
      <c r="J56" s="12"/>
      <c r="K56" s="12"/>
      <c r="L56" s="12"/>
      <c r="M56" s="12"/>
      <c r="N56" s="12"/>
      <c r="O56" s="12"/>
    </row>
    <row r="57" spans="1:15" ht="15" customHeight="1" x14ac:dyDescent="0.25">
      <c r="A57" s="12"/>
      <c r="B57" s="12"/>
      <c r="C57" s="12"/>
      <c r="D57" s="12"/>
      <c r="E57" s="12"/>
      <c r="F57" s="12"/>
      <c r="G57" s="12"/>
      <c r="H57" s="12"/>
      <c r="I57" s="12"/>
      <c r="J57" s="12"/>
      <c r="K57" s="12"/>
      <c r="L57" s="12"/>
      <c r="M57" s="12"/>
      <c r="N57" s="12"/>
      <c r="O57" s="12"/>
    </row>
    <row r="58" spans="1:15" ht="15" customHeight="1" x14ac:dyDescent="0.25">
      <c r="A58" s="12"/>
      <c r="B58" s="12"/>
      <c r="C58" s="12"/>
      <c r="D58" s="12"/>
      <c r="E58" s="12"/>
      <c r="F58" s="12"/>
      <c r="G58" s="12"/>
      <c r="H58" s="12"/>
      <c r="I58" s="12"/>
      <c r="J58" s="12"/>
      <c r="K58" s="12"/>
      <c r="L58" s="12"/>
      <c r="M58" s="12"/>
      <c r="N58" s="12"/>
      <c r="O58" s="12"/>
    </row>
    <row r="59" spans="1:15" ht="15" customHeight="1" x14ac:dyDescent="0.25">
      <c r="A59" s="12"/>
      <c r="B59" s="12"/>
      <c r="C59" s="12"/>
      <c r="D59" s="12"/>
      <c r="E59" s="12"/>
      <c r="F59" s="12"/>
      <c r="G59" s="12"/>
      <c r="H59" s="12"/>
      <c r="I59" s="12"/>
      <c r="J59" s="12"/>
      <c r="K59" s="12"/>
      <c r="L59" s="12"/>
      <c r="M59" s="12"/>
      <c r="N59" s="12"/>
      <c r="O59" s="12"/>
    </row>
    <row r="60" spans="1:15" ht="15" customHeight="1" x14ac:dyDescent="0.25">
      <c r="A60" s="12"/>
      <c r="B60" s="12"/>
      <c r="C60" s="12"/>
      <c r="D60" s="12"/>
      <c r="E60" s="12"/>
      <c r="F60" s="12"/>
      <c r="G60" s="12"/>
      <c r="H60" s="12"/>
      <c r="I60" s="12"/>
      <c r="J60" s="12"/>
      <c r="K60" s="12"/>
      <c r="L60" s="12"/>
      <c r="M60" s="12"/>
      <c r="N60" s="12"/>
      <c r="O60" s="12"/>
    </row>
    <row r="61" spans="1:15" ht="15" customHeight="1" x14ac:dyDescent="0.25">
      <c r="A61" s="12"/>
      <c r="B61" s="12"/>
      <c r="C61" s="12"/>
      <c r="D61" s="12"/>
      <c r="E61" s="12"/>
      <c r="F61" s="12"/>
      <c r="G61" s="12"/>
      <c r="H61" s="12"/>
      <c r="I61" s="12"/>
      <c r="J61" s="12"/>
      <c r="K61" s="12"/>
      <c r="L61" s="12"/>
      <c r="M61" s="12"/>
      <c r="N61" s="12"/>
      <c r="O61" s="12"/>
    </row>
    <row r="62" spans="1:15" ht="15" customHeight="1" x14ac:dyDescent="0.25">
      <c r="A62" s="12"/>
      <c r="B62" s="12"/>
      <c r="C62" s="12"/>
      <c r="D62" s="12"/>
      <c r="E62" s="12"/>
      <c r="F62" s="12"/>
      <c r="G62" s="12"/>
      <c r="H62" s="12"/>
      <c r="I62" s="12"/>
      <c r="J62" s="12"/>
      <c r="K62" s="12"/>
      <c r="L62" s="12"/>
      <c r="M62" s="12"/>
      <c r="N62" s="12"/>
      <c r="O62" s="12"/>
    </row>
    <row r="63" spans="1:15" ht="15" customHeight="1" x14ac:dyDescent="0.25">
      <c r="A63" s="12"/>
      <c r="B63" s="12"/>
      <c r="C63" s="12"/>
      <c r="D63" s="12"/>
      <c r="E63" s="12"/>
      <c r="F63" s="12"/>
      <c r="G63" s="12"/>
      <c r="H63" s="12"/>
      <c r="I63" s="12"/>
      <c r="J63" s="12"/>
      <c r="K63" s="12"/>
      <c r="L63" s="12"/>
      <c r="M63" s="12"/>
      <c r="N63" s="12"/>
      <c r="O63" s="12"/>
    </row>
    <row r="64" spans="1:15" ht="15" customHeight="1" x14ac:dyDescent="0.25">
      <c r="A64" s="12"/>
      <c r="B64" s="12"/>
      <c r="C64" s="12"/>
      <c r="D64" s="12"/>
      <c r="E64" s="12"/>
      <c r="F64" s="12"/>
      <c r="G64" s="12"/>
      <c r="H64" s="12"/>
      <c r="I64" s="12"/>
      <c r="J64" s="12"/>
      <c r="K64" s="12"/>
      <c r="L64" s="12"/>
      <c r="M64" s="12"/>
      <c r="N64" s="12"/>
      <c r="O64" s="12"/>
    </row>
  </sheetData>
  <phoneticPr fontId="4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N31"/>
  <sheetViews>
    <sheetView zoomScaleNormal="100" workbookViewId="0"/>
  </sheetViews>
  <sheetFormatPr defaultColWidth="9.140625" defaultRowHeight="15.75" customHeight="1" x14ac:dyDescent="0.25"/>
  <cols>
    <col min="1" max="1" width="20.42578125" style="1" customWidth="1"/>
    <col min="2" max="5" width="11.85546875" style="1" customWidth="1"/>
    <col min="6" max="6" width="18.85546875" style="1" customWidth="1"/>
    <col min="7" max="8" width="11.85546875" style="1" customWidth="1"/>
    <col min="9" max="9" width="16.5703125" style="1" customWidth="1"/>
    <col min="10" max="10" width="15.5703125" style="1" customWidth="1"/>
    <col min="11" max="16384" width="9.140625" style="1"/>
  </cols>
  <sheetData>
    <row r="1" spans="1:14" ht="31.5" customHeight="1" x14ac:dyDescent="0.4">
      <c r="A1" s="30" t="s">
        <v>65</v>
      </c>
      <c r="B1" s="30"/>
      <c r="C1" s="30"/>
      <c r="D1" s="30"/>
      <c r="E1" s="30"/>
      <c r="F1" s="30"/>
      <c r="G1" s="30"/>
      <c r="H1" s="30"/>
      <c r="I1" s="30"/>
      <c r="J1" s="30"/>
      <c r="K1" s="12"/>
      <c r="L1" s="12"/>
      <c r="M1" s="12"/>
      <c r="N1" s="12"/>
    </row>
    <row r="2" spans="1:14" ht="31.5" customHeight="1" thickBot="1" x14ac:dyDescent="0.3">
      <c r="A2" s="31"/>
      <c r="B2" s="79"/>
      <c r="C2" s="79" t="s">
        <v>66</v>
      </c>
      <c r="D2" s="79"/>
      <c r="E2" s="79"/>
      <c r="F2" s="79"/>
      <c r="G2" s="80" t="s">
        <v>67</v>
      </c>
      <c r="H2" s="79"/>
      <c r="I2" s="81"/>
      <c r="J2" s="12"/>
      <c r="K2" s="12"/>
      <c r="L2" s="12"/>
      <c r="M2" s="12"/>
      <c r="N2" s="12"/>
    </row>
    <row r="3" spans="1:14" s="2" customFormat="1" ht="31.5" customHeight="1" thickBot="1" x14ac:dyDescent="0.3">
      <c r="A3" s="32" t="s">
        <v>64</v>
      </c>
      <c r="B3" s="82" t="s">
        <v>68</v>
      </c>
      <c r="C3" s="82" t="s">
        <v>69</v>
      </c>
      <c r="D3" s="82" t="s">
        <v>70</v>
      </c>
      <c r="E3" s="82" t="s">
        <v>60</v>
      </c>
      <c r="F3" s="82" t="s">
        <v>68</v>
      </c>
      <c r="G3" s="82" t="s">
        <v>69</v>
      </c>
      <c r="H3" s="82" t="s">
        <v>70</v>
      </c>
      <c r="I3" s="82" t="s">
        <v>60</v>
      </c>
      <c r="J3" s="14"/>
      <c r="K3" s="14"/>
      <c r="L3" s="14"/>
      <c r="M3" s="14"/>
      <c r="N3" s="14"/>
    </row>
    <row r="4" spans="1:14" ht="15.75" customHeight="1" x14ac:dyDescent="0.25">
      <c r="A4" s="33" t="s">
        <v>46</v>
      </c>
      <c r="B4" s="34">
        <f>IF(FIRE0101_working!B4="..","..",ROUND(FIRE0101_working!B4,0))</f>
        <v>929573</v>
      </c>
      <c r="C4" s="34" t="str">
        <f>IF(FIRE0101_working!C4="..","..",ROUND(FIRE0101_working!C4,0))</f>
        <v>..</v>
      </c>
      <c r="D4" s="34" t="str">
        <f>IF(FIRE0101_working!D4="..","..",ROUND(FIRE0101_working!D4,0))</f>
        <v>..</v>
      </c>
      <c r="E4" s="34" t="str">
        <f>IF(FIRE0101_working!E4="..","..",ROUND(FIRE0101_working!E4,0))</f>
        <v>..</v>
      </c>
      <c r="F4" s="34">
        <f>IF(FIRE0101_working!F4="..","..",ROUND(FIRE0101_working!F4,0))</f>
        <v>18958</v>
      </c>
      <c r="G4" s="34" t="str">
        <f>IF(FIRE0101_working!G4="..","..",ROUND(FIRE0101_working!G4,0))</f>
        <v>..</v>
      </c>
      <c r="H4" s="34" t="str">
        <f>IF(FIRE0101_working!H4="..","..",ROUND(FIRE0101_working!H4,0))</f>
        <v>..</v>
      </c>
      <c r="I4" s="34" t="str">
        <f>IF(FIRE0101_working!I4="..","..",ROUND(FIRE0101_working!I4,0))</f>
        <v>..</v>
      </c>
      <c r="J4" s="12"/>
      <c r="K4" s="20"/>
      <c r="L4" s="12"/>
      <c r="M4" s="12"/>
      <c r="N4" s="12"/>
    </row>
    <row r="5" spans="1:14" ht="15.75" customHeight="1" x14ac:dyDescent="0.25">
      <c r="A5" s="33" t="s">
        <v>47</v>
      </c>
      <c r="B5" s="34">
        <f>IF(FIRE0101_working!B5="..","..",ROUND(FIRE0101_working!B5,0))</f>
        <v>912741</v>
      </c>
      <c r="C5" s="34" t="str">
        <f>IF(FIRE0101_working!C5="..","..",ROUND(FIRE0101_working!C5,0))</f>
        <v>..</v>
      </c>
      <c r="D5" s="34" t="str">
        <f>IF(FIRE0101_working!D5="..","..",ROUND(FIRE0101_working!D5,0))</f>
        <v>..</v>
      </c>
      <c r="E5" s="35" t="str">
        <f>IF(FIRE0101_working!E5="..","..",ROUND(FIRE0101_working!E5,0))</f>
        <v>..</v>
      </c>
      <c r="F5" s="34">
        <f>IF(FIRE0101_working!F5="..","..",ROUND(FIRE0101_working!F5,0))</f>
        <v>18539</v>
      </c>
      <c r="G5" s="34" t="str">
        <f>IF(FIRE0101_working!G5="..","..",ROUND(FIRE0101_working!G5,0))</f>
        <v>..</v>
      </c>
      <c r="H5" s="34" t="str">
        <f>IF(FIRE0101_working!H5="..","..",ROUND(FIRE0101_working!H5,0))</f>
        <v>..</v>
      </c>
      <c r="I5" s="35" t="str">
        <f>IF(FIRE0101_working!I5="..","..",ROUND(FIRE0101_working!I5,0))</f>
        <v>..</v>
      </c>
      <c r="J5" s="12"/>
      <c r="K5" s="20"/>
      <c r="L5" s="12"/>
      <c r="M5" s="12"/>
      <c r="N5" s="12"/>
    </row>
    <row r="6" spans="1:14" ht="15.75" customHeight="1" x14ac:dyDescent="0.25">
      <c r="A6" s="33" t="s">
        <v>48</v>
      </c>
      <c r="B6" s="34">
        <f>IF(FIRE0101_working!B6="..","..",ROUND(FIRE0101_working!B6,0))</f>
        <v>990793</v>
      </c>
      <c r="C6" s="34" t="str">
        <f>IF(FIRE0101_working!C6="..","..",ROUND(FIRE0101_working!C6,0))</f>
        <v>..</v>
      </c>
      <c r="D6" s="34">
        <f>IF(FIRE0101_working!D6="..","..",ROUND(FIRE0101_working!D6,0))</f>
        <v>63907</v>
      </c>
      <c r="E6" s="35" t="str">
        <f>IF(FIRE0101_working!E6="..","..",ROUND(FIRE0101_working!E6,0))</f>
        <v>..</v>
      </c>
      <c r="F6" s="34">
        <f>IF(FIRE0101_working!F6="..","..",ROUND(FIRE0101_working!F6,0))</f>
        <v>20036</v>
      </c>
      <c r="G6" s="34" t="str">
        <f>IF(FIRE0101_working!G6="..","..",ROUND(FIRE0101_working!G6,0))</f>
        <v>..</v>
      </c>
      <c r="H6" s="34">
        <f>IF(FIRE0101_working!H6="..","..",ROUND(FIRE0101_working!H6,0))</f>
        <v>21959</v>
      </c>
      <c r="I6" s="35" t="str">
        <f>IF(FIRE0101_working!I6="..","..",ROUND(FIRE0101_working!I6,0))</f>
        <v>..</v>
      </c>
      <c r="J6" s="12"/>
      <c r="K6" s="20"/>
      <c r="L6" s="12"/>
      <c r="M6" s="12"/>
      <c r="N6" s="12"/>
    </row>
    <row r="7" spans="1:14" ht="15.75" customHeight="1" x14ac:dyDescent="0.25">
      <c r="A7" s="33" t="s">
        <v>49</v>
      </c>
      <c r="B7" s="34">
        <f>IF(FIRE0101_working!B7="..","..",ROUND(FIRE0101_working!B7,0))</f>
        <v>958142</v>
      </c>
      <c r="C7" s="34" t="str">
        <f>IF(FIRE0101_working!C7="..","..",ROUND(FIRE0101_working!C7,0))</f>
        <v>..</v>
      </c>
      <c r="D7" s="34">
        <f>IF(FIRE0101_working!D7="..","..",ROUND(FIRE0101_working!D7,0))</f>
        <v>62540</v>
      </c>
      <c r="E7" s="35" t="str">
        <f>IF(FIRE0101_working!E7="..","..",ROUND(FIRE0101_working!E7,0))</f>
        <v>..</v>
      </c>
      <c r="F7" s="34">
        <f>IF(FIRE0101_working!F7="..","..",ROUND(FIRE0101_working!F7,0))</f>
        <v>19287</v>
      </c>
      <c r="G7" s="34" t="str">
        <f>IF(FIRE0101_working!G7="..","..",ROUND(FIRE0101_working!G7,0))</f>
        <v>..</v>
      </c>
      <c r="H7" s="34">
        <f>IF(FIRE0101_working!H7="..","..",ROUND(FIRE0101_working!H7,0))</f>
        <v>21397</v>
      </c>
      <c r="I7" s="35" t="str">
        <f>IF(FIRE0101_working!I7="..","..",ROUND(FIRE0101_working!I7,0))</f>
        <v>..</v>
      </c>
      <c r="J7" s="12"/>
      <c r="K7" s="20"/>
      <c r="L7" s="12"/>
      <c r="M7" s="12"/>
      <c r="N7" s="12"/>
    </row>
    <row r="8" spans="1:14" ht="15.75" customHeight="1" x14ac:dyDescent="0.25">
      <c r="A8" s="33" t="s">
        <v>50</v>
      </c>
      <c r="B8" s="34">
        <f>IF(FIRE0101_working!B8="..","..",ROUND(FIRE0101_working!B8,0))</f>
        <v>1016028</v>
      </c>
      <c r="C8" s="34" t="str">
        <f>IF(FIRE0101_working!C8="..","..",ROUND(FIRE0101_working!C8,0))</f>
        <v>..</v>
      </c>
      <c r="D8" s="34">
        <f>IF(FIRE0101_working!D8="..","..",ROUND(FIRE0101_working!D8,0))</f>
        <v>63832</v>
      </c>
      <c r="E8" s="35" t="str">
        <f>IF(FIRE0101_working!E8="..","..",ROUND(FIRE0101_working!E8,0))</f>
        <v>..</v>
      </c>
      <c r="F8" s="34">
        <f>IF(FIRE0101_working!F8="..","..",ROUND(FIRE0101_working!F8,0))</f>
        <v>20351</v>
      </c>
      <c r="G8" s="34" t="str">
        <f>IF(FIRE0101_working!G8="..","..",ROUND(FIRE0101_working!G8,0))</f>
        <v>..</v>
      </c>
      <c r="H8" s="34">
        <f>IF(FIRE0101_working!H8="..","..",ROUND(FIRE0101_working!H8,0))</f>
        <v>21728</v>
      </c>
      <c r="I8" s="35" t="str">
        <f>IF(FIRE0101_working!I8="..","..",ROUND(FIRE0101_working!I8,0))</f>
        <v>..</v>
      </c>
      <c r="J8" s="12"/>
      <c r="K8" s="20"/>
      <c r="L8" s="12"/>
      <c r="M8" s="12"/>
      <c r="N8" s="12"/>
    </row>
    <row r="9" spans="1:14" ht="15.75" customHeight="1" x14ac:dyDescent="0.25">
      <c r="A9" s="33" t="s">
        <v>51</v>
      </c>
      <c r="B9" s="34">
        <f>IF(FIRE0101_working!B9="..","..",ROUND(FIRE0101_working!B9,0))</f>
        <v>861384</v>
      </c>
      <c r="C9" s="34" t="str">
        <f>IF(FIRE0101_working!C9="..","..",ROUND(FIRE0101_working!C9,0))</f>
        <v>..</v>
      </c>
      <c r="D9" s="34">
        <f>IF(FIRE0101_working!D9="..","..",ROUND(FIRE0101_working!D9,0))</f>
        <v>52866</v>
      </c>
      <c r="E9" s="35" t="str">
        <f>IF(FIRE0101_working!E9="..","..",ROUND(FIRE0101_working!E9,0))</f>
        <v>..</v>
      </c>
      <c r="F9" s="34">
        <f>IF(FIRE0101_working!F9="..","..",ROUND(FIRE0101_working!F9,0))</f>
        <v>17161</v>
      </c>
      <c r="G9" s="34" t="str">
        <f>IF(FIRE0101_working!G9="..","..",ROUND(FIRE0101_working!G9,0))</f>
        <v>..</v>
      </c>
      <c r="H9" s="34">
        <f>IF(FIRE0101_working!H9="..","..",ROUND(FIRE0101_working!H9,0))</f>
        <v>17876</v>
      </c>
      <c r="I9" s="35" t="str">
        <f>IF(FIRE0101_working!I9="..","..",ROUND(FIRE0101_working!I9,0))</f>
        <v>..</v>
      </c>
      <c r="J9" s="12"/>
      <c r="K9" s="20"/>
      <c r="L9" s="12"/>
      <c r="M9" s="12"/>
      <c r="N9" s="12"/>
    </row>
    <row r="10" spans="1:14" ht="15.75" customHeight="1" x14ac:dyDescent="0.25">
      <c r="A10" s="33" t="s">
        <v>52</v>
      </c>
      <c r="B10" s="34">
        <f>IF(FIRE0101_working!B10="..","..",ROUND(FIRE0101_working!B10,0))</f>
        <v>843734</v>
      </c>
      <c r="C10" s="34" t="str">
        <f>IF(FIRE0101_working!C10="..","..",ROUND(FIRE0101_working!C10,0))</f>
        <v>..</v>
      </c>
      <c r="D10" s="34">
        <f>IF(FIRE0101_working!D10="..","..",ROUND(FIRE0101_working!D10,0))</f>
        <v>52485</v>
      </c>
      <c r="E10" s="35" t="str">
        <f>IF(FIRE0101_working!E10="..","..",ROUND(FIRE0101_working!E10,0))</f>
        <v>..</v>
      </c>
      <c r="F10" s="34">
        <f>IF(FIRE0101_working!F10="..","..",ROUND(FIRE0101_working!F10,0))</f>
        <v>16673</v>
      </c>
      <c r="G10" s="34" t="str">
        <f>IF(FIRE0101_working!G10="..","..",ROUND(FIRE0101_working!G10,0))</f>
        <v>..</v>
      </c>
      <c r="H10" s="34">
        <f>IF(FIRE0101_working!H10="..","..",ROUND(FIRE0101_working!H10,0))</f>
        <v>17676</v>
      </c>
      <c r="I10" s="35" t="str">
        <f>IF(FIRE0101_working!I10="..","..",ROUND(FIRE0101_working!I10,0))</f>
        <v>..</v>
      </c>
      <c r="J10" s="12"/>
      <c r="K10" s="20"/>
      <c r="L10" s="12"/>
      <c r="M10" s="12"/>
      <c r="N10" s="12"/>
    </row>
    <row r="11" spans="1:14" ht="15.75" customHeight="1" x14ac:dyDescent="0.25">
      <c r="A11" s="33" t="s">
        <v>53</v>
      </c>
      <c r="B11" s="34">
        <f>IF(FIRE0101_working!B11="..","..",ROUND(FIRE0101_working!B11,0))</f>
        <v>854371</v>
      </c>
      <c r="C11" s="34" t="str">
        <f>IF(FIRE0101_working!C11="..","..",ROUND(FIRE0101_working!C11,0))</f>
        <v>..</v>
      </c>
      <c r="D11" s="34">
        <f>IF(FIRE0101_working!D11="..","..",ROUND(FIRE0101_working!D11,0))</f>
        <v>56675</v>
      </c>
      <c r="E11" s="35" t="str">
        <f>IF(FIRE0101_working!E11="..","..",ROUND(FIRE0101_working!E11,0))</f>
        <v>..</v>
      </c>
      <c r="F11" s="34">
        <f>IF(FIRE0101_working!F11="..","..",ROUND(FIRE0101_working!F11,0))</f>
        <v>16764</v>
      </c>
      <c r="G11" s="34" t="str">
        <f>IF(FIRE0101_working!G11="..","..",ROUND(FIRE0101_working!G11,0))</f>
        <v>..</v>
      </c>
      <c r="H11" s="34">
        <f>IF(FIRE0101_working!H11="..","..",ROUND(FIRE0101_working!H11,0))</f>
        <v>18982</v>
      </c>
      <c r="I11" s="35" t="str">
        <f>IF(FIRE0101_working!I11="..","..",ROUND(FIRE0101_working!I11,0))</f>
        <v>..</v>
      </c>
      <c r="J11" s="12"/>
      <c r="K11" s="20"/>
      <c r="L11" s="12"/>
      <c r="M11" s="12"/>
      <c r="N11" s="12"/>
    </row>
    <row r="12" spans="1:14" ht="15.75" customHeight="1" x14ac:dyDescent="0.25">
      <c r="A12" s="33" t="s">
        <v>54</v>
      </c>
      <c r="B12" s="34">
        <f>IF(FIRE0101_working!B12="..","..",ROUND(FIRE0101_working!B12,0))</f>
        <v>791746</v>
      </c>
      <c r="C12" s="34" t="str">
        <f>IF(FIRE0101_working!C12="..","..",ROUND(FIRE0101_working!C12,0))</f>
        <v>..</v>
      </c>
      <c r="D12" s="34">
        <f>IF(FIRE0101_working!D12="..","..",ROUND(FIRE0101_working!D12,0))</f>
        <v>55086</v>
      </c>
      <c r="E12" s="35" t="str">
        <f>IF(FIRE0101_working!E12="..","..",ROUND(FIRE0101_working!E12,0))</f>
        <v>..</v>
      </c>
      <c r="F12" s="34">
        <f>IF(FIRE0101_working!F12="..","..",ROUND(FIRE0101_working!F12,0))</f>
        <v>15409</v>
      </c>
      <c r="G12" s="34" t="str">
        <f>IF(FIRE0101_working!G12="..","..",ROUND(FIRE0101_working!G12,0))</f>
        <v>..</v>
      </c>
      <c r="H12" s="34">
        <f>IF(FIRE0101_working!H12="..","..",ROUND(FIRE0101_working!H12,0))</f>
        <v>18324</v>
      </c>
      <c r="I12" s="35" t="str">
        <f>IF(FIRE0101_working!I12="..","..",ROUND(FIRE0101_working!I12,0))</f>
        <v>..</v>
      </c>
      <c r="J12" s="12"/>
      <c r="K12" s="20"/>
      <c r="L12" s="12"/>
      <c r="M12" s="12"/>
      <c r="N12" s="12"/>
    </row>
    <row r="13" spans="1:14" ht="15.75" customHeight="1" x14ac:dyDescent="0.25">
      <c r="A13" s="33" t="s">
        <v>55</v>
      </c>
      <c r="B13" s="34">
        <f>IF(FIRE0101_working!B13="..","..",ROUND(FIRE0101_working!B13,0))</f>
        <v>717805</v>
      </c>
      <c r="C13" s="34" t="str">
        <f>IF(FIRE0101_working!C13="..","..",ROUND(FIRE0101_working!C13,0))</f>
        <v>..</v>
      </c>
      <c r="D13" s="34">
        <f>IF(FIRE0101_working!D13="..","..",ROUND(FIRE0101_working!D13,0))</f>
        <v>49293</v>
      </c>
      <c r="E13" s="35" t="str">
        <f>IF(FIRE0101_working!E13="..","..",ROUND(FIRE0101_working!E13,0))</f>
        <v>..</v>
      </c>
      <c r="F13" s="34">
        <f>IF(FIRE0101_working!F13="..","..",ROUND(FIRE0101_working!F13,0))</f>
        <v>13853</v>
      </c>
      <c r="G13" s="34" t="str">
        <f>IF(FIRE0101_working!G13="..","..",ROUND(FIRE0101_working!G13,0))</f>
        <v>..</v>
      </c>
      <c r="H13" s="34">
        <f>IF(FIRE0101_working!H13="..","..",ROUND(FIRE0101_working!H13,0))</f>
        <v>16291</v>
      </c>
      <c r="I13" s="35" t="str">
        <f>IF(FIRE0101_working!I13="..","..",ROUND(FIRE0101_working!I13,0))</f>
        <v>..</v>
      </c>
      <c r="J13" s="12"/>
      <c r="K13" s="20"/>
      <c r="L13" s="12"/>
      <c r="M13" s="12"/>
      <c r="N13" s="12"/>
    </row>
    <row r="14" spans="1:14" ht="15.75" customHeight="1" x14ac:dyDescent="0.25">
      <c r="A14" s="33" t="s">
        <v>56</v>
      </c>
      <c r="B14" s="34">
        <f>IF(FIRE0101_working!B14="..","..",ROUND(FIRE0101_working!B14,0))</f>
        <v>680634</v>
      </c>
      <c r="C14" s="34">
        <f>IF(FIRE0101_working!C14="..","..",ROUND(FIRE0101_working!C14,0))</f>
        <v>103820</v>
      </c>
      <c r="D14" s="34">
        <f>IF(FIRE0101_working!D14="..","..",ROUND(FIRE0101_working!D14,0))</f>
        <v>46335</v>
      </c>
      <c r="E14" s="35">
        <f>IF(FIRE0101_working!E14="..","..",ROUND(FIRE0101_working!E14,0))</f>
        <v>830789</v>
      </c>
      <c r="F14" s="34">
        <f>IF(FIRE0101_working!F14="..","..",ROUND(FIRE0101_working!F14,0))</f>
        <v>13040</v>
      </c>
      <c r="G14" s="34">
        <f>IF(FIRE0101_working!G14="..","..",ROUND(FIRE0101_working!G14,0))</f>
        <v>19844</v>
      </c>
      <c r="H14" s="34">
        <f>IF(FIRE0101_working!H14="..","..",ROUND(FIRE0101_working!H14,0))</f>
        <v>15247</v>
      </c>
      <c r="I14" s="35">
        <f>IF(FIRE0101_working!I14="..","..",ROUND(FIRE0101_working!I14,0))</f>
        <v>13740</v>
      </c>
      <c r="J14" s="20"/>
      <c r="K14" s="20"/>
      <c r="L14" s="20"/>
      <c r="M14" s="20"/>
      <c r="N14" s="12"/>
    </row>
    <row r="15" spans="1:14" ht="15.75" customHeight="1" x14ac:dyDescent="0.25">
      <c r="A15" s="33" t="s">
        <v>31</v>
      </c>
      <c r="B15" s="34">
        <f>IF(FIRE0101_working!B15="..","..",ROUND(FIRE0101_working!B15,0))</f>
        <v>647398</v>
      </c>
      <c r="C15" s="34">
        <f>IF(FIRE0101_working!C15="..","..",ROUND(FIRE0101_working!C15,0))</f>
        <v>101432</v>
      </c>
      <c r="D15" s="34">
        <f>IF(FIRE0101_working!D15="..","..",ROUND(FIRE0101_working!D15,0))</f>
        <v>46885</v>
      </c>
      <c r="E15" s="35">
        <f>IF(FIRE0101_working!E15="..","..",ROUND(FIRE0101_working!E15,0))</f>
        <v>795715</v>
      </c>
      <c r="F15" s="34">
        <f>IF(FIRE0101_working!F15="..","..",ROUND(FIRE0101_working!F15,0))</f>
        <v>12298</v>
      </c>
      <c r="G15" s="34">
        <f>IF(FIRE0101_working!G15="..","..",ROUND(FIRE0101_working!G15,0))</f>
        <v>19276</v>
      </c>
      <c r="H15" s="34">
        <f>IF(FIRE0101_working!H15="..","..",ROUND(FIRE0101_working!H15,0))</f>
        <v>15372</v>
      </c>
      <c r="I15" s="35">
        <f>IF(FIRE0101_working!I15="..","..",ROUND(FIRE0101_working!I15,0))</f>
        <v>13054</v>
      </c>
      <c r="J15" s="20"/>
      <c r="K15" s="20"/>
      <c r="L15" s="20"/>
      <c r="M15" s="20"/>
      <c r="N15" s="12"/>
    </row>
    <row r="16" spans="1:14" ht="15.75" customHeight="1" x14ac:dyDescent="0.25">
      <c r="A16" s="33" t="s">
        <v>32</v>
      </c>
      <c r="B16" s="34">
        <f>IF(FIRE0101_working!B16="..","..",ROUND(FIRE0101_working!B16,0))</f>
        <v>606960</v>
      </c>
      <c r="C16" s="34">
        <f>IF(FIRE0101_working!C16="..","..",ROUND(FIRE0101_working!C16,0))</f>
        <v>91566</v>
      </c>
      <c r="D16" s="34">
        <f>IF(FIRE0101_working!D16="..","..",ROUND(FIRE0101_working!D16,0))</f>
        <v>40005</v>
      </c>
      <c r="E16" s="35">
        <f>IF(FIRE0101_working!E16="..","..",ROUND(FIRE0101_working!E16,0))</f>
        <v>738531</v>
      </c>
      <c r="F16" s="34">
        <f>IF(FIRE0101_working!F16="..","..",ROUND(FIRE0101_working!F16,0))</f>
        <v>11429</v>
      </c>
      <c r="G16" s="34">
        <f>IF(FIRE0101_working!G16="..","..",ROUND(FIRE0101_working!G16,0))</f>
        <v>17277</v>
      </c>
      <c r="H16" s="34">
        <f>IF(FIRE0101_working!H16="..","..",ROUND(FIRE0101_working!H16,0))</f>
        <v>13057</v>
      </c>
      <c r="I16" s="35">
        <f>IF(FIRE0101_working!I16="..","..",ROUND(FIRE0101_working!I16,0))</f>
        <v>12014</v>
      </c>
      <c r="J16" s="20"/>
      <c r="K16" s="20"/>
      <c r="L16" s="20"/>
      <c r="M16" s="20"/>
      <c r="N16" s="12"/>
    </row>
    <row r="17" spans="1:14" ht="15.75" customHeight="1" x14ac:dyDescent="0.25">
      <c r="A17" s="33" t="s">
        <v>33</v>
      </c>
      <c r="B17" s="34">
        <f>IF(FIRE0101_working!B17="..","..",ROUND(FIRE0101_working!B17,0))</f>
        <v>521324</v>
      </c>
      <c r="C17" s="34">
        <f>IF(FIRE0101_working!C17="..","..",ROUND(FIRE0101_working!C17,0))</f>
        <v>83832</v>
      </c>
      <c r="D17" s="34">
        <f>IF(FIRE0101_working!D17="..","..",ROUND(FIRE0101_working!D17,0))</f>
        <v>36255</v>
      </c>
      <c r="E17" s="35">
        <f>IF(FIRE0101_working!E17="..","..",ROUND(FIRE0101_working!E17,0))</f>
        <v>641411</v>
      </c>
      <c r="F17" s="34">
        <f>IF(FIRE0101_working!F17="..","..",ROUND(FIRE0101_working!F17,0))</f>
        <v>9743</v>
      </c>
      <c r="G17" s="34">
        <f>IF(FIRE0101_working!G17="..","..",ROUND(FIRE0101_working!G17,0))</f>
        <v>15793</v>
      </c>
      <c r="H17" s="34">
        <f>IF(FIRE0101_working!H17="..","..",ROUND(FIRE0101_working!H17,0))</f>
        <v>11806</v>
      </c>
      <c r="I17" s="35">
        <f>IF(FIRE0101_working!I17="..","..",ROUND(FIRE0101_working!I17,0))</f>
        <v>10364</v>
      </c>
      <c r="J17" s="20"/>
      <c r="K17" s="20"/>
      <c r="L17" s="20"/>
      <c r="M17" s="20"/>
      <c r="N17" s="20"/>
    </row>
    <row r="18" spans="1:14" ht="15.75" customHeight="1" x14ac:dyDescent="0.25">
      <c r="A18" s="33" t="s">
        <v>34</v>
      </c>
      <c r="B18" s="34">
        <f>IF(FIRE0101_working!B18="..","..",ROUND(FIRE0101_working!B18,0))</f>
        <v>526923</v>
      </c>
      <c r="C18" s="34">
        <f>IF(FIRE0101_working!C18="..","..",ROUND(FIRE0101_working!C18,0))</f>
        <v>84882</v>
      </c>
      <c r="D18" s="34">
        <f>IF(FIRE0101_working!D18="..","..",ROUND(FIRE0101_working!D18,0))</f>
        <v>38596</v>
      </c>
      <c r="E18" s="35">
        <f>IF(FIRE0101_working!E18="..","..",ROUND(FIRE0101_working!E18,0))</f>
        <v>650401</v>
      </c>
      <c r="F18" s="34">
        <f>IF(FIRE0101_working!F18="..","..",ROUND(FIRE0101_working!F18,0))</f>
        <v>9773</v>
      </c>
      <c r="G18" s="34">
        <f>IF(FIRE0101_working!G18="..","..",ROUND(FIRE0101_working!G18,0))</f>
        <v>15965</v>
      </c>
      <c r="H18" s="34">
        <f>IF(FIRE0101_working!H18="..","..",ROUND(FIRE0101_working!H18,0))</f>
        <v>12568</v>
      </c>
      <c r="I18" s="35">
        <f>IF(FIRE0101_working!I18="..","..",ROUND(FIRE0101_working!I18,0))</f>
        <v>10439</v>
      </c>
      <c r="J18" s="20"/>
      <c r="K18" s="20"/>
      <c r="L18" s="20"/>
      <c r="M18" s="20"/>
      <c r="N18" s="20"/>
    </row>
    <row r="19" spans="1:14" ht="15.75" customHeight="1" x14ac:dyDescent="0.25">
      <c r="A19" s="33" t="s">
        <v>35</v>
      </c>
      <c r="B19" s="34">
        <f>IF(FIRE0101_working!B19="..","..",ROUND(FIRE0101_working!B19,0))</f>
        <v>496316</v>
      </c>
      <c r="C19" s="34">
        <f>IF(FIRE0101_working!C19="..","..",ROUND(FIRE0101_working!C19,0))</f>
        <v>85050</v>
      </c>
      <c r="D19" s="34">
        <f>IF(FIRE0101_working!D19="..","..",ROUND(FIRE0101_working!D19,0))</f>
        <v>36427</v>
      </c>
      <c r="E19" s="35">
        <f>IF(FIRE0101_working!E19="..","..",ROUND(FIRE0101_working!E19,0))</f>
        <v>617793</v>
      </c>
      <c r="F19" s="34">
        <f>IF(FIRE0101_working!F19="..","..",ROUND(FIRE0101_working!F19,0))</f>
        <v>9128</v>
      </c>
      <c r="G19" s="34">
        <f>IF(FIRE0101_working!G19="..","..",ROUND(FIRE0101_working!G19,0))</f>
        <v>15953</v>
      </c>
      <c r="H19" s="34">
        <f>IF(FIRE0101_working!H19="..","..",ROUND(FIRE0101_working!H19,0))</f>
        <v>11851</v>
      </c>
      <c r="I19" s="35">
        <f>IF(FIRE0101_working!I19="..","..",ROUND(FIRE0101_working!I19,0))</f>
        <v>9841</v>
      </c>
      <c r="J19" s="20"/>
      <c r="K19" s="20"/>
      <c r="L19" s="20"/>
      <c r="M19" s="20"/>
      <c r="N19" s="20"/>
    </row>
    <row r="20" spans="1:14" ht="15.75" customHeight="1" x14ac:dyDescent="0.25">
      <c r="A20" s="33" t="s">
        <v>36</v>
      </c>
      <c r="B20" s="34">
        <f>IF(FIRE0101_working!B20="..","..",ROUND(FIRE0101_working!B20,0))</f>
        <v>529733</v>
      </c>
      <c r="C20" s="34">
        <f>IF(FIRE0101_working!C20="..","..",ROUND(FIRE0101_working!C20,0))</f>
        <v>88869</v>
      </c>
      <c r="D20" s="34">
        <f>IF(FIRE0101_working!D20="..","..",ROUND(FIRE0101_working!D20,0))</f>
        <v>36763</v>
      </c>
      <c r="E20" s="35">
        <f>IF(FIRE0101_working!E20="..","..",ROUND(FIRE0101_working!E20,0))</f>
        <v>655365</v>
      </c>
      <c r="F20" s="34">
        <f>IF(FIRE0101_working!F20="..","..",ROUND(FIRE0101_working!F20,0))</f>
        <v>9665</v>
      </c>
      <c r="G20" s="34">
        <f>IF(FIRE0101_working!G20="..","..",ROUND(FIRE0101_working!G20,0))</f>
        <v>16609</v>
      </c>
      <c r="H20" s="34">
        <f>IF(FIRE0101_working!H20="..","..",ROUND(FIRE0101_working!H20,0))</f>
        <v>11964</v>
      </c>
      <c r="I20" s="35">
        <f>IF(FIRE0101_working!I20="..","..",ROUND(FIRE0101_working!I20,0))</f>
        <v>10364</v>
      </c>
      <c r="J20" s="20"/>
      <c r="K20" s="20"/>
      <c r="L20" s="20"/>
      <c r="M20" s="20"/>
      <c r="N20" s="20"/>
    </row>
    <row r="21" spans="1:14" ht="15.75" customHeight="1" x14ac:dyDescent="0.25">
      <c r="A21" s="33" t="s">
        <v>37</v>
      </c>
      <c r="B21" s="34">
        <f>IF(FIRE0101_working!B21="..","..",ROUND(FIRE0101_working!B21,0))</f>
        <v>560802</v>
      </c>
      <c r="C21" s="34">
        <f>IF(FIRE0101_working!C21="..","..",ROUND(FIRE0101_working!C21,0))</f>
        <v>91261</v>
      </c>
      <c r="D21" s="34">
        <f>IF(FIRE0101_working!D21="..","..",ROUND(FIRE0101_working!D21,0))</f>
        <v>37217</v>
      </c>
      <c r="E21" s="35">
        <f>IF(FIRE0101_working!E21="..","..",ROUND(FIRE0101_working!E21,0))</f>
        <v>689280</v>
      </c>
      <c r="F21" s="34">
        <f>IF(FIRE0101_working!F21="..","..",ROUND(FIRE0101_working!F21,0))</f>
        <v>10143</v>
      </c>
      <c r="G21" s="34">
        <f>IF(FIRE0101_working!G21="..","..",ROUND(FIRE0101_working!G21,0))</f>
        <v>16983</v>
      </c>
      <c r="H21" s="34">
        <f>IF(FIRE0101_working!H21="..","..",ROUND(FIRE0101_working!H21,0))</f>
        <v>12095</v>
      </c>
      <c r="I21" s="35">
        <f>IF(FIRE0101_working!I21="..","..",ROUND(FIRE0101_working!I21,0))</f>
        <v>10814</v>
      </c>
      <c r="J21" s="20"/>
      <c r="K21" s="20"/>
      <c r="L21" s="20"/>
      <c r="M21" s="20"/>
      <c r="N21" s="20"/>
    </row>
    <row r="22" spans="1:14" ht="15.75" customHeight="1" x14ac:dyDescent="0.25">
      <c r="A22" s="33" t="s">
        <v>38</v>
      </c>
      <c r="B22" s="34">
        <f>IF(FIRE0101_working!B22="..","..",ROUND(FIRE0101_working!B22,0))</f>
        <v>566235</v>
      </c>
      <c r="C22" s="34">
        <f>IF(FIRE0101_working!C22="..","..",ROUND(FIRE0101_working!C22,0))</f>
        <v>91901</v>
      </c>
      <c r="D22" s="34">
        <f>IF(FIRE0101_working!D22="..","..",ROUND(FIRE0101_working!D22,0))</f>
        <v>36763</v>
      </c>
      <c r="E22" s="35">
        <f>IF(FIRE0101_working!E22="..","..",ROUND(FIRE0101_working!E22,0))</f>
        <v>694899</v>
      </c>
      <c r="F22" s="34">
        <f>IF(FIRE0101_working!F22="..","..",ROUND(FIRE0101_working!F22,0))</f>
        <v>10181</v>
      </c>
      <c r="G22" s="34">
        <f>IF(FIRE0101_working!G22="..","..",ROUND(FIRE0101_working!G22,0))</f>
        <v>17056</v>
      </c>
      <c r="H22" s="34">
        <f>IF(FIRE0101_working!H22="..","..",ROUND(FIRE0101_working!H22,0))</f>
        <v>11931</v>
      </c>
      <c r="I22" s="35">
        <f>IF(FIRE0101_working!I22="..","..",ROUND(FIRE0101_working!I22,0))</f>
        <v>10843</v>
      </c>
      <c r="J22" s="20"/>
      <c r="K22" s="20"/>
      <c r="L22" s="20"/>
      <c r="M22" s="20"/>
      <c r="N22" s="20"/>
    </row>
    <row r="23" spans="1:14" ht="15.75" customHeight="1" x14ac:dyDescent="0.25">
      <c r="A23" s="33" t="s">
        <v>39</v>
      </c>
      <c r="B23" s="34">
        <f>IF(FIRE0101_working!B23="..","..",ROUND(FIRE0101_working!B23,0))</f>
        <v>576609</v>
      </c>
      <c r="C23" s="34">
        <f>IF(FIRE0101_working!C23="..","..",ROUND(FIRE0101_working!C23,0))</f>
        <v>92748</v>
      </c>
      <c r="D23" s="34">
        <f>IF(FIRE0101_working!D23="..","..",ROUND(FIRE0101_working!D23,0))</f>
        <v>36674</v>
      </c>
      <c r="E23" s="35">
        <f>IF(FIRE0101_working!E23="..","..",ROUND(FIRE0101_working!E23,0))</f>
        <v>706031</v>
      </c>
      <c r="F23" s="34">
        <f>IF(FIRE0101_working!F23="..","..",ROUND(FIRE0101_working!F23,0))</f>
        <v>10310</v>
      </c>
      <c r="G23" s="34">
        <f>IF(FIRE0101_working!G23="..","..",ROUND(FIRE0101_working!G23,0))</f>
        <v>17201</v>
      </c>
      <c r="H23" s="34">
        <f>IF(FIRE0101_working!H23="..","..",ROUND(FIRE0101_working!H23,0))</f>
        <v>11892</v>
      </c>
      <c r="I23" s="35">
        <f>IF(FIRE0101_working!I23="..","..",ROUND(FIRE0101_working!I23,0))</f>
        <v>10963</v>
      </c>
      <c r="J23" s="20"/>
      <c r="K23" s="20"/>
      <c r="L23" s="20"/>
      <c r="M23" s="20"/>
      <c r="N23" s="20"/>
    </row>
    <row r="24" spans="1:14" ht="15.75" customHeight="1" x14ac:dyDescent="0.25">
      <c r="A24" s="33" t="s">
        <v>40</v>
      </c>
      <c r="B24" s="34">
        <f>IF(FIRE0101_working!B24="..","..",ROUND(FIRE0101_working!B24,0))</f>
        <v>558042</v>
      </c>
      <c r="C24" s="34">
        <f>IF(FIRE0101_working!C24="..","..",ROUND(FIRE0101_working!C24,0))</f>
        <v>92075</v>
      </c>
      <c r="D24" s="34">
        <f>IF(FIRE0101_working!D24="..","..",ROUND(FIRE0101_working!D24,0))</f>
        <v>34993</v>
      </c>
      <c r="E24" s="35">
        <f>IF(FIRE0101_working!E24="..","..",ROUND(FIRE0101_working!E24,0))</f>
        <v>685110</v>
      </c>
      <c r="F24" s="34">
        <f>IF(FIRE0101_working!F24="..","..",ROUND(FIRE0101_working!F24,0))</f>
        <v>9924</v>
      </c>
      <c r="G24" s="34">
        <f>IF(FIRE0101_working!G24="..","..",ROUND(FIRE0101_working!G24,0))</f>
        <v>17016</v>
      </c>
      <c r="H24" s="34">
        <f>IF(FIRE0101_working!H24="..","..",ROUND(FIRE0101_working!H24,0))</f>
        <v>11333</v>
      </c>
      <c r="I24" s="35">
        <f>IF(FIRE0101_working!I24="..","..",ROUND(FIRE0101_working!I24,0))</f>
        <v>10584</v>
      </c>
      <c r="J24" s="20"/>
      <c r="K24" s="20"/>
      <c r="L24" s="20"/>
      <c r="M24" s="20"/>
      <c r="N24" s="20"/>
    </row>
    <row r="25" spans="1:14" ht="15.75" customHeight="1" x14ac:dyDescent="0.25">
      <c r="A25" s="33" t="s">
        <v>41</v>
      </c>
      <c r="B25" s="34">
        <f>IF(FIRE0101_working!B25="..","..",ROUND(FIRE0101_working!B25,0))</f>
        <v>518328</v>
      </c>
      <c r="C25" s="34">
        <f>IF(FIRE0101_working!C25="..","..",ROUND(FIRE0101_working!C25,0))</f>
        <v>85637</v>
      </c>
      <c r="D25" s="34">
        <f>IF(FIRE0101_working!D25="..","..",ROUND(FIRE0101_working!D25,0))</f>
        <v>32229</v>
      </c>
      <c r="E25" s="35">
        <f>IF(FIRE0101_working!E25="..","..",ROUND(FIRE0101_working!E25,0))</f>
        <v>636194</v>
      </c>
      <c r="F25" s="34">
        <f>IF(FIRE0101_working!F25="..","..",ROUND(FIRE0101_working!F25,0))</f>
        <v>9202</v>
      </c>
      <c r="G25" s="34">
        <f>IF(FIRE0101_working!G25="..","..",ROUND(FIRE0101_working!G25,0))</f>
        <v>15833</v>
      </c>
      <c r="H25" s="34">
        <f>IF(FIRE0101_working!H25="..","..",ROUND(FIRE0101_working!H25,0))</f>
        <v>10381</v>
      </c>
      <c r="I25" s="35">
        <f>IF(FIRE0101_working!I25="..","..",ROUND(FIRE0101_working!I25,0))</f>
        <v>9812</v>
      </c>
      <c r="J25" s="20"/>
      <c r="K25" s="20"/>
      <c r="L25" s="20"/>
      <c r="M25" s="20"/>
      <c r="N25" s="20"/>
    </row>
    <row r="26" spans="1:14" ht="15.75" customHeight="1" x14ac:dyDescent="0.25">
      <c r="A26" s="33" t="s">
        <v>42</v>
      </c>
      <c r="B26" s="34">
        <f>IF(FIRE0101_working!B26="..","..",ROUND(FIRE0101_working!B26,0))</f>
        <v>577223</v>
      </c>
      <c r="C26" s="34">
        <f>IF(FIRE0101_working!C26="..","..",ROUND(FIRE0101_working!C26,0))</f>
        <v>95768</v>
      </c>
      <c r="D26" s="34">
        <f>IF(FIRE0101_working!D26="..","..",ROUND(FIRE0101_working!D26,0))</f>
        <v>34738</v>
      </c>
      <c r="E26" s="35">
        <f>IF(FIRE0101_working!E26="..","..",ROUND(FIRE0101_working!E26,0))</f>
        <v>707729</v>
      </c>
      <c r="F26" s="34">
        <f>IF(FIRE0101_working!F26="..","..",ROUND(FIRE0101_working!F26,0))</f>
        <v>10206</v>
      </c>
      <c r="G26" s="34">
        <f>IF(FIRE0101_working!G26="..","..",ROUND(FIRE0101_working!G26,0))</f>
        <v>17693</v>
      </c>
      <c r="H26" s="34">
        <f>IF(FIRE0101_working!H26="..","..",ROUND(FIRE0101_working!H26,0))</f>
        <v>11185</v>
      </c>
      <c r="I26" s="35">
        <f>IF(FIRE0101_working!I26="..","..",ROUND(FIRE0101_working!I26,0))</f>
        <v>10876</v>
      </c>
      <c r="J26" s="20"/>
      <c r="K26" s="20"/>
      <c r="L26" s="20"/>
      <c r="M26" s="20"/>
      <c r="N26" s="20"/>
    </row>
    <row r="27" spans="1:14" ht="15.75" customHeight="1" x14ac:dyDescent="0.25">
      <c r="A27" s="33" t="s">
        <v>43</v>
      </c>
      <c r="B27" s="34">
        <f>IF(FIRE0101_working!B27="..","..",ROUND(FIRE0101_working!B27,0))</f>
        <v>622733</v>
      </c>
      <c r="C27" s="34">
        <f>IF(FIRE0101_working!C27="..","..",ROUND(FIRE0101_working!C27,0))</f>
        <v>99626</v>
      </c>
      <c r="D27" s="34">
        <f>IF(FIRE0101_working!D27="..","..",ROUND(FIRE0101_working!D27,0))</f>
        <v>37428</v>
      </c>
      <c r="E27" s="35">
        <f>IF(FIRE0101_working!E27="..","..",ROUND(FIRE0101_working!E27,0))</f>
        <v>759787</v>
      </c>
      <c r="F27" s="34">
        <f>IF(FIRE0101_working!F27="..","..",ROUND(FIRE0101_working!F27,0))</f>
        <v>10889</v>
      </c>
      <c r="G27" s="34">
        <f>IF(FIRE0101_working!G27="..","..",ROUND(FIRE0101_working!G27,0))</f>
        <v>18290</v>
      </c>
      <c r="H27" s="34">
        <f>IF(FIRE0101_working!H27="..","..",ROUND(FIRE0101_working!H27,0))</f>
        <v>11947</v>
      </c>
      <c r="I27" s="35">
        <f>IF(FIRE0101_working!I27="..","..",ROUND(FIRE0101_working!I27,0))</f>
        <v>11552</v>
      </c>
      <c r="J27" s="20"/>
      <c r="K27" s="20"/>
      <c r="L27" s="20"/>
      <c r="M27" s="20"/>
      <c r="N27" s="20"/>
    </row>
    <row r="28" spans="1:14" ht="15.75" customHeight="1" x14ac:dyDescent="0.25">
      <c r="A28" s="33" t="s">
        <v>44</v>
      </c>
      <c r="B28" s="34">
        <f>IF(FIRE0101_working!B28="..","..",ROUND(FIRE0101_working!B28,0))</f>
        <v>600567</v>
      </c>
      <c r="C28" s="34">
        <f>IF(FIRE0101_working!C28="..","..",ROUND(FIRE0101_working!C28,0))</f>
        <v>80550</v>
      </c>
      <c r="D28" s="34">
        <f>IF(FIRE0101_working!D28="..","..",ROUND(FIRE0101_working!D28,0))</f>
        <v>38062</v>
      </c>
      <c r="E28" s="35">
        <f>IF(FIRE0101_working!E28="..","..",ROUND(FIRE0101_working!E28,0))</f>
        <v>719179</v>
      </c>
      <c r="F28" s="34">
        <f>IF(FIRE0101_working!F28="..","..",ROUND(FIRE0101_working!F28,0))</f>
        <v>10356</v>
      </c>
      <c r="G28" s="34">
        <f>IF(FIRE0101_working!G28="..","..",ROUND(FIRE0101_working!G28,0))</f>
        <v>14614</v>
      </c>
      <c r="H28" s="34">
        <f>IF(FIRE0101_working!H28="..","..",ROUND(FIRE0101_working!H28,0))</f>
        <v>12026</v>
      </c>
      <c r="I28" s="35">
        <f>IF(FIRE0101_working!I28="..","..",ROUND(FIRE0101_working!I28,0))</f>
        <v>10788</v>
      </c>
      <c r="J28" s="20"/>
      <c r="K28" s="20"/>
      <c r="L28" s="20"/>
      <c r="M28" s="20"/>
      <c r="N28" s="20"/>
    </row>
    <row r="29" spans="1:14" ht="15.75" customHeight="1" x14ac:dyDescent="0.25">
      <c r="A29" s="33" t="s">
        <v>45</v>
      </c>
      <c r="B29" s="34">
        <f>IF(FIRE0101_working!B29="..","..",ROUND(FIRE0101_working!B29,0))</f>
        <v>605970</v>
      </c>
      <c r="C29" s="34">
        <f>IF(FIRE0101_working!C29="..","..",ROUND(FIRE0101_working!C29,0))</f>
        <v>74610</v>
      </c>
      <c r="D29" s="34">
        <f>IF(FIRE0101_working!D29="..","..",ROUND(FIRE0101_working!D29,0))</f>
        <v>38074</v>
      </c>
      <c r="E29" s="35">
        <f>IF(FIRE0101_working!E29="..","..",ROUND(FIRE0101_working!E29,0))</f>
        <v>718654</v>
      </c>
      <c r="F29" s="34">
        <f>IF(FIRE0101_working!F29="..","..",ROUND(FIRE0101_working!F29,0))</f>
        <v>10340</v>
      </c>
      <c r="G29" s="34">
        <f>IF(FIRE0101_working!G29="..","..",ROUND(FIRE0101_working!G29,0))</f>
        <v>13459</v>
      </c>
      <c r="H29" s="34">
        <f>IF(FIRE0101_working!H29="..","..",ROUND(FIRE0101_working!H29,0))</f>
        <v>11981</v>
      </c>
      <c r="I29" s="35">
        <f>IF(FIRE0101_working!I29="..","..",ROUND(FIRE0101_working!I29,0))</f>
        <v>10674</v>
      </c>
      <c r="J29" s="20"/>
      <c r="K29" s="20"/>
      <c r="L29" s="20"/>
      <c r="M29" s="20"/>
      <c r="N29" s="20"/>
    </row>
    <row r="30" spans="1:14" ht="15.75" customHeight="1" thickBot="1" x14ac:dyDescent="0.3">
      <c r="A30" s="44" t="s">
        <v>88</v>
      </c>
      <c r="B30" s="45">
        <f>IF(FIRE0101_working!B30="..","..",ROUND(FIRE0101_working!B30,0))</f>
        <v>642003</v>
      </c>
      <c r="C30" s="45" t="str">
        <f>IF(FIRE0101_working!C30="..","..",ROUND(FIRE0101_working!C30,0))</f>
        <v>..</v>
      </c>
      <c r="D30" s="45" t="str">
        <f>IF(FIRE0101_working!D30="..","..",ROUND(FIRE0101_working!D30,0))</f>
        <v>..</v>
      </c>
      <c r="E30" s="46" t="str">
        <f>IF(FIRE0101_working!E30="..","..",ROUND(FIRE0101_working!E30,0))</f>
        <v>..</v>
      </c>
      <c r="F30" s="45">
        <f>IF(FIRE0101_working!F30="..","..",ROUND(FIRE0101_working!F30,0))</f>
        <v>10912</v>
      </c>
      <c r="G30" s="45" t="str">
        <f>IF(FIRE0101_working!G30="..","..",ROUND(FIRE0101_working!G30,0))</f>
        <v>..</v>
      </c>
      <c r="H30" s="45" t="str">
        <f>IF(FIRE0101_working!H30="..","..",ROUND(FIRE0101_working!H30,0))</f>
        <v>..</v>
      </c>
      <c r="I30" s="46" t="str">
        <f>IF(FIRE0101_working!I30="..","..",ROUND(FIRE0101_working!I30,0))</f>
        <v>..</v>
      </c>
      <c r="J30" s="20"/>
      <c r="K30" s="20"/>
      <c r="L30" s="20"/>
      <c r="M30" s="20"/>
      <c r="N30" s="20"/>
    </row>
    <row r="31" spans="1:14" ht="15.75" customHeight="1" x14ac:dyDescent="0.25">
      <c r="A31" s="43" t="s">
        <v>80</v>
      </c>
      <c r="B31" s="12"/>
      <c r="C31" s="12"/>
      <c r="D31" s="12"/>
      <c r="E31" s="12"/>
      <c r="F31" s="12"/>
      <c r="G31" s="12"/>
      <c r="H31" s="12"/>
      <c r="I31" s="12"/>
      <c r="J31" s="12"/>
      <c r="K31" s="12"/>
      <c r="L31" s="12"/>
      <c r="M31" s="12"/>
      <c r="N31" s="12"/>
    </row>
  </sheetData>
  <phoneticPr fontId="47" type="noConversion"/>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e2bfa7b6474897ab4a53f76ea236c7 xmlns="60b4899e-55b4-4231-8241-12d69350e134">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cf401361b24e474cb011be6eb76c0e76 xmlns="60b4899e-55b4-4231-8241-12d69350e134">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HOMigrated xmlns="60b4899e-55b4-4231-8241-12d69350e134">false</HOMigrated>
    <n7493b4506bf40e28c373b1e51a33445 xmlns="60b4899e-55b4-4231-8241-12d69350e134">
      <Terms xmlns="http://schemas.microsoft.com/office/infopath/2007/PartnerControls">
        <TermInfo xmlns="http://schemas.microsoft.com/office/infopath/2007/PartnerControls">
          <TermName xmlns="http://schemas.microsoft.com/office/infopath/2007/PartnerControls">Service Management – Significant</TermName>
          <TermId xmlns="http://schemas.microsoft.com/office/infopath/2007/PartnerControls">7857f63c-dacd-48aa-8ddf-58f3ef15ab94</TermId>
        </TermInfo>
      </Terms>
    </n7493b4506bf40e28c373b1e51a33445>
    <jb5e598af17141539648acf311d7477b xmlns="60b4899e-55b4-4231-8241-12d69350e134">
      <Terms xmlns="http://schemas.microsoft.com/office/infopath/2007/PartnerControls">
        <TermInfo xmlns="http://schemas.microsoft.com/office/infopath/2007/PartnerControls">
          <TermName xmlns="http://schemas.microsoft.com/office/infopath/2007/PartnerControls">Police and Fire Analysis Unit (A)</TermName>
          <TermId xmlns="http://schemas.microsoft.com/office/infopath/2007/PartnerControls">755c0ad7-1cd3-4e30-b1c3-86b5a4ff9bf7</TermId>
        </TermInfo>
      </Terms>
    </jb5e598af17141539648acf311d7477b>
    <TaxCatchAllLabel xmlns="87123c6c-b1ca-4f35-bd74-c830a9e7ea33" xsi:nil="true"/>
    <lcf76f155ced4ddcb4097134ff3c332f xmlns="2611856c-b04d-4a05-858c-1345b3915c95">
      <Terms xmlns="http://schemas.microsoft.com/office/infopath/2007/PartnerControls"/>
    </lcf76f155ced4ddcb4097134ff3c332f>
    <TaxCatchAll xmlns="87123c6c-b1ca-4f35-bd74-c830a9e7ea33">
      <Value>108</Value>
      <Value>4</Value>
      <Value>3</Value>
      <Value>2</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HO document" ma:contentTypeID="0x010100A5BF1C78D9F64B679A5EBDE1C6598EBC0100361AF42663F9D44CB571B509ECD8FB40" ma:contentTypeVersion="22" ma:contentTypeDescription="Create a new document." ma:contentTypeScope="" ma:versionID="78a7e4afbae35a16e5993e4ecf346196">
  <xsd:schema xmlns:xsd="http://www.w3.org/2001/XMLSchema" xmlns:xs="http://www.w3.org/2001/XMLSchema" xmlns:p="http://schemas.microsoft.com/office/2006/metadata/properties" xmlns:ns2="60b4899e-55b4-4231-8241-12d69350e134" xmlns:ns3="87123c6c-b1ca-4f35-bd74-c830a9e7ea33" xmlns:ns4="2611856c-b04d-4a05-858c-1345b3915c95" targetNamespace="http://schemas.microsoft.com/office/2006/metadata/properties" ma:root="true" ma:fieldsID="5fdb6043d51ef900c2b9338f36b4ef18" ns2:_="" ns3:_="" ns4:_="">
    <xsd:import namespace="60b4899e-55b4-4231-8241-12d69350e134"/>
    <xsd:import namespace="87123c6c-b1ca-4f35-bd74-c830a9e7ea33"/>
    <xsd:import namespace="2611856c-b04d-4a05-858c-1345b3915c95"/>
    <xsd:element name="properties">
      <xsd:complexType>
        <xsd:sequence>
          <xsd:element name="documentManagement">
            <xsd:complexType>
              <xsd:all>
                <xsd:element ref="ns2:lae2bfa7b6474897ab4a53f76ea236c7" minOccurs="0"/>
                <xsd:element ref="ns3:TaxCatchAll" minOccurs="0"/>
                <xsd:element ref="ns3:TaxCatchAllLabel" minOccurs="0"/>
                <xsd:element ref="ns2:cf401361b24e474cb011be6eb76c0e76" minOccurs="0"/>
                <xsd:element ref="ns2:jb5e598af17141539648acf311d7477b" minOccurs="0"/>
                <xsd:element ref="ns2:n7493b4506bf40e28c373b1e51a33445" minOccurs="0"/>
                <xsd:element ref="ns2:HOMigrated"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element ref="ns4:MediaServiceDateTaken" minOccurs="0"/>
                <xsd:element ref="ns4:MediaServiceAutoTags" minOccurs="0"/>
                <xsd:element ref="ns4:MediaLengthInSeconds" minOccurs="0"/>
                <xsd:element ref="ns4:MediaServiceOCR" minOccurs="0"/>
                <xsd:element ref="ns4:MediaServiceGenerationTime" minOccurs="0"/>
                <xsd:element ref="ns4:MediaServiceEventHashCode"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4899e-55b4-4231-8241-12d69350e134"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93e580ec-c125-41f3-a307-e1c841722a86" ma:termSetId="56209604-fc17-4ace-9b7b-f45f0f17d50b" ma:anchorId="00000000-0000-0000-0000-000000000000" ma:open="false" ma:isKeyword="false">
      <xsd:complexType>
        <xsd:sequence>
          <xsd:element ref="pc:Terms" minOccurs="0" maxOccurs="1"/>
        </xsd:sequence>
      </xsd:complexType>
    </xsd:element>
    <xsd:element name="cf401361b24e474cb011be6eb76c0e76" ma:index="12" ma:taxonomy="true" ma:internalName="cf401361b24e474cb011be6eb76c0e76" ma:taxonomyFieldName="HOCopyrightLevel" ma:displayName="Copyright level" ma:readOnly="false" ma:default="4;#Crown|69589897-2828-4761-976e-717fd8e631c9" ma:fieldId="{cf401361-b24e-474c-b011-be6eb76c0e76}" ma:sspId="93e580ec-c125-41f3-a307-e1c841722a86" ma:termSetId="bdd694c6-7266-48f2-93d6-d15992cd203e" ma:anchorId="00000000-0000-0000-0000-000000000000" ma:open="false" ma:isKeyword="false">
      <xsd:complexType>
        <xsd:sequence>
          <xsd:element ref="pc:Terms" minOccurs="0" maxOccurs="1"/>
        </xsd:sequence>
      </xsd:complexType>
    </xsd:element>
    <xsd:element name="jb5e598af17141539648acf311d7477b" ma:index="14" nillable="true" ma:taxonomy="true" ma:internalName="jb5e598af17141539648acf311d7477b" ma:taxonomyFieldName="HOBusinessUnit" ma:displayName="Business unit" ma:readOnly="false" ma:default="108;#Police and Fire Analysis Unit (A)|755c0ad7-1cd3-4e30-b1c3-86b5a4ff9bf7" ma:fieldId="{3b5e598a-f171-4153-9648-acf311d7477b}" ma:sspId="93e580ec-c125-41f3-a307-e1c841722a86"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16" nillable="true" ma:taxonomy="true" ma:internalName="n7493b4506bf40e28c373b1e51a33445" ma:taxonomyFieldName="HOSiteType" ma:displayName="Site type" ma:readOnly="false" ma:default="2;#Service Management – Significant|7857f63c-dacd-48aa-8ddf-58f3ef15ab94" ma:fieldId="{77493b45-06bf-40e2-8c37-3b1e51a33445}" ma:sspId="93e580ec-c125-41f3-a307-e1c841722a86" ma:termSetId="4518b03a-1a05-49af-8bf2-e5548589f21b" ma:anchorId="00000000-0000-0000-0000-000000000000" ma:open="false" ma:isKeyword="false">
      <xsd:complexType>
        <xsd:sequence>
          <xsd:element ref="pc:Terms" minOccurs="0" maxOccurs="1"/>
        </xsd:sequence>
      </xsd:complexType>
    </xsd:element>
    <xsd:element name="HOMigrated" ma:index="18" nillable="true" ma:displayName="Migrated" ma:default="0" ma:internalName="HOMigrat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123c6c-b1ca-4f35-bd74-c830a9e7ea3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836f935-47ce-48bd-816c-98e8021e3fd3}" ma:internalName="TaxCatchAll" ma:readOnly="false" ma:showField="CatchAllData"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836f935-47ce-48bd-816c-98e8021e3fd3}" ma:internalName="TaxCatchAllLabel" ma:readOnly="false" ma:showField="CatchAllDataLabel"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11856c-b04d-4a05-858c-1345b3915c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AutoTags" ma:index="26" nillable="true" ma:displayName="Tags" ma:internalName="MediaServiceAutoTag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93e580ec-c125-41f3-a307-e1c841722a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979872-9BF6-4F16-AE5B-8855BFD15685}">
  <ds:schemaRefs>
    <ds:schemaRef ds:uri="http://schemas.microsoft.com/sharepoint/v3/contenttype/forms"/>
  </ds:schemaRefs>
</ds:datastoreItem>
</file>

<file path=customXml/itemProps2.xml><?xml version="1.0" encoding="utf-8"?>
<ds:datastoreItem xmlns:ds="http://schemas.openxmlformats.org/officeDocument/2006/customXml" ds:itemID="{2BA24709-F3A2-4A65-86F0-F655BF452162}">
  <ds:schemaRefs>
    <ds:schemaRef ds:uri="http://schemas.microsoft.com/office/2006/documentManagement/types"/>
    <ds:schemaRef ds:uri="http://schemas.microsoft.com/office/2006/metadata/properties"/>
    <ds:schemaRef ds:uri="http://purl.org/dc/elements/1.1/"/>
    <ds:schemaRef ds:uri="87123c6c-b1ca-4f35-bd74-c830a9e7ea33"/>
    <ds:schemaRef ds:uri="http://schemas.openxmlformats.org/package/2006/metadata/core-properties"/>
    <ds:schemaRef ds:uri="http://purl.org/dc/terms/"/>
    <ds:schemaRef ds:uri="http://schemas.microsoft.com/office/infopath/2007/PartnerControls"/>
    <ds:schemaRef ds:uri="2611856c-b04d-4a05-858c-1345b3915c95"/>
    <ds:schemaRef ds:uri="60b4899e-55b4-4231-8241-12d69350e134"/>
    <ds:schemaRef ds:uri="http://www.w3.org/XML/1998/namespace"/>
    <ds:schemaRef ds:uri="http://purl.org/dc/dcmitype/"/>
  </ds:schemaRefs>
</ds:datastoreItem>
</file>

<file path=customXml/itemProps3.xml><?xml version="1.0" encoding="utf-8"?>
<ds:datastoreItem xmlns:ds="http://schemas.openxmlformats.org/officeDocument/2006/customXml" ds:itemID="{4B4AAF37-F2B4-4820-ACDF-CA9B088F5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4899e-55b4-4231-8241-12d69350e134"/>
    <ds:schemaRef ds:uri="87123c6c-b1ca-4f35-bd74-c830a9e7ea33"/>
    <ds:schemaRef ds:uri="2611856c-b04d-4a05-858c-1345b3915c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Cover_sheet</vt:lpstr>
      <vt:lpstr>config</vt:lpstr>
      <vt:lpstr>Contents</vt:lpstr>
      <vt:lpstr>Notes</vt:lpstr>
      <vt:lpstr>Data - population</vt:lpstr>
      <vt:lpstr>Data - incidents</vt:lpstr>
      <vt:lpstr>FIRE0101_working</vt:lpstr>
      <vt:lpstr>FIRE0101</vt:lpstr>
      <vt:lpstr>Contents!Print_Area</vt:lpstr>
      <vt:lpstr>FIRE0101!Print_Area</vt:lpstr>
      <vt:lpstr>Notes!Print_Area</vt:lpstr>
      <vt:lpstr>FIRE0101!Print_Titles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2025-03-06T15:29:40Z</dcterms:created>
  <dcterms:modified xsi:type="dcterms:W3CDTF">2026-10-11T15:45:05Z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0x010100A5BF1C78D9F64B679A5EBDE1C6598EBC0100361AF42663F9D44CB571B509ECD8FB40</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BusinessUnit">
    <vt:lpwstr>108;#Police and Fire Analysis Unit (A)|755c0ad7-1cd3-4e30-b1c3-86b5a4ff9bf7</vt:lpwstr>
  </property>
  <property fmtid="{D5CDD505-2E9C-101B-9397-08002B2CF9AE}" pid="7" name="HOSiteType">
    <vt:lpwstr>2;#Service Management – Significant|7857f63c-dacd-48aa-8ddf-58f3ef15ab94</vt:lpwstr>
  </property>
</Properties>
</file>