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defra-my.sharepoint.com/personal/raymond_cottam_environment-agency_gov_uk/Documents/Desktop/"/>
    </mc:Choice>
  </mc:AlternateContent>
  <xr:revisionPtr revIDLastSave="0" documentId="8_{07629FFD-39A5-4568-807F-3DBD14625581}" xr6:coauthVersionLast="47" xr6:coauthVersionMax="47" xr10:uidLastSave="{00000000-0000-0000-0000-000000000000}"/>
  <bookViews>
    <workbookView xWindow="-120" yWindow="-120" windowWidth="29040" windowHeight="15720" activeTab="1" xr2:uid="{3F257D62-322C-4E3D-9743-BCBBC56B4576}"/>
  </bookViews>
  <sheets>
    <sheet name="Instructions" sheetId="21" r:id="rId1"/>
    <sheet name="TPR template" sheetId="12" r:id="rId2"/>
  </sheets>
  <definedNames>
    <definedName name="actual_throughput">'TPR template'!$F$38</definedName>
    <definedName name="adjusted_throughput">'TPR template'!$F$69</definedName>
    <definedName name="banked_surplus">'TPR template'!$E$31</definedName>
    <definedName name="by_energy_carbon">'TPR template'!$E$23</definedName>
    <definedName name="by_energy_carbon_per_product_group">'TPR template'!$D$87:$Q$87</definedName>
    <definedName name="by_energy_carbon_tp_throughput">'TPR template'!$E$103</definedName>
    <definedName name="by_performance">'TPR template'!$E$25</definedName>
    <definedName name="by_throughput">'TPR template'!$E$24</definedName>
    <definedName name="carbon_co2_factor">'TPR template'!$R$12</definedName>
    <definedName name="carbon_factors">'TPR template'!$D$39:$D$62</definedName>
    <definedName name="carbon_under_target">'TPR template'!$E$115</definedName>
    <definedName name="co2_coal">'TPR template'!$R$17</definedName>
    <definedName name="co2_coke">'TPR template'!$R$18</definedName>
    <definedName name="co2_diesel">'TPR template'!$R$23</definedName>
    <definedName name="co2_elec">'TPR template'!$R$14</definedName>
    <definedName name="CO2_emissions">'TPR template'!$E$116</definedName>
    <definedName name="co2_ethane">'TPR template'!$R$20</definedName>
    <definedName name="co2_fuel_oil">'TPR template'!$R$16</definedName>
    <definedName name="co2_kerosene">'TPR template'!$R$21</definedName>
    <definedName name="co2_LPG">'TPR template'!$R$19</definedName>
    <definedName name="co2_naphtha">'TPR template'!$R$24</definedName>
    <definedName name="co2_nat_gas">'TPR template'!$R$15</definedName>
    <definedName name="co2_pet_coke">'TPR template'!$R$25</definedName>
    <definedName name="co2_petrol">'TPR template'!$R$22</definedName>
    <definedName name="co2_refinery_gas">'TPR template'!$R$26</definedName>
    <definedName name="energy_carbon_under_target">'TPR template'!$E$114</definedName>
    <definedName name="energy_carbon_unit">'TPR template'!$E$20</definedName>
    <definedName name="energy_data">'TPR template'!$F$39:$F$62</definedName>
    <definedName name="numerical_target">'TPR template'!$E$26</definedName>
    <definedName name="percent_target">'TPR template'!$E$28</definedName>
    <definedName name="percent_tolerance">'TPR template'!$E$29</definedName>
    <definedName name="prev_buy_out_co2">'TPR template'!$E$129</definedName>
    <definedName name="prev_surplus_gained">'TPR template'!$E$131</definedName>
    <definedName name="prev_surplus_used">'TPR template'!$E$130</definedName>
    <definedName name="pri_buy_out_carbon">'TPR template'!$E$119</definedName>
    <definedName name="pri_buy_out_cost">'TPR template'!$E$120</definedName>
    <definedName name="pri_elec_factor">'TPR template'!$R$13</definedName>
    <definedName name="primary_electricity">'TPR template'!$F$39</definedName>
    <definedName name="_xlnm.Print_Area" localSheetId="0">Instructions!$A$1:$A$35</definedName>
    <definedName name="_xlnm.Print_Area" localSheetId="1">'TPR template'!$A$1:$G$133</definedName>
    <definedName name="reporting_throughput">'TPR template'!$E$69</definedName>
    <definedName name="secondary_buy_out_co2">'TPR template'!$E$132</definedName>
    <definedName name="surplus_gained">'TPR template'!$E$118</definedName>
    <definedName name="surplus_used">'TPR template'!$E$117</definedName>
    <definedName name="target_energy_carbon_tp_throughput">'TPR template'!$E$102</definedName>
    <definedName name="target_period">'TPR template'!$C$6</definedName>
    <definedName name="target_type">'TPR template'!$E$19</definedName>
    <definedName name="throughput_unit">'TPR template'!$E$21</definedName>
    <definedName name="tolerance">'TPR template'!$E$27</definedName>
    <definedName name="tp_carbon_factor">'TPR template'!$E$113</definedName>
    <definedName name="tp_energy">'TPR template'!$F$63</definedName>
    <definedName name="tp_energy_carbon_per_product_group">'TPR template'!$D$86:$Q$86</definedName>
    <definedName name="tp_outcome">'TPR template'!$E$109</definedName>
    <definedName name="tp_performance">'TPR template'!$E$106</definedName>
    <definedName name="tp_performance_percent">'TPR template'!$E$107</definedName>
    <definedName name="tu_identifier">'TPR template'!$E$16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2" l="1"/>
  <c r="F67" i="12"/>
  <c r="C106" i="12"/>
  <c r="C103" i="12"/>
  <c r="C102" i="12"/>
  <c r="C101" i="12"/>
  <c r="B87" i="12"/>
  <c r="B86" i="12"/>
  <c r="C114" i="12"/>
  <c r="C125" i="12"/>
  <c r="C124" i="12"/>
  <c r="C113" i="12"/>
  <c r="C95" i="12"/>
  <c r="C87" i="12"/>
  <c r="C86" i="12"/>
  <c r="C82" i="12"/>
  <c r="C81" i="12"/>
  <c r="C78" i="12"/>
  <c r="C77" i="12"/>
  <c r="C67" i="12"/>
  <c r="D43" i="12" a="1"/>
  <c r="D43" i="12" s="1"/>
  <c r="C62" i="12"/>
  <c r="C61" i="12"/>
  <c r="C60" i="12"/>
  <c r="C59" i="12"/>
  <c r="C58" i="12"/>
  <c r="C57" i="12"/>
  <c r="C56" i="12"/>
  <c r="C55" i="12"/>
  <c r="C54" i="12"/>
  <c r="C53" i="12"/>
  <c r="C52" i="12"/>
  <c r="C51" i="12"/>
  <c r="C50" i="12"/>
  <c r="C49" i="12"/>
  <c r="C48" i="12"/>
  <c r="C47" i="12"/>
  <c r="C46" i="12"/>
  <c r="C45" i="12"/>
  <c r="C44" i="12"/>
  <c r="C43" i="12"/>
  <c r="C42" i="12"/>
  <c r="C41" i="12"/>
  <c r="C40" i="12"/>
  <c r="C39" i="12"/>
  <c r="C23" i="12"/>
  <c r="D45" i="12" a="1"/>
  <c r="D45" i="12" s="1"/>
  <c r="D36" i="12"/>
  <c r="E27" i="12"/>
  <c r="E26" i="12" l="1" a="1"/>
  <c r="E26" i="12" s="1"/>
  <c r="F63" i="12"/>
  <c r="C83" i="12"/>
  <c r="R12" i="12" l="1"/>
  <c r="F37" i="12"/>
  <c r="E69" i="12"/>
  <c r="E106" i="12" s="1" a="1"/>
  <c r="E106" i="12" s="1"/>
  <c r="E107" i="12" s="1" a="1"/>
  <c r="E107" i="12" s="1"/>
  <c r="C80" i="12"/>
  <c r="C76" i="12"/>
  <c r="E117" i="12" l="1"/>
  <c r="E118" i="12"/>
  <c r="D39" i="12" a="1"/>
  <c r="D39" i="12" s="1"/>
  <c r="D46" i="12" a="1"/>
  <c r="D46" i="12" s="1"/>
  <c r="D44" i="12" a="1"/>
  <c r="D44" i="12" s="1"/>
  <c r="D42" i="12" a="1"/>
  <c r="D42" i="12" s="1"/>
  <c r="D50" i="12" a="1"/>
  <c r="D50" i="12" s="1"/>
  <c r="D41" i="12" a="1"/>
  <c r="D41" i="12" s="1"/>
  <c r="D49" i="12" a="1"/>
  <c r="D49" i="12" s="1"/>
  <c r="D40" i="12" a="1"/>
  <c r="D40" i="12" s="1"/>
  <c r="D48" i="12" a="1"/>
  <c r="D48" i="12" s="1"/>
  <c r="D51" i="12" a="1"/>
  <c r="D51" i="12" s="1"/>
  <c r="D47" i="12" a="1"/>
  <c r="D47" i="12" s="1"/>
  <c r="C26" i="12"/>
  <c r="C25" i="12"/>
  <c r="C24" i="12"/>
  <c r="D95" i="12"/>
  <c r="D96" i="12"/>
  <c r="E97" i="12"/>
  <c r="E96" i="12"/>
  <c r="E95" i="12"/>
  <c r="Q87" i="12"/>
  <c r="P87" i="12"/>
  <c r="O87" i="12"/>
  <c r="N87" i="12"/>
  <c r="M87" i="12"/>
  <c r="L87" i="12"/>
  <c r="K87" i="12"/>
  <c r="J87" i="12"/>
  <c r="I87" i="12"/>
  <c r="H87" i="12"/>
  <c r="G87" i="12"/>
  <c r="F87" i="12"/>
  <c r="E87" i="12"/>
  <c r="Q86" i="12"/>
  <c r="P86" i="12"/>
  <c r="O86" i="12"/>
  <c r="N86" i="12"/>
  <c r="M86" i="12"/>
  <c r="L86" i="12"/>
  <c r="K86" i="12"/>
  <c r="J86" i="12"/>
  <c r="I86" i="12"/>
  <c r="H86" i="12"/>
  <c r="G86" i="12"/>
  <c r="F86" i="12"/>
  <c r="Q81" i="12"/>
  <c r="Q82" i="12" s="1"/>
  <c r="P81" i="12"/>
  <c r="P82" i="12" s="1"/>
  <c r="O81" i="12"/>
  <c r="O82" i="12" s="1"/>
  <c r="N81" i="12"/>
  <c r="N82" i="12" s="1"/>
  <c r="M81" i="12"/>
  <c r="M82" i="12" s="1"/>
  <c r="L81" i="12"/>
  <c r="L82" i="12" s="1"/>
  <c r="K81" i="12"/>
  <c r="K82" i="12" s="1"/>
  <c r="J81" i="12"/>
  <c r="J82" i="12" s="1"/>
  <c r="I81" i="12"/>
  <c r="I82" i="12" s="1"/>
  <c r="H81" i="12"/>
  <c r="H82" i="12" s="1"/>
  <c r="G81" i="12"/>
  <c r="G82" i="12" s="1"/>
  <c r="F81" i="12"/>
  <c r="F82" i="12" s="1"/>
  <c r="E81" i="12"/>
  <c r="E82" i="12" s="1"/>
  <c r="E86" i="12" s="1"/>
  <c r="D81" i="12"/>
  <c r="D82" i="12" s="1"/>
  <c r="D86" i="12" s="1"/>
  <c r="Q80" i="12"/>
  <c r="P80" i="12"/>
  <c r="O80" i="12"/>
  <c r="N80" i="12"/>
  <c r="M80" i="12"/>
  <c r="L80" i="12"/>
  <c r="K80" i="12"/>
  <c r="J80" i="12"/>
  <c r="I80" i="12"/>
  <c r="H80" i="12"/>
  <c r="G80" i="12"/>
  <c r="F80" i="12"/>
  <c r="E80" i="12"/>
  <c r="D80" i="12"/>
  <c r="Q78" i="12"/>
  <c r="P78" i="12"/>
  <c r="O78" i="12"/>
  <c r="N78" i="12"/>
  <c r="M78" i="12"/>
  <c r="L78" i="12"/>
  <c r="K78" i="12"/>
  <c r="J78" i="12"/>
  <c r="I78" i="12"/>
  <c r="H78" i="12"/>
  <c r="G78" i="12"/>
  <c r="F78" i="12"/>
  <c r="E78" i="12"/>
  <c r="D78" i="12"/>
  <c r="D87" i="12" s="1"/>
  <c r="E102" i="12" l="1"/>
  <c r="E113" i="12"/>
  <c r="E103" i="12"/>
  <c r="E116" i="12"/>
  <c r="F96" i="12"/>
  <c r="F95" i="12"/>
  <c r="D97" i="12"/>
  <c r="F97" i="12" s="1"/>
  <c r="G68" i="12"/>
  <c r="G69" i="12" s="1"/>
  <c r="F99" i="12" l="1"/>
  <c r="E127" i="12"/>
  <c r="E101" i="12" l="1"/>
  <c r="E124" i="12"/>
  <c r="E114" i="12" l="1" a="1"/>
  <c r="E114" i="12" s="1"/>
  <c r="E119" i="12" s="1"/>
  <c r="E125" i="12" l="1"/>
  <c r="E115" i="12"/>
  <c r="E126" i="12" l="1"/>
  <c r="E109" i="12" a="1"/>
  <c r="E109" i="12" s="1"/>
  <c r="E128" i="12"/>
  <c r="E120" i="12" a="1"/>
  <c r="E120" i="12" s="1"/>
  <c r="E132" i="12"/>
  <c r="E133" i="12" s="1" a="1"/>
  <c r="E133" i="1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Cottam, Ray</author>
    <author>David Vaughan</author>
  </authors>
  <commentList>
    <comment ref="C5" authorId="0" shapeId="0" xr:uid="{0DB8F6BE-A86B-41C9-A7F8-404E76BCA6A3}">
      <text>
        <r>
          <rPr>
            <sz val="12"/>
            <color indexed="81"/>
            <rFont val="Arial"/>
            <family val="2"/>
          </rPr>
          <t>This cell is populated with data from the CCA Register when the template was created.  No user input is required and this cell is locked to prevent changes.</t>
        </r>
      </text>
    </comment>
    <comment ref="C6" authorId="0" shapeId="0" xr:uid="{EEABEF23-1730-433E-BC7C-C4E067FA0D67}">
      <text>
        <r>
          <rPr>
            <sz val="12"/>
            <color indexed="81"/>
            <rFont val="Arial"/>
            <family val="2"/>
          </rPr>
          <t>This cell is populated with data from the CCA Register when the template was created.  It requires no user input.</t>
        </r>
      </text>
    </comment>
    <comment ref="C7" authorId="0" shapeId="0" xr:uid="{DBA264B7-C1B4-498A-9682-D2EBA426F687}">
      <text>
        <r>
          <rPr>
            <sz val="12"/>
            <color indexed="81"/>
            <rFont val="Arial"/>
            <family val="2"/>
          </rPr>
          <t>This cell is populated with data from the CCA Register when the template was created.  It requires no user input.</t>
        </r>
      </text>
    </comment>
    <comment ref="C8" authorId="0" shapeId="0" xr:uid="{D500AF67-3135-4D7F-B2B6-DF1E151261F7}">
      <text>
        <r>
          <rPr>
            <sz val="12"/>
            <color indexed="81"/>
            <rFont val="Arial"/>
            <family val="2"/>
          </rPr>
          <t>This cell is populated with data from the CCA Register when the template was created.  No user input is required and this cell is locked to prevent changes.</t>
        </r>
      </text>
    </comment>
    <comment ref="E16" authorId="0" shapeId="0" xr:uid="{5DD9C3B8-9FB7-4450-B265-F16DFC2BF96C}">
      <text>
        <r>
          <rPr>
            <sz val="12"/>
            <color indexed="81"/>
            <rFont val="Arial"/>
            <family val="2"/>
          </rPr>
          <t>This cell is populated with data from the CCA Register when the template was created.  It requires no user input.</t>
        </r>
      </text>
    </comment>
    <comment ref="E17" authorId="0" shapeId="0" xr:uid="{F7C3584D-E180-4852-B78F-F6AC1554DA20}">
      <text>
        <r>
          <rPr>
            <sz val="12"/>
            <color indexed="81"/>
            <rFont val="Arial"/>
            <family val="2"/>
          </rPr>
          <t>This cell is populated with data from the CCA Register when the template was created.  It requires no user input.</t>
        </r>
      </text>
    </comment>
    <comment ref="E18" authorId="0" shapeId="0" xr:uid="{B4C72110-635D-40C0-9A53-071CAF315670}">
      <text>
        <r>
          <rPr>
            <sz val="12"/>
            <color indexed="81"/>
            <rFont val="Arial"/>
            <family val="2"/>
          </rPr>
          <t>This cell is populated with data from the CCA Register when the template was created.  It requires no user input.</t>
        </r>
      </text>
    </comment>
    <comment ref="E19" authorId="0" shapeId="0" xr:uid="{969A4805-52FE-484A-A4DE-84248F8732EE}">
      <text>
        <r>
          <rPr>
            <sz val="12"/>
            <color indexed="81"/>
            <rFont val="Arial"/>
            <family val="2"/>
          </rPr>
          <t>This cell is populated with data from the CCA Register when the template was created.  It requires no user input.</t>
        </r>
      </text>
    </comment>
    <comment ref="E20" authorId="0" shapeId="0" xr:uid="{44FAE318-0924-4FC0-A95E-506B6D3A4083}">
      <text>
        <r>
          <rPr>
            <sz val="12"/>
            <color indexed="81"/>
            <rFont val="Arial"/>
            <family val="2"/>
          </rPr>
          <t>This cell is populated with data from the CCA Register when the template was created.  It requires no user input.</t>
        </r>
      </text>
    </comment>
    <comment ref="E21" authorId="0" shapeId="0" xr:uid="{A06AB43F-77AF-4323-AABD-6C3DA28A2AAF}">
      <text>
        <r>
          <rPr>
            <sz val="12"/>
            <color indexed="81"/>
            <rFont val="Arial"/>
            <family val="2"/>
          </rPr>
          <t>This cell is populated with data from the CCA Register when the template was created.  It requires no user input.</t>
        </r>
      </text>
    </comment>
    <comment ref="E22" authorId="0" shapeId="0" xr:uid="{8607FB5D-3B3E-4D13-83F7-38ACF37E3940}">
      <text>
        <r>
          <rPr>
            <sz val="12"/>
            <color indexed="81"/>
            <rFont val="Arial"/>
            <family val="2"/>
          </rPr>
          <t>This cell is populated with data from the CCA Register when the template was created.  It requires no user input.</t>
        </r>
      </text>
    </comment>
    <comment ref="E23" authorId="0" shapeId="0" xr:uid="{BD999524-2B4E-486A-AD0F-195680EC2931}">
      <text>
        <r>
          <rPr>
            <sz val="12"/>
            <color indexed="81"/>
            <rFont val="Arial"/>
            <family val="2"/>
          </rPr>
          <t>This cell is populated with data from the CCA Register when the template was created.  It requires no user input.</t>
        </r>
      </text>
    </comment>
    <comment ref="E24" authorId="0" shapeId="0" xr:uid="{E78D73EA-839B-4C5D-A094-F7E76693AF1F}">
      <text>
        <r>
          <rPr>
            <sz val="12"/>
            <color indexed="81"/>
            <rFont val="Arial"/>
            <family val="2"/>
          </rPr>
          <t>This cell is populated with data from the CCA Register when the template was created.  It requires no user input.</t>
        </r>
      </text>
    </comment>
    <comment ref="E25" authorId="0" shapeId="0" xr:uid="{492E7A67-7766-4F7C-8941-218A66BF8257}">
      <text>
        <r>
          <rPr>
            <sz val="12"/>
            <rFont val="Tahoma"/>
            <family val="2"/>
          </rPr>
          <t>The contents of this cell are calculated from other cells in the spreadsheet.  No user input is required.</t>
        </r>
      </text>
    </comment>
    <comment ref="E26" authorId="0" shapeId="0" xr:uid="{4D3BF0A9-7218-4ACF-9619-1F3CF7D7B552}">
      <text>
        <r>
          <rPr>
            <sz val="12"/>
            <rFont val="Tahoma"/>
            <family val="2"/>
          </rPr>
          <t>The contents of this cell are calculated from other cells in the spreadsheet.  No user input is required.</t>
        </r>
      </text>
    </comment>
    <comment ref="E27" authorId="0" shapeId="0" xr:uid="{CC05A2FF-A1B1-46CE-B3BA-F5314E3E26E8}">
      <text>
        <r>
          <rPr>
            <sz val="12"/>
            <color indexed="81"/>
            <rFont val="Tahoma"/>
            <family val="2"/>
          </rPr>
          <t>The contents of this cell are calculated from other cells in the spreadsheet.  No user input is required.</t>
        </r>
      </text>
    </comment>
    <comment ref="E28" authorId="0" shapeId="0" xr:uid="{081BB82B-28BF-4105-AF9B-77D4E3CC5CED}">
      <text>
        <r>
          <rPr>
            <sz val="12"/>
            <color indexed="81"/>
            <rFont val="Arial"/>
            <family val="2"/>
          </rPr>
          <t>This cell is populated with data from the CCA Register when the template was created.  It requires no user input.</t>
        </r>
      </text>
    </comment>
    <comment ref="E29" authorId="0" shapeId="0" xr:uid="{6B0EE7A0-55A2-485E-A4E8-C3BD0BEB99B5}">
      <text>
        <r>
          <rPr>
            <sz val="12"/>
            <color indexed="81"/>
            <rFont val="Arial"/>
            <family val="2"/>
          </rPr>
          <t>This cell is populated with data from the CCA Register when the template was created.  No user input is required and this cell is locked to prevent changes.</t>
        </r>
      </text>
    </comment>
    <comment ref="E31" authorId="0" shapeId="0" xr:uid="{5951A647-DD67-45B6-B5B6-118C2E1367CE}">
      <text>
        <r>
          <rPr>
            <sz val="12"/>
            <color indexed="81"/>
            <rFont val="Arial"/>
            <family val="2"/>
          </rPr>
          <t>This cell is populated with data from the CCA Register when the template was created.  It requires no user input.</t>
        </r>
      </text>
    </comment>
    <comment ref="E37" authorId="0" shapeId="0" xr:uid="{7D199009-61BE-400E-9522-1D7E75A615F5}">
      <text>
        <r>
          <rPr>
            <sz val="12"/>
            <color indexed="81"/>
            <rFont val="Tahoma"/>
            <family val="2"/>
          </rPr>
          <t>The contents of this cell are calculated from other cells in the spreadsheet.  No user input is required.</t>
        </r>
      </text>
    </comment>
    <comment ref="F37" authorId="0" shapeId="0" xr:uid="{70C24CAA-D958-485D-8273-55A0AE40A210}">
      <text>
        <r>
          <rPr>
            <sz val="12"/>
            <color indexed="81"/>
            <rFont val="Tahoma"/>
            <family val="2"/>
          </rPr>
          <t>The contents of this cell are calculated from other cells in the spreadsheet.  No user input is required.</t>
        </r>
      </text>
    </comment>
    <comment ref="G37" authorId="0" shapeId="0" xr:uid="{2E9D88A6-66E0-4D35-BF8B-D5F0953434B5}">
      <text>
        <r>
          <rPr>
            <sz val="12"/>
            <color indexed="81"/>
            <rFont val="Arial"/>
            <family val="2"/>
          </rPr>
          <t>This cell is populated with data from the CCA Register when the template was created.  No user input is required and this cell is locked to prevent changes.</t>
        </r>
      </text>
    </comment>
    <comment ref="E38" authorId="0" shapeId="0" xr:uid="{BA3FB1B2-F9EA-494A-BF80-E939D63DDCA2}">
      <text>
        <r>
          <rPr>
            <sz val="12"/>
            <color indexed="81"/>
            <rFont val="Tahoma"/>
            <family val="2"/>
          </rPr>
          <t>The contents of this cell are calculated from other cells in the spreadsheet.  No user input is required.</t>
        </r>
      </text>
    </comment>
    <comment ref="F38" authorId="0" shapeId="0" xr:uid="{D6FFF4FD-9A75-47F9-AB5D-4EFBF9C4E59D}">
      <text>
        <r>
          <rPr>
            <sz val="12"/>
            <color indexed="81"/>
            <rFont val="Tahoma"/>
            <family val="2"/>
          </rPr>
          <t>Enter the actual target period throughput in this cell for the whole Target Unit.  Ensure the units used match those in cell E21.</t>
        </r>
      </text>
    </comment>
    <comment ref="G38" authorId="0" shapeId="0" xr:uid="{ED370353-B142-40CD-B371-442D54394430}">
      <text>
        <r>
          <rPr>
            <sz val="12"/>
            <color indexed="81"/>
            <rFont val="Tahoma"/>
            <family val="2"/>
          </rPr>
          <t>Enter the actual target period throughput in this cell for the facility named in row 37.  Ensure the units used match those in cell E21.</t>
        </r>
      </text>
    </comment>
    <comment ref="D39" authorId="0" shapeId="0" xr:uid="{C380A649-7FDA-4A08-87C3-88AD1B441560}">
      <text>
        <r>
          <rPr>
            <sz val="12"/>
            <rFont val="Arial"/>
            <family val="2"/>
          </rPr>
          <t>The emission factor for this fuel type is in units consistent with the energy units in cell E20.  No user input is required and this cell is locked to prevent changes.</t>
        </r>
      </text>
    </comment>
    <comment ref="E39" authorId="0" shapeId="0" xr:uid="{000DE913-30B2-4657-8F45-81079B6B3848}">
      <text>
        <r>
          <rPr>
            <sz val="12"/>
            <color indexed="81"/>
            <rFont val="Tahoma"/>
            <family val="2"/>
          </rPr>
          <t>The contents of this cell are calculated from other cells in the spreadsheet.  No user input is required.</t>
        </r>
      </text>
    </comment>
    <comment ref="F39" authorId="0" shapeId="0" xr:uid="{048124B8-0AB1-418A-A64E-0CA707924324}">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39" authorId="0" shapeId="0" xr:uid="{7D0AACA5-E4AB-4D9D-A41B-1CF9EC96EA94}">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40" authorId="0" shapeId="0" xr:uid="{F0203AD4-877F-4DB1-B001-DE83893FF6B2}">
      <text>
        <r>
          <rPr>
            <sz val="12"/>
            <rFont val="Arial"/>
            <family val="2"/>
          </rPr>
          <t>The emission factor for this fuel type is in units consistent with the energy units in cell E20.  No user input is required and this cell is locked to prevent changes.</t>
        </r>
      </text>
    </comment>
    <comment ref="E40" authorId="0" shapeId="0" xr:uid="{1892FFD0-91AC-435B-9A70-A9C76E8B1CB1}">
      <text>
        <r>
          <rPr>
            <sz val="12"/>
            <color indexed="81"/>
            <rFont val="Tahoma"/>
            <family val="2"/>
          </rPr>
          <t>The contents of this cell are calculated from other cells in the spreadsheet.  No user input is required.</t>
        </r>
      </text>
    </comment>
    <comment ref="F40" authorId="0" shapeId="0" xr:uid="{9D8B99D9-63D4-41C6-8D5C-F2C5204AE5E2}">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40" authorId="0" shapeId="0" xr:uid="{7EB21BCA-C9B7-4F67-AC6C-BAEE761D3B6C}">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41" authorId="0" shapeId="0" xr:uid="{B55CAAC2-C248-4033-AF97-D31DC2C9A42B}">
      <text>
        <r>
          <rPr>
            <sz val="12"/>
            <rFont val="Arial"/>
            <family val="2"/>
          </rPr>
          <t>The emission factor for this fuel type is in units consistent with the energy units in cell E20.  No user input is required and this cell is locked to prevent changes.</t>
        </r>
      </text>
    </comment>
    <comment ref="E41" authorId="0" shapeId="0" xr:uid="{A44B3C79-981B-4C7A-9383-6988106439E9}">
      <text>
        <r>
          <rPr>
            <sz val="12"/>
            <color indexed="81"/>
            <rFont val="Tahoma"/>
            <family val="2"/>
          </rPr>
          <t>The contents of this cell are calculated from other cells in the spreadsheet.  No user input is required.</t>
        </r>
      </text>
    </comment>
    <comment ref="F41" authorId="0" shapeId="0" xr:uid="{AAAF5676-172C-400D-ABC5-97BCC97BDA3E}">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41" authorId="0" shapeId="0" xr:uid="{54908B19-4AD0-4EBC-A198-3311E32E7422}">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42" authorId="0" shapeId="0" xr:uid="{87457ADD-6F79-4DFA-B1F6-C58888651577}">
      <text>
        <r>
          <rPr>
            <sz val="12"/>
            <rFont val="Arial"/>
            <family val="2"/>
          </rPr>
          <t>The emission factor for this fuel type is in units consistent with the energy units in cell E20.  No user input is required and this cell is locked to prevent changes.</t>
        </r>
      </text>
    </comment>
    <comment ref="E42" authorId="0" shapeId="0" xr:uid="{EC78493E-7158-4456-9334-E86678A58F66}">
      <text>
        <r>
          <rPr>
            <sz val="12"/>
            <color indexed="81"/>
            <rFont val="Tahoma"/>
            <family val="2"/>
          </rPr>
          <t>The contents of this cell are calculated from other cells in the spreadsheet.  No user input is required.</t>
        </r>
      </text>
    </comment>
    <comment ref="F42" authorId="0" shapeId="0" xr:uid="{3CA07D75-5B7C-408C-8581-F887C89EAD42}">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42" authorId="0" shapeId="0" xr:uid="{639F7831-AE38-47C6-ADA5-E3BFEF629693}">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43" authorId="0" shapeId="0" xr:uid="{C72B0D60-0C39-4ABF-B100-ADA8F103853D}">
      <text>
        <r>
          <rPr>
            <sz val="12"/>
            <rFont val="Arial"/>
            <family val="2"/>
          </rPr>
          <t>The emission factor for this fuel type is in units consistent with the energy units in cell E20.  No user input is required and this cell is locked to prevent changes.</t>
        </r>
      </text>
    </comment>
    <comment ref="E43" authorId="0" shapeId="0" xr:uid="{DF6FCF8B-744A-4C80-A76A-97C37C767BC0}">
      <text>
        <r>
          <rPr>
            <sz val="12"/>
            <color indexed="81"/>
            <rFont val="Tahoma"/>
            <family val="2"/>
          </rPr>
          <t>The contents of this cell are calculated from other cells in the spreadsheet.  No user input is required.</t>
        </r>
      </text>
    </comment>
    <comment ref="F43" authorId="0" shapeId="0" xr:uid="{C786752B-4E0F-446D-B0AA-B1C7C778B68C}">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43" authorId="0" shapeId="0" xr:uid="{8FA7C4DE-D931-45DC-916A-C2C29B8D6FCC}">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44" authorId="0" shapeId="0" xr:uid="{AD3420FE-11DE-42FC-B473-7DFF1EC6C196}">
      <text>
        <r>
          <rPr>
            <sz val="12"/>
            <rFont val="Arial"/>
            <family val="2"/>
          </rPr>
          <t>The emission factor for this fuel type is in units consistent with the energy units in cell E20.  No user input is required and this cell is locked to prevent changes.</t>
        </r>
      </text>
    </comment>
    <comment ref="E44" authorId="0" shapeId="0" xr:uid="{B58CACDA-3CB3-4B18-B6C9-BDCAD5FB72AD}">
      <text>
        <r>
          <rPr>
            <sz val="12"/>
            <color indexed="81"/>
            <rFont val="Tahoma"/>
            <family val="2"/>
          </rPr>
          <t>The contents of this cell are calculated from other cells in the spreadsheet.  No user input is required.</t>
        </r>
      </text>
    </comment>
    <comment ref="F44" authorId="0" shapeId="0" xr:uid="{D995EEAB-088B-443A-AA5A-E6D4031125F6}">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44" authorId="0" shapeId="0" xr:uid="{985A39FF-2ADD-41F2-A0AB-5F5EC7D247CB}">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45" authorId="0" shapeId="0" xr:uid="{63E17E85-DB47-4EA9-9CB9-DB6F64EB80B7}">
      <text>
        <r>
          <rPr>
            <sz val="12"/>
            <rFont val="Arial"/>
            <family val="2"/>
          </rPr>
          <t>The emission factor for this fuel type is in units consistent with the energy units in cell E20.  No user input is required and this cell is locked to prevent changes.</t>
        </r>
      </text>
    </comment>
    <comment ref="E45" authorId="0" shapeId="0" xr:uid="{531D544E-C208-4BE4-8FE1-40AF9E3E384F}">
      <text>
        <r>
          <rPr>
            <sz val="12"/>
            <color indexed="81"/>
            <rFont val="Tahoma"/>
            <family val="2"/>
          </rPr>
          <t>The contents of this cell are calculated from other cells in the spreadsheet.  No user input is required.</t>
        </r>
      </text>
    </comment>
    <comment ref="F45" authorId="0" shapeId="0" xr:uid="{C56E01EB-2343-4AC5-8814-A9D767270582}">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45" authorId="0" shapeId="0" xr:uid="{7698DA22-920F-44E3-BB47-1C1B8439FC7F}">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46" authorId="0" shapeId="0" xr:uid="{DE10EA51-CDCA-45D8-81E1-F3351A88691C}">
      <text>
        <r>
          <rPr>
            <sz val="12"/>
            <rFont val="Arial"/>
            <family val="2"/>
          </rPr>
          <t>The emission factor for this fuel type is in units consistent with the energy units in cell E20.  No user input is required and this cell is locked to prevent changes.</t>
        </r>
      </text>
    </comment>
    <comment ref="E46" authorId="0" shapeId="0" xr:uid="{FA35EDF9-E848-440A-A834-62FF27E514DE}">
      <text>
        <r>
          <rPr>
            <sz val="12"/>
            <color indexed="81"/>
            <rFont val="Tahoma"/>
            <family val="2"/>
          </rPr>
          <t>The contents of this cell are calculated from other cells in the spreadsheet.  No user input is required.</t>
        </r>
      </text>
    </comment>
    <comment ref="F46" authorId="0" shapeId="0" xr:uid="{65A67CE7-3E0E-4BC8-B9C2-0A7F6B0F3C65}">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46" authorId="0" shapeId="0" xr:uid="{AB2F8F5A-B7DB-4D33-88C5-EB9F9CAA6535}">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47" authorId="0" shapeId="0" xr:uid="{E77306FD-D266-44CF-9566-9FAE5923F20D}">
      <text>
        <r>
          <rPr>
            <sz val="12"/>
            <rFont val="Arial"/>
            <family val="2"/>
          </rPr>
          <t>The emission factor for this fuel type is in units consistent with the energy units in cell E20.  No user input is required and this cell is locked to prevent changes.</t>
        </r>
      </text>
    </comment>
    <comment ref="E47" authorId="0" shapeId="0" xr:uid="{2E38ACF5-10AB-424A-984B-06FFD8281C92}">
      <text>
        <r>
          <rPr>
            <sz val="12"/>
            <color indexed="81"/>
            <rFont val="Tahoma"/>
            <family val="2"/>
          </rPr>
          <t>The contents of this cell are calculated from other cells in the spreadsheet.  No user input is required.</t>
        </r>
      </text>
    </comment>
    <comment ref="F47" authorId="0" shapeId="0" xr:uid="{DE134249-2EF2-4389-A1D4-9573B0D37381}">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47" authorId="0" shapeId="0" xr:uid="{3C8472A6-51A4-44A2-82DF-7763C4F86585}">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48" authorId="0" shapeId="0" xr:uid="{E2A45997-6231-433A-965D-6BF6B31969F1}">
      <text>
        <r>
          <rPr>
            <sz val="12"/>
            <rFont val="Arial"/>
            <family val="2"/>
          </rPr>
          <t>The emission factor for this fuel type is in units consistent with the energy units in cell E20.  No user input is required and this cell is locked to prevent changes.</t>
        </r>
      </text>
    </comment>
    <comment ref="E48" authorId="0" shapeId="0" xr:uid="{4E265F5C-96C9-4FFF-B895-4156A024B7C2}">
      <text>
        <r>
          <rPr>
            <sz val="12"/>
            <color indexed="81"/>
            <rFont val="Tahoma"/>
            <family val="2"/>
          </rPr>
          <t>The contents of this cell are calculated from other cells in the spreadsheet.  No user input is required.</t>
        </r>
      </text>
    </comment>
    <comment ref="F48" authorId="0" shapeId="0" xr:uid="{53B400D0-3AEA-48F8-907B-544904DF3B69}">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48" authorId="0" shapeId="0" xr:uid="{0990ABB1-1F08-4401-B790-92F5F8CCA0FB}">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49" authorId="0" shapeId="0" xr:uid="{BDA2DF25-1C39-4429-8F67-D1C7E0199E09}">
      <text>
        <r>
          <rPr>
            <sz val="12"/>
            <rFont val="Arial"/>
            <family val="2"/>
          </rPr>
          <t>The emission factor for this fuel type is in units consistent with the energy units in cell E20.  No user input is required and this cell is locked to prevent changes.</t>
        </r>
      </text>
    </comment>
    <comment ref="E49" authorId="0" shapeId="0" xr:uid="{51A89DE2-3BC0-426D-BC25-876119A8ADF5}">
      <text>
        <r>
          <rPr>
            <sz val="12"/>
            <color indexed="81"/>
            <rFont val="Tahoma"/>
            <family val="2"/>
          </rPr>
          <t>The contents of this cell are calculated from other cells in the spreadsheet.  No user input is required.</t>
        </r>
      </text>
    </comment>
    <comment ref="F49" authorId="0" shapeId="0" xr:uid="{F426A54A-A5B4-4D13-B8A1-591ACE04A31B}">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49" authorId="0" shapeId="0" xr:uid="{4FAAD4CD-A241-459A-B3F9-0FB79E6A61F3}">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50" authorId="0" shapeId="0" xr:uid="{24DEA95D-7F65-487A-8F34-76CA4623B42F}">
      <text>
        <r>
          <rPr>
            <sz val="12"/>
            <rFont val="Arial"/>
            <family val="2"/>
          </rPr>
          <t>The emission factor for this fuel type is in units consistent with the energy units in cell E20.  No user input is required and this cell is locked to prevent changes.</t>
        </r>
      </text>
    </comment>
    <comment ref="E50" authorId="0" shapeId="0" xr:uid="{135B1029-945B-48A8-BDA9-1A09DD21E4D0}">
      <text>
        <r>
          <rPr>
            <sz val="12"/>
            <color indexed="81"/>
            <rFont val="Tahoma"/>
            <family val="2"/>
          </rPr>
          <t>The contents of this cell are calculated from other cells in the spreadsheet.  No user input is required.</t>
        </r>
      </text>
    </comment>
    <comment ref="F50" authorId="0" shapeId="0" xr:uid="{9272B791-7ACB-4136-85CE-DB38F9C1C589}">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50" authorId="0" shapeId="0" xr:uid="{53EBF2B1-9329-41CC-9A31-31AC5CAF193C}">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D51" authorId="0" shapeId="0" xr:uid="{6CF6FBED-8176-4E81-97C5-5FA2DC5752E3}">
      <text>
        <r>
          <rPr>
            <sz val="12"/>
            <rFont val="Arial"/>
            <family val="2"/>
          </rPr>
          <t>The emission factor for this fuel type is in units consistent with the energy units in cell E20.  No user input is required and this cell is locked to prevent changes.</t>
        </r>
      </text>
    </comment>
    <comment ref="E51" authorId="0" shapeId="0" xr:uid="{FE5F1F33-8B91-4955-BE6F-5A121F19F5F9}">
      <text>
        <r>
          <rPr>
            <sz val="12"/>
            <color indexed="81"/>
            <rFont val="Tahoma"/>
            <family val="2"/>
          </rPr>
          <t>The contents of this cell are calculated from other cells in the spreadsheet.  No user input is required.</t>
        </r>
      </text>
    </comment>
    <comment ref="F51" authorId="0" shapeId="0" xr:uid="{EF47769E-FCFD-4E5D-A9A5-A246C09A4B4A}">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51" authorId="0" shapeId="0" xr:uid="{698FC7CE-F3E0-4932-8CE6-1F719FE7EE54}">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C52" authorId="1" shapeId="0" xr:uid="{FC8B7925-7799-43DB-8E7F-04A1573131FC}">
      <text>
        <r>
          <rPr>
            <sz val="12"/>
            <color indexed="81"/>
            <rFont val="Tahoma"/>
            <family val="2"/>
          </rPr>
          <t>Please over-write the other fuel used with the name of the actual fuel type used.  Please also state the units of consumption in this cell, ensuring that this matches the units in cell E20.</t>
        </r>
      </text>
    </comment>
    <comment ref="D52" authorId="0" shapeId="0" xr:uid="{94E70CFB-9C19-4067-874B-FB6FE2FCEA3F}">
      <text>
        <r>
          <rPr>
            <sz val="12"/>
            <color indexed="81"/>
            <rFont val="Tahoma"/>
            <family val="2"/>
          </rPr>
          <t>Please enter the relevant carbon conversion factor for the other fuel used.  The factor should have units in tonnes of carbon per unit of energy.</t>
        </r>
      </text>
    </comment>
    <comment ref="E52" authorId="0" shapeId="0" xr:uid="{49583D6A-81A5-4DF2-8DDC-05381224E627}">
      <text>
        <r>
          <rPr>
            <sz val="12"/>
            <color indexed="81"/>
            <rFont val="Tahoma"/>
            <family val="2"/>
          </rPr>
          <t>The contents of this cell are calculated from other cells in the spreadsheet.  No user input is required.</t>
        </r>
      </text>
    </comment>
    <comment ref="F52" authorId="0" shapeId="0" xr:uid="{A8F76D55-6876-4901-BE4B-FD047EB034C1}">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52" authorId="0" shapeId="0" xr:uid="{6C325B7F-62F8-409E-9001-74E12F033610}">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C53" authorId="1" shapeId="0" xr:uid="{ACFAA091-5A12-4783-9F7A-0CF50D5DDD10}">
      <text>
        <r>
          <rPr>
            <sz val="12"/>
            <color indexed="81"/>
            <rFont val="Tahoma"/>
            <family val="2"/>
          </rPr>
          <t>Please over-write the other fuel used with the name of the actual fuel type used.  Please also state the units of consumption in this cell, ensuring that this matches the units in cell E20.</t>
        </r>
      </text>
    </comment>
    <comment ref="D53" authorId="0" shapeId="0" xr:uid="{683E16D3-8C22-4DE7-BBD7-453BEE115AB7}">
      <text>
        <r>
          <rPr>
            <sz val="12"/>
            <color indexed="81"/>
            <rFont val="Tahoma"/>
            <family val="2"/>
          </rPr>
          <t>Please enter the relevant carbon conversion factor for the other fuel used.  The factor should have units in tonnes of carbon per unit of energy.</t>
        </r>
      </text>
    </comment>
    <comment ref="E53" authorId="0" shapeId="0" xr:uid="{ECADE99C-9DD5-4C08-92E5-E9A6CD5BC723}">
      <text>
        <r>
          <rPr>
            <sz val="12"/>
            <color indexed="81"/>
            <rFont val="Tahoma"/>
            <family val="2"/>
          </rPr>
          <t>The contents of this cell are calculated from other cells in the spreadsheet.  No user input is required.</t>
        </r>
      </text>
    </comment>
    <comment ref="F53" authorId="0" shapeId="0" xr:uid="{DEDD9544-9E7C-44E0-8839-CDA8EE9DC222}">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53" authorId="0" shapeId="0" xr:uid="{F4525303-EFC9-427D-8B69-EB5BAFB38DF9}">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C54" authorId="1" shapeId="0" xr:uid="{E0CC55F1-F21A-4519-A38B-3F21A2350C39}">
      <text>
        <r>
          <rPr>
            <sz val="12"/>
            <color indexed="81"/>
            <rFont val="Tahoma"/>
            <family val="2"/>
          </rPr>
          <t>Please over-write the other fuel used with the name of the actual fuel type used.  Please also state the units of consumption in this cell, ensuring that this matches the units in cell E20.</t>
        </r>
      </text>
    </comment>
    <comment ref="D54" authorId="0" shapeId="0" xr:uid="{06690492-90D3-4E44-939E-89C9C49493BE}">
      <text>
        <r>
          <rPr>
            <sz val="12"/>
            <color indexed="81"/>
            <rFont val="Tahoma"/>
            <family val="2"/>
          </rPr>
          <t>Please enter the relevant carbon conversion factor for the other fuel used.  The factor should have units in tonnes of carbon per unit of energy.</t>
        </r>
      </text>
    </comment>
    <comment ref="E54" authorId="0" shapeId="0" xr:uid="{BF652689-A8D3-4657-8E83-457ECBFA3363}">
      <text>
        <r>
          <rPr>
            <sz val="12"/>
            <color indexed="81"/>
            <rFont val="Tahoma"/>
            <family val="2"/>
          </rPr>
          <t>The contents of this cell are calculated from other cells in the spreadsheet.  No user input is required.</t>
        </r>
      </text>
    </comment>
    <comment ref="F54" authorId="0" shapeId="0" xr:uid="{9E0F7A99-7EDF-4D1E-9A00-A59247BD3D90}">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54" authorId="0" shapeId="0" xr:uid="{10631EEF-BAA8-48A8-81ED-4BEA7A5060BB}">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C55" authorId="1" shapeId="0" xr:uid="{057BB9D2-AD45-4B1A-83F3-675F0F9AD45D}">
      <text>
        <r>
          <rPr>
            <sz val="12"/>
            <color indexed="81"/>
            <rFont val="Tahoma"/>
            <family val="2"/>
          </rPr>
          <t>Please over-write the other fuel used with the name of the actual fuel type used.  Please also state the units of consumption in this cell, ensuring that this matches the units in cell E20.</t>
        </r>
      </text>
    </comment>
    <comment ref="D55" authorId="0" shapeId="0" xr:uid="{5C18C7B3-18CE-4108-979F-ED038B42FAE3}">
      <text>
        <r>
          <rPr>
            <sz val="12"/>
            <color indexed="81"/>
            <rFont val="Tahoma"/>
            <family val="2"/>
          </rPr>
          <t>Please enter the relevant carbon conversion factor for the other fuel used.  The factor should have units in tonnes of carbon per unit of energy.</t>
        </r>
      </text>
    </comment>
    <comment ref="E55" authorId="0" shapeId="0" xr:uid="{7516E315-E497-4892-B41D-E9AD6C97C926}">
      <text>
        <r>
          <rPr>
            <sz val="12"/>
            <color indexed="81"/>
            <rFont val="Tahoma"/>
            <family val="2"/>
          </rPr>
          <t>The contents of this cell are calculated from other cells in the spreadsheet.  No user input is required.</t>
        </r>
      </text>
    </comment>
    <comment ref="F55" authorId="0" shapeId="0" xr:uid="{E0AB5EE0-E365-4309-98A6-7B1263A72937}">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55" authorId="0" shapeId="0" xr:uid="{A2AF3F9E-FD66-4A47-88EE-9E5AAA0865A6}">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C56" authorId="1" shapeId="0" xr:uid="{8A8DDF09-0527-4633-AA4F-6024717593F3}">
      <text>
        <r>
          <rPr>
            <sz val="12"/>
            <color indexed="81"/>
            <rFont val="Tahoma"/>
            <family val="2"/>
          </rPr>
          <t>Please over-write the other fuel used with the name of the actual fuel type used.  Please also state the units of consumption in this cell, ensuring that this matches the units in cell E20.</t>
        </r>
      </text>
    </comment>
    <comment ref="D56" authorId="0" shapeId="0" xr:uid="{8BDF2160-94E6-4A6F-AF13-15C7AA276F24}">
      <text>
        <r>
          <rPr>
            <sz val="12"/>
            <color indexed="81"/>
            <rFont val="Tahoma"/>
            <family val="2"/>
          </rPr>
          <t>Please enter the relevant carbon conversion factor for the other fuel used.  The factor should have units in tonnes of carbon per unit of energy.</t>
        </r>
      </text>
    </comment>
    <comment ref="E56" authorId="0" shapeId="0" xr:uid="{39D99CB8-B694-438A-BABE-1F1B0F0F3D8D}">
      <text>
        <r>
          <rPr>
            <sz val="12"/>
            <color indexed="81"/>
            <rFont val="Tahoma"/>
            <family val="2"/>
          </rPr>
          <t>The contents of this cell are calculated from other cells in the spreadsheet.  No user input is required.</t>
        </r>
      </text>
    </comment>
    <comment ref="F56" authorId="0" shapeId="0" xr:uid="{67C71431-211D-4C22-BB9A-FF46A54FC03D}">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56" authorId="0" shapeId="0" xr:uid="{0AB581E0-2731-4915-8DF1-49311E121922}">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C57" authorId="1" shapeId="0" xr:uid="{2BB9F18D-E2C9-45A1-937A-028A217BEA50}">
      <text>
        <r>
          <rPr>
            <sz val="12"/>
            <color indexed="81"/>
            <rFont val="Tahoma"/>
            <family val="2"/>
          </rPr>
          <t>Please over-write the other fuel used with the name of the actual fuel type used.  Please also state the units of consumption in this cell, ensuring that this matches the units in cell E20.</t>
        </r>
      </text>
    </comment>
    <comment ref="D57" authorId="0" shapeId="0" xr:uid="{4F7E03E7-64CD-4A07-B400-D2B71D4C7BD1}">
      <text>
        <r>
          <rPr>
            <sz val="12"/>
            <color indexed="81"/>
            <rFont val="Tahoma"/>
            <family val="2"/>
          </rPr>
          <t>Please enter the relevant carbon conversion factor for the other fuel used.  The factor should have units in tonnes of carbon per unit of energy.</t>
        </r>
      </text>
    </comment>
    <comment ref="E57" authorId="0" shapeId="0" xr:uid="{19F38F17-CF9C-4330-9B4C-ABDC6B6BE5B6}">
      <text>
        <r>
          <rPr>
            <sz val="12"/>
            <color indexed="81"/>
            <rFont val="Tahoma"/>
            <family val="2"/>
          </rPr>
          <t>The contents of this cell are calculated from other cells in the spreadsheet.  No user input is required.</t>
        </r>
      </text>
    </comment>
    <comment ref="F57" authorId="0" shapeId="0" xr:uid="{6C380BF5-8C7C-4739-84BE-A610FB7AD31D}">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57" authorId="0" shapeId="0" xr:uid="{0C6AEA6B-D5CD-42B1-89D8-77469890AF9D}">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C58" authorId="1" shapeId="0" xr:uid="{9703E187-FB9B-41DB-82D6-C413402BCDA6}">
      <text>
        <r>
          <rPr>
            <sz val="12"/>
            <color indexed="81"/>
            <rFont val="Tahoma"/>
            <family val="2"/>
          </rPr>
          <t>Please over-write the other fuel used with the name of the actual fuel type used.  Please also state the units of consumption in this cell, ensuring that this matches the units in cell E20.</t>
        </r>
      </text>
    </comment>
    <comment ref="D58" authorId="0" shapeId="0" xr:uid="{14DE4455-0F64-455D-88C4-7EC150BB2C6A}">
      <text>
        <r>
          <rPr>
            <sz val="12"/>
            <color indexed="81"/>
            <rFont val="Tahoma"/>
            <family val="2"/>
          </rPr>
          <t>Please enter the relevant carbon conversion factor for the other fuel used.  The factor should have units in tonnes of carbon per unit of energy.</t>
        </r>
      </text>
    </comment>
    <comment ref="E58" authorId="0" shapeId="0" xr:uid="{6A7344B0-BF2E-498B-948A-FBF7171D9BC9}">
      <text>
        <r>
          <rPr>
            <sz val="12"/>
            <color indexed="81"/>
            <rFont val="Tahoma"/>
            <family val="2"/>
          </rPr>
          <t>The contents of this cell are calculated from other cells in the spreadsheet.  No user input is required.</t>
        </r>
      </text>
    </comment>
    <comment ref="F58" authorId="0" shapeId="0" xr:uid="{0440B074-CA78-4EF8-9B3F-1F16A851216C}">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58" authorId="0" shapeId="0" xr:uid="{1DAC84B6-8E0F-4899-9880-5A063CB9501C}">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C59" authorId="1" shapeId="0" xr:uid="{E252786B-E87C-4D01-9075-6F4D596FF80F}">
      <text>
        <r>
          <rPr>
            <sz val="12"/>
            <color indexed="81"/>
            <rFont val="Tahoma"/>
            <family val="2"/>
          </rPr>
          <t>Please over-write the other fuel used with the name of the actual fuel type used.  Please also state the units of consumption in this cell, ensuring that this matches the units in cell E20.</t>
        </r>
      </text>
    </comment>
    <comment ref="D59" authorId="0" shapeId="0" xr:uid="{E1F9B063-4B93-43D4-BCB2-3D703AB6BA63}">
      <text>
        <r>
          <rPr>
            <sz val="12"/>
            <color indexed="81"/>
            <rFont val="Tahoma"/>
            <family val="2"/>
          </rPr>
          <t>Please enter the relevant carbon conversion factor for the other fuel used.  The factor should have units in tonnes of carbon per unit of energy.</t>
        </r>
      </text>
    </comment>
    <comment ref="E59" authorId="0" shapeId="0" xr:uid="{FEB01991-C58A-4A55-AA7A-86BDB88F5D06}">
      <text>
        <r>
          <rPr>
            <sz val="12"/>
            <color indexed="81"/>
            <rFont val="Tahoma"/>
            <family val="2"/>
          </rPr>
          <t>The contents of this cell are calculated from other cells in the spreadsheet.  No user input is required.</t>
        </r>
      </text>
    </comment>
    <comment ref="F59" authorId="0" shapeId="0" xr:uid="{CB4953C8-31A6-49D5-BE10-8A9BCA2A0895}">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59" authorId="0" shapeId="0" xr:uid="{E0D84888-2A48-41C5-A247-85755AA7B380}">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C60" authorId="1" shapeId="0" xr:uid="{1B5AA725-5925-465A-9FFF-7F5F80A60984}">
      <text>
        <r>
          <rPr>
            <sz val="12"/>
            <color indexed="81"/>
            <rFont val="Tahoma"/>
            <family val="2"/>
          </rPr>
          <t>Please over-write the other fuel used with the name of the actual fuel type used.  Please also state the units of consumption in this cell, ensuring that this matches the units in cell E20.</t>
        </r>
      </text>
    </comment>
    <comment ref="D60" authorId="0" shapeId="0" xr:uid="{BF9D695A-679E-491A-8E67-FC4759B5C44A}">
      <text>
        <r>
          <rPr>
            <sz val="12"/>
            <color indexed="81"/>
            <rFont val="Tahoma"/>
            <family val="2"/>
          </rPr>
          <t>Please enter the relevant carbon conversion factor for the other fuel used.  The factor should have units in tonnes of carbon per unit of energy.</t>
        </r>
      </text>
    </comment>
    <comment ref="E60" authorId="0" shapeId="0" xr:uid="{1534C0F9-1185-4819-BAEB-46AAE597C588}">
      <text>
        <r>
          <rPr>
            <sz val="12"/>
            <color indexed="81"/>
            <rFont val="Tahoma"/>
            <family val="2"/>
          </rPr>
          <t>The contents of this cell are calculated from other cells in the spreadsheet.  No user input is required.</t>
        </r>
      </text>
    </comment>
    <comment ref="F60" authorId="0" shapeId="0" xr:uid="{09C1D318-4578-4F3A-8BEB-D7E59F62B987}">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60" authorId="0" shapeId="0" xr:uid="{7AAD0581-F18A-47E8-B89B-DB00EC0239EA}">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C61" authorId="1" shapeId="0" xr:uid="{7DF5B6C6-5108-4A37-9D0E-03EDA63274D9}">
      <text>
        <r>
          <rPr>
            <sz val="12"/>
            <color indexed="81"/>
            <rFont val="Tahoma"/>
            <family val="2"/>
          </rPr>
          <t>Please over-write the other fuel used with the name of the actual fuel type used.  Please also state the units of consumption in this cell, ensuring that this matches the units in cell E20.</t>
        </r>
      </text>
    </comment>
    <comment ref="D61" authorId="0" shapeId="0" xr:uid="{C5CFEED9-8B43-4739-8F7F-028277D0F71E}">
      <text>
        <r>
          <rPr>
            <sz val="12"/>
            <color indexed="81"/>
            <rFont val="Tahoma"/>
            <family val="2"/>
          </rPr>
          <t>Please enter the relevant carbon conversion factor for the other fuel used.  The factor should have units in tonnes of carbon per unit of energy.</t>
        </r>
      </text>
    </comment>
    <comment ref="E61" authorId="0" shapeId="0" xr:uid="{DD6AF524-BCD2-4062-975F-BF86A9B4C4EC}">
      <text>
        <r>
          <rPr>
            <sz val="12"/>
            <color indexed="81"/>
            <rFont val="Tahoma"/>
            <family val="2"/>
          </rPr>
          <t>The contents of this cell are calculated from other cells in the spreadsheet.  No user input is required.</t>
        </r>
      </text>
    </comment>
    <comment ref="F61" authorId="0" shapeId="0" xr:uid="{4DE01BA6-AD6A-461C-9C7A-4151151FFB37}">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61" authorId="0" shapeId="0" xr:uid="{0F27FC71-EE00-4C91-AFF5-A2AFE5AE641D}">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C62" authorId="1" shapeId="0" xr:uid="{E23D26DC-D990-440D-82A7-E1EE5CCB69EE}">
      <text>
        <r>
          <rPr>
            <sz val="12"/>
            <color indexed="81"/>
            <rFont val="Tahoma"/>
            <family val="2"/>
          </rPr>
          <t>Please over-write the other fuel used with the name of the actual fuel type used.  Please also state the units of consumption in this cell, ensuring that this matches the units in cell E20.</t>
        </r>
      </text>
    </comment>
    <comment ref="D62" authorId="0" shapeId="0" xr:uid="{A750AED1-8A3A-4914-B177-C7721980392C}">
      <text>
        <r>
          <rPr>
            <sz val="12"/>
            <color indexed="81"/>
            <rFont val="Tahoma"/>
            <family val="2"/>
          </rPr>
          <t>Please enter the relevant carbon conversion factor for the other fuel used.  The factor should have units in tonnes of carbon per unit of energy.</t>
        </r>
      </text>
    </comment>
    <comment ref="E62" authorId="0" shapeId="0" xr:uid="{9353957E-3FED-49BF-8D9D-4311E018C92C}">
      <text>
        <r>
          <rPr>
            <sz val="12"/>
            <color indexed="81"/>
            <rFont val="Tahoma"/>
            <family val="2"/>
          </rPr>
          <t>The contents of this cell are calculated from other cells in the spreadsheet.  No user input is required.</t>
        </r>
      </text>
    </comment>
    <comment ref="F62" authorId="0" shapeId="0" xr:uid="{9325DC36-787E-49B8-8FA2-166FDC88EB1E}">
      <text>
        <r>
          <rPr>
            <sz val="12"/>
            <color indexed="81"/>
            <rFont val="Arial"/>
            <family val="2"/>
          </rPr>
          <t>Enter the actual target period fuel consumption in this cell for the whole Target Unit.  Ensure that this is expressed in primary energy consumption terms and that the units match those in cell E20.</t>
        </r>
      </text>
    </comment>
    <comment ref="G62" authorId="0" shapeId="0" xr:uid="{43A6D473-18FE-4778-9074-0B4F745AA13D}">
      <text>
        <r>
          <rPr>
            <sz val="12"/>
            <color indexed="81"/>
            <rFont val="Tahoma"/>
            <family val="2"/>
          </rPr>
          <t>Enter the actual target period fuel consumption in this cell for the facility named in row 37.  Ensure that this is expressed in primary energy consumption terms and that the units match those in cell E20.</t>
        </r>
      </text>
    </comment>
    <comment ref="F67" authorId="0" shapeId="0" xr:uid="{290C9167-D8D9-4532-ABBE-9DFDB3F1B136}">
      <text>
        <r>
          <rPr>
            <sz val="12"/>
            <color indexed="81"/>
            <rFont val="Tahoma"/>
            <family val="2"/>
          </rPr>
          <t>The contents of this cell are calculated from other cells in the spreadsheet.  No user input is required.</t>
        </r>
      </text>
    </comment>
    <comment ref="G67" authorId="0" shapeId="0" xr:uid="{F11B6D5B-8894-4CE1-B896-C584343A4FB7}">
      <text>
        <r>
          <rPr>
            <sz val="12"/>
            <color indexed="81"/>
            <rFont val="Arial"/>
            <family val="2"/>
          </rPr>
          <t>If energy and throughput data has been entered in section 2, the CHP delivered electricity for each facility can be entered here and the adjusted throughput for the TU will be calculated in cell E69.</t>
        </r>
      </text>
    </comment>
    <comment ref="G68" authorId="0" shapeId="0" xr:uid="{7394FD07-269E-430E-94BD-9AC038F8733D}">
      <text>
        <r>
          <rPr>
            <sz val="12"/>
            <color indexed="81"/>
            <rFont val="Tahoma"/>
            <family val="2"/>
          </rPr>
          <t>The contents of this cell are calculated from other cells in the spreadsheet.  No user input is required.</t>
        </r>
      </text>
    </comment>
    <comment ref="F69" authorId="0" shapeId="0" xr:uid="{3F00CE07-AC4C-4681-B45E-F62885C12C23}">
      <text>
        <r>
          <rPr>
            <sz val="12"/>
            <color indexed="81"/>
            <rFont val="Arial"/>
            <family val="2"/>
          </rPr>
          <t>Where applicable, the adjusted throughput for the TU may be determined separately and input here.</t>
        </r>
      </text>
    </comment>
    <comment ref="G69" authorId="0" shapeId="0" xr:uid="{9A543C76-F321-42BF-9533-D7B2AFA10427}">
      <text>
        <r>
          <rPr>
            <sz val="12"/>
            <color indexed="81"/>
            <rFont val="Tahoma"/>
            <family val="2"/>
          </rPr>
          <t>The contents of this cell are calculated from other cells in the spreadsheet.  No user input is required.</t>
        </r>
      </text>
    </comment>
    <comment ref="D73" authorId="0" shapeId="0" xr:uid="{F75673F9-8898-409C-BF74-50AC362BFDD7}">
      <text>
        <r>
          <rPr>
            <sz val="12"/>
            <rFont val="Arial"/>
            <family val="2"/>
          </rPr>
          <t>Enter a suitable name for the Novem product group</t>
        </r>
      </text>
    </comment>
    <comment ref="E73" authorId="0" shapeId="0" xr:uid="{9FD3F77B-8E6C-48E8-9EA5-A1FF8F332E6B}">
      <text>
        <r>
          <rPr>
            <sz val="12"/>
            <rFont val="Arial"/>
            <family val="2"/>
          </rPr>
          <t>Enter a suitable name for the Novem product group</t>
        </r>
      </text>
    </comment>
    <comment ref="F73" authorId="0" shapeId="0" xr:uid="{8F7EBA88-4F41-4CDC-B2F5-E4384B867ACC}">
      <text>
        <r>
          <rPr>
            <sz val="12"/>
            <rFont val="Arial"/>
            <family val="2"/>
          </rPr>
          <t>Enter a suitable name for the Novem product group</t>
        </r>
      </text>
    </comment>
    <comment ref="G73" authorId="0" shapeId="0" xr:uid="{17A0458E-E8A9-4B0D-80A4-8E327442A271}">
      <text>
        <r>
          <rPr>
            <sz val="12"/>
            <rFont val="Arial"/>
            <family val="2"/>
          </rPr>
          <t>Enter a suitable name for the Novem product group</t>
        </r>
      </text>
    </comment>
    <comment ref="H73" authorId="0" shapeId="0" xr:uid="{4189E03D-BE8E-457B-BC1D-9CDED1705556}">
      <text>
        <r>
          <rPr>
            <sz val="12"/>
            <rFont val="Arial"/>
            <family val="2"/>
          </rPr>
          <t>Enter a suitable name for the Novem product group</t>
        </r>
      </text>
    </comment>
    <comment ref="I73" authorId="0" shapeId="0" xr:uid="{67D3AB69-8542-4C50-B400-1B85DB90F844}">
      <text>
        <r>
          <rPr>
            <sz val="12"/>
            <rFont val="Arial"/>
            <family val="2"/>
          </rPr>
          <t>Enter a suitable name for the Novem product group</t>
        </r>
      </text>
    </comment>
    <comment ref="J73" authorId="0" shapeId="0" xr:uid="{F7D025C0-2882-488D-B1E7-799E9AEACB75}">
      <text>
        <r>
          <rPr>
            <sz val="12"/>
            <rFont val="Arial"/>
            <family val="2"/>
          </rPr>
          <t>Enter a suitable name for the Novem product group</t>
        </r>
      </text>
    </comment>
    <comment ref="K73" authorId="0" shapeId="0" xr:uid="{387A48A8-D78B-4E73-95AC-0002365DACAB}">
      <text>
        <r>
          <rPr>
            <sz val="12"/>
            <rFont val="Arial"/>
            <family val="2"/>
          </rPr>
          <t>Enter a suitable name for the Novem product group</t>
        </r>
      </text>
    </comment>
    <comment ref="L73" authorId="0" shapeId="0" xr:uid="{D89F7185-4621-4FA5-A42B-E465CE97CFC4}">
      <text>
        <r>
          <rPr>
            <sz val="12"/>
            <rFont val="Arial"/>
            <family val="2"/>
          </rPr>
          <t>Enter a suitable name for the Novem product group</t>
        </r>
      </text>
    </comment>
    <comment ref="M73" authorId="0" shapeId="0" xr:uid="{E2E41D39-3640-411D-AE5A-C81DA8595BB8}">
      <text>
        <r>
          <rPr>
            <sz val="12"/>
            <rFont val="Arial"/>
            <family val="2"/>
          </rPr>
          <t>Enter a suitable name for the Novem product group</t>
        </r>
      </text>
    </comment>
    <comment ref="N73" authorId="0" shapeId="0" xr:uid="{AF97D5A2-6DD9-4CF7-86EF-F30A86C893E2}">
      <text>
        <r>
          <rPr>
            <sz val="12"/>
            <rFont val="Arial"/>
            <family val="2"/>
          </rPr>
          <t>Enter a suitable name for the Novem product group</t>
        </r>
      </text>
    </comment>
    <comment ref="O73" authorId="0" shapeId="0" xr:uid="{DEA77068-54CB-4D77-82F3-BB6D1270559A}">
      <text>
        <r>
          <rPr>
            <sz val="12"/>
            <rFont val="Arial"/>
            <family val="2"/>
          </rPr>
          <t>Enter a suitable name for the Novem product group</t>
        </r>
      </text>
    </comment>
    <comment ref="P73" authorId="0" shapeId="0" xr:uid="{E26243EF-F6F3-490B-8187-3561E3332CE7}">
      <text>
        <r>
          <rPr>
            <sz val="12"/>
            <rFont val="Arial"/>
            <family val="2"/>
          </rPr>
          <t>Enter a suitable name for the Novem product group</t>
        </r>
      </text>
    </comment>
    <comment ref="Q73" authorId="0" shapeId="0" xr:uid="{BD3BC680-B8A7-4D6A-9FF7-77AEF45F3966}">
      <text>
        <r>
          <rPr>
            <sz val="12"/>
            <rFont val="Arial"/>
            <family val="2"/>
          </rPr>
          <t>Enter a suitable name for the Novem product group</t>
        </r>
      </text>
    </comment>
    <comment ref="D74" authorId="0" shapeId="0" xr:uid="{7DACE7CC-8A89-417C-A3F1-F90AF5DBDB39}">
      <text>
        <r>
          <rPr>
            <sz val="12"/>
            <rFont val="Arial"/>
            <family val="2"/>
          </rPr>
          <t>If base year energy for this product group has been included in the base year energy used to set the target, select "Yes", otherwise select "No".</t>
        </r>
      </text>
    </comment>
    <comment ref="E74" authorId="0" shapeId="0" xr:uid="{E2091DAE-76F6-40E0-A14C-86FC2EA76648}">
      <text>
        <r>
          <rPr>
            <sz val="12"/>
            <rFont val="Arial"/>
            <family val="2"/>
          </rPr>
          <t>If base year energy for this product group has been included in the base year energy used to set the target, select "Yes", otherwise select "No".</t>
        </r>
      </text>
    </comment>
    <comment ref="F74" authorId="0" shapeId="0" xr:uid="{2575582F-6EA6-4EE2-AF82-5E34EE5C6A82}">
      <text>
        <r>
          <rPr>
            <sz val="12"/>
            <rFont val="Arial"/>
            <family val="2"/>
          </rPr>
          <t>If base year energy for this product group has been included in the base year energy used to set the target, select "Yes", otherwise select "No".</t>
        </r>
      </text>
    </comment>
    <comment ref="G74" authorId="0" shapeId="0" xr:uid="{06B73BFB-9B7B-4591-AD0B-31ACDB18DE7A}">
      <text>
        <r>
          <rPr>
            <sz val="12"/>
            <rFont val="Arial"/>
            <family val="2"/>
          </rPr>
          <t>If base year energy for this product group has been included in the base year energy used to set the target, select "Yes", otherwise select "No".</t>
        </r>
      </text>
    </comment>
    <comment ref="H74" authorId="0" shapeId="0" xr:uid="{A2ECDB55-E1CA-4790-A35C-877D8B68A465}">
      <text>
        <r>
          <rPr>
            <sz val="12"/>
            <rFont val="Arial"/>
            <family val="2"/>
          </rPr>
          <t>If base year energy for this product group has been included in the base year energy used to set the target, select "Yes", otherwise select "No".</t>
        </r>
      </text>
    </comment>
    <comment ref="I74" authorId="0" shapeId="0" xr:uid="{1C38C45F-A70F-4336-8F11-3C0D934F88F5}">
      <text>
        <r>
          <rPr>
            <sz val="12"/>
            <rFont val="Arial"/>
            <family val="2"/>
          </rPr>
          <t>If base year energy for this product group has been included in the base year energy used to set the target, select "Yes", otherwise select "No".</t>
        </r>
      </text>
    </comment>
    <comment ref="J74" authorId="0" shapeId="0" xr:uid="{DFC1F4D9-F477-4173-9E1F-DDC4AE19E905}">
      <text>
        <r>
          <rPr>
            <sz val="12"/>
            <rFont val="Arial"/>
            <family val="2"/>
          </rPr>
          <t>If base year energy for this product group has been included in the base year energy used to set the target, select "Yes", otherwise select "No".</t>
        </r>
      </text>
    </comment>
    <comment ref="K74" authorId="0" shapeId="0" xr:uid="{05112B74-AF5B-456C-9638-279C3D506729}">
      <text>
        <r>
          <rPr>
            <sz val="12"/>
            <rFont val="Arial"/>
            <family val="2"/>
          </rPr>
          <t>If base year energy for this product group has been included in the base year energy used to set the target, select "Yes", otherwise select "No".</t>
        </r>
      </text>
    </comment>
    <comment ref="L74" authorId="0" shapeId="0" xr:uid="{745191B5-9235-43A1-97A7-DC4C8CF2004A}">
      <text>
        <r>
          <rPr>
            <sz val="12"/>
            <rFont val="Arial"/>
            <family val="2"/>
          </rPr>
          <t>If base year energy for this product group has been included in the base year energy used to set the target, select "Yes", otherwise select "No".</t>
        </r>
      </text>
    </comment>
    <comment ref="M74" authorId="0" shapeId="0" xr:uid="{EEE15FB3-EAED-4B32-B50C-70D15577E226}">
      <text>
        <r>
          <rPr>
            <sz val="12"/>
            <rFont val="Arial"/>
            <family val="2"/>
          </rPr>
          <t>If base year energy for this product group has been included in the base year energy used to set the target, select "Yes", otherwise select "No".</t>
        </r>
      </text>
    </comment>
    <comment ref="N74" authorId="0" shapeId="0" xr:uid="{A919DA6C-AED3-451A-9F3D-D8C289B97A89}">
      <text>
        <r>
          <rPr>
            <sz val="12"/>
            <rFont val="Arial"/>
            <family val="2"/>
          </rPr>
          <t>If base year energy for this product group has been included in the base year energy used to set the target, select "Yes", otherwise select "No".</t>
        </r>
      </text>
    </comment>
    <comment ref="O74" authorId="0" shapeId="0" xr:uid="{BDEAB8D6-4EC4-4EAC-BA8B-B07F0E9D2A94}">
      <text>
        <r>
          <rPr>
            <sz val="12"/>
            <rFont val="Arial"/>
            <family val="2"/>
          </rPr>
          <t>If base year energy for this product group has been included in the base year energy used to set the target, select "Yes", otherwise select "No".</t>
        </r>
      </text>
    </comment>
    <comment ref="P74" authorId="0" shapeId="0" xr:uid="{3C825231-5515-4303-92DA-27B7657A9908}">
      <text>
        <r>
          <rPr>
            <sz val="12"/>
            <rFont val="Arial"/>
            <family val="2"/>
          </rPr>
          <t>If base year energy for this product group has been included in the base year energy used to set the target, select "Yes", otherwise select "No".</t>
        </r>
      </text>
    </comment>
    <comment ref="Q74" authorId="0" shapeId="0" xr:uid="{AA0978C3-F508-4273-9614-535AC3CABB32}">
      <text>
        <r>
          <rPr>
            <sz val="12"/>
            <rFont val="Arial"/>
            <family val="2"/>
          </rPr>
          <t>If base year energy for this product group has been included in the base year energy used to set the target, select "Yes", otherwise select "No".</t>
        </r>
      </text>
    </comment>
    <comment ref="D76" authorId="0" shapeId="0" xr:uid="{8ED7B65F-6C50-4F38-B51C-A8AB77330CEB}">
      <text>
        <r>
          <rPr>
            <sz val="12"/>
            <rFont val="Arial"/>
            <family val="2"/>
          </rPr>
          <t>Enter either the actual or adjusted (if using SRM) throughput for the Novem product during the base year period.</t>
        </r>
      </text>
    </comment>
    <comment ref="E76" authorId="0" shapeId="0" xr:uid="{F3CE3D49-8C2B-4008-BF82-0BF91694DC4F}">
      <text>
        <r>
          <rPr>
            <sz val="12"/>
            <rFont val="Arial"/>
            <family val="2"/>
          </rPr>
          <t>Enter either the actual or adjusted (if using SRM) throughput for the Novem product during the base year period.</t>
        </r>
      </text>
    </comment>
    <comment ref="F76" authorId="0" shapeId="0" xr:uid="{7083C928-EDF3-43D5-8E45-E41E5133332F}">
      <text>
        <r>
          <rPr>
            <sz val="12"/>
            <rFont val="Arial"/>
            <family val="2"/>
          </rPr>
          <t>Enter either the actual or adjusted (if using SRM) throughput for the Novem product during the base year period.</t>
        </r>
      </text>
    </comment>
    <comment ref="G76" authorId="0" shapeId="0" xr:uid="{5CC68822-AC2E-4540-8C15-35619F9D5811}">
      <text>
        <r>
          <rPr>
            <sz val="12"/>
            <rFont val="Arial"/>
            <family val="2"/>
          </rPr>
          <t>Enter either the actual or adjusted (if using SRM) throughput for the Novem product during the base year period.</t>
        </r>
      </text>
    </comment>
    <comment ref="H76" authorId="0" shapeId="0" xr:uid="{BBE34B71-653F-4F9F-815E-11B73B9B82CD}">
      <text>
        <r>
          <rPr>
            <sz val="12"/>
            <rFont val="Arial"/>
            <family val="2"/>
          </rPr>
          <t>Enter either the actual or adjusted (if using SRM) throughput for the Novem product during the base year period.</t>
        </r>
      </text>
    </comment>
    <comment ref="I76" authorId="0" shapeId="0" xr:uid="{81351E8A-1C4E-4E5F-BE99-D9E9BE4489F7}">
      <text>
        <r>
          <rPr>
            <sz val="12"/>
            <rFont val="Arial"/>
            <family val="2"/>
          </rPr>
          <t>Enter either the actual or adjusted (if using SRM) throughput for the Novem product during the base year period.</t>
        </r>
      </text>
    </comment>
    <comment ref="J76" authorId="0" shapeId="0" xr:uid="{878155CC-F0D1-4FA3-8FE3-6E55529819F9}">
      <text>
        <r>
          <rPr>
            <sz val="12"/>
            <rFont val="Arial"/>
            <family val="2"/>
          </rPr>
          <t>Enter either the actual or adjusted (if using SRM) throughput for the Novem product during the base year period.</t>
        </r>
      </text>
    </comment>
    <comment ref="K76" authorId="0" shapeId="0" xr:uid="{185BA2B2-38B1-487E-BB24-1F27C96667FE}">
      <text>
        <r>
          <rPr>
            <sz val="12"/>
            <rFont val="Arial"/>
            <family val="2"/>
          </rPr>
          <t>Enter either the actual or adjusted (if using SRM) throughput for the Novem product during the base year period.</t>
        </r>
      </text>
    </comment>
    <comment ref="L76" authorId="0" shapeId="0" xr:uid="{5BC8E6D2-564C-41C6-9187-9BFA514BF84C}">
      <text>
        <r>
          <rPr>
            <sz val="12"/>
            <rFont val="Arial"/>
            <family val="2"/>
          </rPr>
          <t>Enter either the actual or adjusted (if using SRM) throughput for the Novem product during the base year period.</t>
        </r>
      </text>
    </comment>
    <comment ref="M76" authorId="0" shapeId="0" xr:uid="{4DC961F3-18C6-4B8C-9839-5C2ED786ADD1}">
      <text>
        <r>
          <rPr>
            <sz val="12"/>
            <rFont val="Arial"/>
            <family val="2"/>
          </rPr>
          <t>Enter either the actual or adjusted (if using SRM) throughput for the Novem product during the base year period.</t>
        </r>
      </text>
    </comment>
    <comment ref="N76" authorId="0" shapeId="0" xr:uid="{1512BAE0-44D0-4436-A8A4-1B23935FEABF}">
      <text>
        <r>
          <rPr>
            <sz val="12"/>
            <rFont val="Arial"/>
            <family val="2"/>
          </rPr>
          <t>Enter either the actual or adjusted (if using SRM) throughput for the Novem product during the base year period.</t>
        </r>
      </text>
    </comment>
    <comment ref="O76" authorId="0" shapeId="0" xr:uid="{2758B575-DA4C-4EE8-8D99-86167C611475}">
      <text>
        <r>
          <rPr>
            <sz val="12"/>
            <rFont val="Arial"/>
            <family val="2"/>
          </rPr>
          <t>Enter either the actual or adjusted (if using SRM) throughput for the Novem product during the base year period.</t>
        </r>
      </text>
    </comment>
    <comment ref="P76" authorId="0" shapeId="0" xr:uid="{C0B682C9-C943-46BA-B7B0-373A436D971E}">
      <text>
        <r>
          <rPr>
            <sz val="12"/>
            <rFont val="Arial"/>
            <family val="2"/>
          </rPr>
          <t>Enter either the actual or adjusted (if using SRM) throughput for the Novem product during the base year period.</t>
        </r>
      </text>
    </comment>
    <comment ref="Q76" authorId="0" shapeId="0" xr:uid="{B111577B-D4E5-4858-8F9B-14B0DBA68185}">
      <text>
        <r>
          <rPr>
            <sz val="12"/>
            <rFont val="Arial"/>
            <family val="2"/>
          </rPr>
          <t>Enter either the actual or adjusted (if using SRM) throughput for the Novem product during the base year period.</t>
        </r>
      </text>
    </comment>
    <comment ref="D77" authorId="0" shapeId="0" xr:uid="{980C6EE2-5283-46BB-84E9-926B84AAC719}">
      <text>
        <r>
          <rPr>
            <sz val="12"/>
            <rFont val="Arial"/>
            <family val="2"/>
          </rPr>
          <t>Enter the base year energy for the Novem product.</t>
        </r>
      </text>
    </comment>
    <comment ref="E77" authorId="0" shapeId="0" xr:uid="{022A5447-6B04-4904-B706-08F62F15125C}">
      <text>
        <r>
          <rPr>
            <sz val="12"/>
            <rFont val="Arial"/>
            <family val="2"/>
          </rPr>
          <t>Enter the base year energy for the Novem product.</t>
        </r>
      </text>
    </comment>
    <comment ref="F77" authorId="0" shapeId="0" xr:uid="{70B225AF-9744-4880-82AD-FBD14B56B61A}">
      <text>
        <r>
          <rPr>
            <sz val="12"/>
            <rFont val="Arial"/>
            <family val="2"/>
          </rPr>
          <t>Enter the base year energy for the Novem product.</t>
        </r>
      </text>
    </comment>
    <comment ref="G77" authorId="0" shapeId="0" xr:uid="{650DDD21-31B2-4966-9454-96835604500B}">
      <text>
        <r>
          <rPr>
            <sz val="12"/>
            <rFont val="Arial"/>
            <family val="2"/>
          </rPr>
          <t>Enter the base year energy for the Novem product.</t>
        </r>
      </text>
    </comment>
    <comment ref="H77" authorId="0" shapeId="0" xr:uid="{B10C32CB-BE35-41A0-8AE9-10189B4CB424}">
      <text>
        <r>
          <rPr>
            <sz val="12"/>
            <rFont val="Arial"/>
            <family val="2"/>
          </rPr>
          <t>Enter the base year energy for the Novem product.</t>
        </r>
      </text>
    </comment>
    <comment ref="I77" authorId="0" shapeId="0" xr:uid="{2A1B2BE3-CDDC-4874-B257-812DC06DABC4}">
      <text>
        <r>
          <rPr>
            <sz val="12"/>
            <rFont val="Arial"/>
            <family val="2"/>
          </rPr>
          <t>Enter the base year energy for the Novem product.</t>
        </r>
      </text>
    </comment>
    <comment ref="J77" authorId="0" shapeId="0" xr:uid="{66425981-E1E3-4182-8808-E0BFB3D33809}">
      <text>
        <r>
          <rPr>
            <sz val="12"/>
            <rFont val="Arial"/>
            <family val="2"/>
          </rPr>
          <t>Enter the base year energy for the Novem product.</t>
        </r>
      </text>
    </comment>
    <comment ref="K77" authorId="0" shapeId="0" xr:uid="{BEDF2D17-60D9-4DE6-8DCF-2EA768D2C2A0}">
      <text>
        <r>
          <rPr>
            <sz val="12"/>
            <rFont val="Arial"/>
            <family val="2"/>
          </rPr>
          <t>Enter the base year energy for the Novem product.</t>
        </r>
      </text>
    </comment>
    <comment ref="L77" authorId="0" shapeId="0" xr:uid="{4A9D2506-CABC-45E5-ACCA-6D92FF8AD863}">
      <text>
        <r>
          <rPr>
            <sz val="12"/>
            <rFont val="Arial"/>
            <family val="2"/>
          </rPr>
          <t>Enter the base year energy for the Novem product.</t>
        </r>
      </text>
    </comment>
    <comment ref="M77" authorId="0" shapeId="0" xr:uid="{5D5919EC-489F-440C-9B79-0FEBA059FFBC}">
      <text>
        <r>
          <rPr>
            <sz val="12"/>
            <rFont val="Arial"/>
            <family val="2"/>
          </rPr>
          <t>Enter the base year energy for the Novem product.</t>
        </r>
      </text>
    </comment>
    <comment ref="N77" authorId="0" shapeId="0" xr:uid="{186E4D5A-C0D5-43EF-8286-07584CA062D7}">
      <text>
        <r>
          <rPr>
            <sz val="12"/>
            <rFont val="Arial"/>
            <family val="2"/>
          </rPr>
          <t>Enter the base year energy for the Novem product.</t>
        </r>
      </text>
    </comment>
    <comment ref="O77" authorId="0" shapeId="0" xr:uid="{A6FB99FB-EE4F-4F7E-82E1-C02E327ABFFC}">
      <text>
        <r>
          <rPr>
            <sz val="12"/>
            <rFont val="Arial"/>
            <family val="2"/>
          </rPr>
          <t>Enter the base year energy for the Novem product.</t>
        </r>
      </text>
    </comment>
    <comment ref="P77" authorId="0" shapeId="0" xr:uid="{4C63629E-9D0F-4A29-85A8-EDE51D14184D}">
      <text>
        <r>
          <rPr>
            <sz val="12"/>
            <rFont val="Arial"/>
            <family val="2"/>
          </rPr>
          <t>Enter the base year energy for the Novem product.</t>
        </r>
      </text>
    </comment>
    <comment ref="Q77" authorId="0" shapeId="0" xr:uid="{E7F137E2-99A3-47C5-8056-14727FAC590D}">
      <text>
        <r>
          <rPr>
            <sz val="12"/>
            <rFont val="Arial"/>
            <family val="2"/>
          </rPr>
          <t>Enter the base year energy for the Novem product.</t>
        </r>
      </text>
    </comment>
    <comment ref="D79" authorId="0" shapeId="0" xr:uid="{41169FAB-C062-4E8D-BD41-413AFD3D751D}">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E79" authorId="0" shapeId="0" xr:uid="{F4FCF24C-799F-4126-9836-5BA92F50A8F8}">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F79" authorId="0" shapeId="0" xr:uid="{02EB5F6E-BA96-4B67-A961-CE5A8163D937}">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G79" authorId="0" shapeId="0" xr:uid="{6023A0BD-35B1-4F2A-A7ED-1A3436ADB6C8}">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H79" authorId="0" shapeId="0" xr:uid="{1446A87A-D0C4-4D7C-886F-462F47D3F99F}">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I79" authorId="0" shapeId="0" xr:uid="{09C84785-A9C8-445A-8B23-6C2774BC00DA}">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J79" authorId="0" shapeId="0" xr:uid="{D252F9C4-BA34-4C22-A696-7762261890B1}">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K79" authorId="0" shapeId="0" xr:uid="{8845216D-3719-4C20-BFEB-A582B5D7E121}">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L79" authorId="0" shapeId="0" xr:uid="{6E2ABFCA-6B55-4473-B806-1C6F056F6586}">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M79" authorId="0" shapeId="0" xr:uid="{2AFFD7F8-D0CA-477E-8085-2EB66189BAA4}">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N79" authorId="0" shapeId="0" xr:uid="{35E9D7A4-D954-4B94-82CC-55B457C48E90}">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O79" authorId="0" shapeId="0" xr:uid="{08FF1134-5F75-424B-BF5B-3159B9E0C145}">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P79" authorId="0" shapeId="0" xr:uid="{AB0D8487-451D-4C9C-9787-CE7A45923AA9}">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Q79" authorId="0" shapeId="0" xr:uid="{45DD4611-2AE2-4A9A-86C1-B3119A98365B}">
      <text>
        <r>
          <rPr>
            <sz val="12"/>
            <rFont val="Arial"/>
            <family val="2"/>
          </rPr>
          <t>Enter the % improvement target that corresponds to the base year energy you have entered in row 77.  If the base year energy has been back-calculated to the target unit's base year, this should be the % target from cell E28.</t>
        </r>
      </text>
    </comment>
    <comment ref="D83" authorId="0" shapeId="0" xr:uid="{20B8D968-C145-41EF-B328-B791A9ED2914}">
      <text>
        <r>
          <rPr>
            <sz val="12"/>
            <rFont val="Arial"/>
            <family val="2"/>
          </rPr>
          <t>Enter either the actual or adjusted (if using SRM) throughput for the Novem product during the target period.</t>
        </r>
      </text>
    </comment>
    <comment ref="E83" authorId="0" shapeId="0" xr:uid="{868A8F3B-6BEA-4075-B7E1-1E9B00D3FB02}">
      <text>
        <r>
          <rPr>
            <sz val="12"/>
            <rFont val="Arial"/>
            <family val="2"/>
          </rPr>
          <t>Enter either the actual or adjusted (if using SRM) throughput for the Novem product during the target period.</t>
        </r>
      </text>
    </comment>
    <comment ref="F83" authorId="0" shapeId="0" xr:uid="{C422715B-4AAA-4905-9CCC-BEC4233FA61D}">
      <text>
        <r>
          <rPr>
            <sz val="12"/>
            <rFont val="Arial"/>
            <family val="2"/>
          </rPr>
          <t>Enter either the actual or adjusted (if using SRM) throughput for the Novem product during the target period.</t>
        </r>
      </text>
    </comment>
    <comment ref="G83" authorId="0" shapeId="0" xr:uid="{F1F6CE88-FB73-45EB-AF91-AA444D51FAB5}">
      <text>
        <r>
          <rPr>
            <sz val="12"/>
            <rFont val="Arial"/>
            <family val="2"/>
          </rPr>
          <t>Enter either the actual or adjusted (if using SRM) throughput for the Novem product during the target period.</t>
        </r>
      </text>
    </comment>
    <comment ref="H83" authorId="0" shapeId="0" xr:uid="{61847E16-AF16-4A47-820C-C4B96B54A657}">
      <text>
        <r>
          <rPr>
            <sz val="12"/>
            <rFont val="Arial"/>
            <family val="2"/>
          </rPr>
          <t>Enter either the actual or adjusted (if using SRM) throughput for the Novem product during the target period.</t>
        </r>
      </text>
    </comment>
    <comment ref="I83" authorId="0" shapeId="0" xr:uid="{855AC594-C3D6-4869-8255-F823F478A5E8}">
      <text>
        <r>
          <rPr>
            <sz val="12"/>
            <rFont val="Arial"/>
            <family val="2"/>
          </rPr>
          <t>Enter either the actual or adjusted (if using SRM) throughput for the Novem product during the target period.</t>
        </r>
      </text>
    </comment>
    <comment ref="J83" authorId="0" shapeId="0" xr:uid="{A482760F-2AD1-4CFE-9E1A-C0933A101EBD}">
      <text>
        <r>
          <rPr>
            <sz val="12"/>
            <rFont val="Arial"/>
            <family val="2"/>
          </rPr>
          <t>Enter either the actual or adjusted (if using SRM) throughput for the Novem product during the target period.</t>
        </r>
      </text>
    </comment>
    <comment ref="K83" authorId="0" shapeId="0" xr:uid="{2DC060B3-8CDC-4E85-8144-A4E4EACEE32C}">
      <text>
        <r>
          <rPr>
            <sz val="12"/>
            <rFont val="Arial"/>
            <family val="2"/>
          </rPr>
          <t>Enter either the actual or adjusted (if using SRM) throughput for the Novem product during the target period.</t>
        </r>
      </text>
    </comment>
    <comment ref="L83" authorId="0" shapeId="0" xr:uid="{F11AAAE1-81B8-41AD-8A27-010FEE9ABEDB}">
      <text>
        <r>
          <rPr>
            <sz val="12"/>
            <rFont val="Arial"/>
            <family val="2"/>
          </rPr>
          <t>Enter either the actual or adjusted (if using SRM) throughput for the Novem product during the target period.</t>
        </r>
      </text>
    </comment>
    <comment ref="M83" authorId="0" shapeId="0" xr:uid="{69C1607B-6C2E-46D1-BD47-850B2C29E7CF}">
      <text>
        <r>
          <rPr>
            <sz val="12"/>
            <rFont val="Arial"/>
            <family val="2"/>
          </rPr>
          <t>Enter either the actual or adjusted (if using SRM) throughput for the Novem product during the target period.</t>
        </r>
      </text>
    </comment>
    <comment ref="N83" authorId="0" shapeId="0" xr:uid="{608FEE9F-4C8A-4F19-814A-D1363E5BFABB}">
      <text>
        <r>
          <rPr>
            <sz val="12"/>
            <rFont val="Arial"/>
            <family val="2"/>
          </rPr>
          <t>Enter either the actual or adjusted (if using SRM) throughput for the Novem product during the target period.</t>
        </r>
      </text>
    </comment>
    <comment ref="O83" authorId="0" shapeId="0" xr:uid="{75D7F9C4-D39D-4008-8C5B-E4B76198080C}">
      <text>
        <r>
          <rPr>
            <sz val="12"/>
            <rFont val="Arial"/>
            <family val="2"/>
          </rPr>
          <t>Enter either the actual or adjusted (if using SRM) throughput for the Novem product during the target period.</t>
        </r>
      </text>
    </comment>
    <comment ref="P83" authorId="0" shapeId="0" xr:uid="{5E8DB072-C70E-4167-A10F-D21AFE04D307}">
      <text>
        <r>
          <rPr>
            <sz val="12"/>
            <rFont val="Arial"/>
            <family val="2"/>
          </rPr>
          <t>Enter either the actual or adjusted (if using SRM) throughput for the Novem product during the target period.</t>
        </r>
      </text>
    </comment>
    <comment ref="Q83" authorId="0" shapeId="0" xr:uid="{D370592E-1275-4BF0-BBB8-E102703A3F49}">
      <text>
        <r>
          <rPr>
            <sz val="12"/>
            <rFont val="Arial"/>
            <family val="2"/>
          </rPr>
          <t>Enter either the actual or adjusted (if using SRM) throughput for the Novem product during the target period.</t>
        </r>
      </text>
    </comment>
    <comment ref="F102" authorId="0" shapeId="0" xr:uid="{94903B44-20E2-4E32-A4B7-AE618E6F8A1F}">
      <text>
        <r>
          <rPr>
            <sz val="12"/>
            <rFont val="Arial"/>
            <family val="2"/>
          </rPr>
          <t xml:space="preserve">You should only complete this cell </t>
        </r>
        <r>
          <rPr>
            <b/>
            <sz val="12"/>
            <rFont val="Arial"/>
            <family val="2"/>
          </rPr>
          <t>IF</t>
        </r>
        <r>
          <rPr>
            <sz val="12"/>
            <rFont val="Arial"/>
            <family val="2"/>
          </rPr>
          <t xml:space="preserve"> you haven't used the above Novem product table to determine the </t>
        </r>
        <r>
          <rPr>
            <b/>
            <sz val="12"/>
            <rFont val="Arial"/>
            <family val="2"/>
          </rPr>
          <t>target energy</t>
        </r>
        <r>
          <rPr>
            <sz val="12"/>
            <rFont val="Arial"/>
            <family val="2"/>
          </rPr>
          <t xml:space="preserve"> at target period throughput.
The data you enter in this cell must agree with the results you would have obtained if you had completed the table in full.</t>
        </r>
      </text>
    </comment>
    <comment ref="F103" authorId="0" shapeId="0" xr:uid="{330A8796-69C1-4F54-A8C1-FE1FD887080E}">
      <text>
        <r>
          <rPr>
            <sz val="12"/>
            <rFont val="Arial"/>
            <family val="2"/>
          </rPr>
          <t xml:space="preserve">You should only complete this cell </t>
        </r>
        <r>
          <rPr>
            <b/>
            <sz val="12"/>
            <rFont val="Arial"/>
            <family val="2"/>
          </rPr>
          <t>IF</t>
        </r>
        <r>
          <rPr>
            <sz val="12"/>
            <rFont val="Arial"/>
            <family val="2"/>
          </rPr>
          <t xml:space="preserve"> you haven't used the above Novem product table to determine the </t>
        </r>
        <r>
          <rPr>
            <b/>
            <sz val="12"/>
            <rFont val="Arial"/>
            <family val="2"/>
          </rPr>
          <t>base year energy</t>
        </r>
        <r>
          <rPr>
            <sz val="12"/>
            <rFont val="Arial"/>
            <family val="2"/>
          </rPr>
          <t xml:space="preserve"> at target period throughput.
The data you enter in this cell must agree with the results you would have obtained if you had completed the table in full.</t>
        </r>
      </text>
    </comment>
    <comment ref="E114" authorId="0" shapeId="0" xr:uid="{047D7AEA-F478-4D66-887A-BC0A3460F088}">
      <text>
        <r>
          <rPr>
            <sz val="12"/>
            <color indexed="81"/>
            <rFont val="Tahoma"/>
            <family val="2"/>
          </rPr>
          <t>The contents of this cell are calculated from other cells in the spreadsheet.  No user input is required.</t>
        </r>
      </text>
    </comment>
    <comment ref="E115" authorId="0" shapeId="0" xr:uid="{5332CCB5-7AC3-428D-9552-892084B0169E}">
      <text>
        <r>
          <rPr>
            <sz val="12"/>
            <color indexed="81"/>
            <rFont val="Tahoma"/>
            <family val="2"/>
          </rPr>
          <t>The contents of this cell are calculated from other cells in the spreadsheet.  No user input is required.</t>
        </r>
      </text>
    </comment>
    <comment ref="E125" authorId="0" shapeId="0" xr:uid="{270CC465-D175-4533-955F-C742A2D0EF09}">
      <text>
        <r>
          <rPr>
            <sz val="12"/>
            <color indexed="81"/>
            <rFont val="Tahoma"/>
            <family val="2"/>
          </rPr>
          <t>The contents of this cell are calculated from other cells in the spreadsheet.  No user input is required.</t>
        </r>
      </text>
    </comment>
    <comment ref="E126" authorId="0" shapeId="0" xr:uid="{F36767E4-70AE-46EB-9C44-FF38BB36E0B9}">
      <text>
        <r>
          <rPr>
            <sz val="12"/>
            <color indexed="81"/>
            <rFont val="Tahoma"/>
            <family val="2"/>
          </rPr>
          <t>The contents of this cell are calculated from other cells in the spreadsheet.  No user input is required.</t>
        </r>
      </text>
    </comment>
    <comment ref="E129" authorId="0" shapeId="0" xr:uid="{A8BB67D9-8EC5-4DEB-853F-E1B7244CD7E3}">
      <text>
        <r>
          <rPr>
            <sz val="12"/>
            <color indexed="81"/>
            <rFont val="Arial"/>
            <family val="2"/>
          </rPr>
          <t>This cell is populated with data from the CCA Register when the template was created.  No user input is required and this cell is locked to prevent changes.</t>
        </r>
      </text>
    </comment>
    <comment ref="E130" authorId="0" shapeId="0" xr:uid="{A1A6C752-05A7-4C82-8F34-8628B90DE912}">
      <text>
        <r>
          <rPr>
            <sz val="12"/>
            <color indexed="81"/>
            <rFont val="Arial"/>
            <family val="2"/>
          </rPr>
          <t>This cell is populated with data from the CCA Register when the template was created.  No user input is required and this cell is locked to prevent changes.</t>
        </r>
      </text>
    </comment>
    <comment ref="E131" authorId="0" shapeId="0" xr:uid="{544A6550-D9C2-4393-8DE2-8AA4E9CBDDE4}">
      <text>
        <r>
          <rPr>
            <sz val="12"/>
            <color indexed="81"/>
            <rFont val="Arial"/>
            <family val="2"/>
          </rPr>
          <t>This cell is populated with data from the CCA Register when the template was created.  No user input is required and this cell is locked to prevent changes.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<sst xmlns="http://schemas.openxmlformats.org/spreadsheetml/2006/main" count="181" uniqueCount="136">
  <si>
    <t>TU Input</t>
  </si>
  <si>
    <t>TU Details</t>
  </si>
  <si>
    <t>Base year start date</t>
  </si>
  <si>
    <t>Target Period Total Energy</t>
  </si>
  <si>
    <t>TP Target</t>
  </si>
  <si>
    <t>Carbon Calculations</t>
  </si>
  <si>
    <t>Previous Performance</t>
  </si>
  <si>
    <t>Target Period Grid Intensity</t>
  </si>
  <si>
    <t>Target Unit</t>
  </si>
  <si>
    <t>Target Period</t>
  </si>
  <si>
    <t>Sector</t>
  </si>
  <si>
    <t>Identifier</t>
  </si>
  <si>
    <t>Adjusted target period throughput</t>
  </si>
  <si>
    <t>+/- Tolerance on target in target units</t>
  </si>
  <si>
    <t>+/- Tolerance on target %</t>
  </si>
  <si>
    <t>Target Period Result</t>
  </si>
  <si>
    <t>TP Result</t>
  </si>
  <si>
    <t>Facility Input</t>
  </si>
  <si>
    <t>Report Version</t>
  </si>
  <si>
    <t>Report Date</t>
  </si>
  <si>
    <t>Section 2: Target Unit Details, Targets and Previous Performance</t>
  </si>
  <si>
    <t>Section 1: Report Details</t>
  </si>
  <si>
    <t>Section 3: Actual Target Period Performance for Target Facility</t>
  </si>
  <si>
    <t>Section 4: Target period performance result</t>
  </si>
  <si>
    <t>Section 5: Carbon surplus or buy-out determination</t>
  </si>
  <si>
    <t>Section 4: Target Period Performance Result</t>
  </si>
  <si>
    <t>Section 5: Carbon Surplus or Buy-Out Determination</t>
  </si>
  <si>
    <t>Data can be provided in column F for the whole TU OR in columns G to AA for individual facilities and/or groups of facilities aggregated together</t>
  </si>
  <si>
    <t>Target Unit Entry</t>
  </si>
  <si>
    <t>Facility Entry</t>
  </si>
  <si>
    <t>Section 5: Supplementary MOA Surplus and Buy-Out Determination</t>
  </si>
  <si>
    <t>Template Vers.</t>
  </si>
  <si>
    <t>Target Period Improvement Relative to Base Year %</t>
  </si>
  <si>
    <t>The template is divided into a number of sections. Instructions for completing each of these are provided below.  Further guidance can be found in the notes/comments for cells with a red triangle.</t>
  </si>
  <si>
    <t>Row/column header</t>
  </si>
  <si>
    <t>Calculated values</t>
  </si>
  <si>
    <t>Fixed conversion factors</t>
  </si>
  <si>
    <t>Data exported to the CCA Register</t>
  </si>
  <si>
    <t>Section 3a:  Only for Target Units using the Special Reporting Method</t>
  </si>
  <si>
    <t>Key to cell colours</t>
  </si>
  <si>
    <t>Section 3: Actual Target Unit Performance during the target period</t>
  </si>
  <si>
    <t>Fixed conversion factors have been provided for each of the common fuel types in rows 39 to 51.  If you have used any other fuel types you must specify the both the name of the fuel type in column C and the relevant energy to carbon conversion factor in column D that was agreed with the Environment Agency when signing up to the agreement.</t>
  </si>
  <si>
    <t>This section is used to report data relating to the actual performance of the Target Unit during the target period.</t>
  </si>
  <si>
    <t xml:space="preserve">The table in this section will be automatically populated with details of the relevant sector, target period, report version and template version. </t>
  </si>
  <si>
    <t>Please enter the date when the reporting template was completed in cell C9.  (Note: In a bid to reduce the amount of potentially sensitive information we collect and process, we have removed the requirement to specify the name and email address of the person completing the report.)</t>
  </si>
  <si>
    <t>This section will show calculate the amount of surplus carbon gained or the cost of any buy-out you need to pay as a result of your performance. Where surplus carbon from a previous reporting period has been carried over we will use this to offset any buy-out fee in accordance with rules 7.3 and 7.4 of the underlying agreement.</t>
  </si>
  <si>
    <t>Data prepopulated from the CCA Register</t>
  </si>
  <si>
    <t>Throughput</t>
  </si>
  <si>
    <r>
      <t xml:space="preserve">Banked surplus </t>
    </r>
    <r>
      <rPr>
        <b/>
        <sz val="12"/>
        <color indexed="8"/>
        <rFont val="Arial"/>
        <family val="2"/>
      </rPr>
      <t>from previous Target Period (tCO2e)</t>
    </r>
  </si>
  <si>
    <r>
      <t xml:space="preserve">Banked surplus </t>
    </r>
    <r>
      <rPr>
        <b/>
        <sz val="12"/>
        <color indexed="8"/>
        <rFont val="Arial"/>
        <family val="2"/>
      </rPr>
      <t>used (tCO2e)</t>
    </r>
  </si>
  <si>
    <t>Amount of CO2e emitted under target (tCO2e)</t>
  </si>
  <si>
    <r>
      <t>Carbon dioxide emitted (tCO</t>
    </r>
    <r>
      <rPr>
        <b/>
        <sz val="12"/>
        <color rgb="FF000000"/>
        <rFont val="Arial"/>
        <family val="2"/>
      </rPr>
      <t>2e</t>
    </r>
    <r>
      <rPr>
        <b/>
        <sz val="12"/>
        <color indexed="8"/>
        <rFont val="Arial"/>
        <family val="2"/>
      </rPr>
      <t>)</t>
    </r>
  </si>
  <si>
    <r>
      <t xml:space="preserve">Surplus </t>
    </r>
    <r>
      <rPr>
        <b/>
        <sz val="12"/>
        <color indexed="8"/>
        <rFont val="Arial"/>
        <family val="2"/>
      </rPr>
      <t>gained (tCO2e)</t>
    </r>
  </si>
  <si>
    <r>
      <t>Buy-out required (tCO2e</t>
    </r>
    <r>
      <rPr>
        <b/>
        <sz val="12"/>
        <color indexed="8"/>
        <rFont val="Arial"/>
        <family val="2"/>
      </rPr>
      <t>)</t>
    </r>
  </si>
  <si>
    <t>Buy-out cost (£)</t>
  </si>
  <si>
    <r>
      <t>Previous buy-out required after use of surplus (tCO2e</t>
    </r>
    <r>
      <rPr>
        <b/>
        <sz val="12"/>
        <color indexed="8"/>
        <rFont val="Arial"/>
        <family val="2"/>
      </rPr>
      <t>)</t>
    </r>
  </si>
  <si>
    <r>
      <t>Previous surplus used (tCO2e</t>
    </r>
    <r>
      <rPr>
        <b/>
        <sz val="12"/>
        <color indexed="8"/>
        <rFont val="Arial"/>
        <family val="2"/>
      </rPr>
      <t>)</t>
    </r>
  </si>
  <si>
    <r>
      <t xml:space="preserve">Surplus </t>
    </r>
    <r>
      <rPr>
        <b/>
        <sz val="12"/>
        <color indexed="8"/>
        <rFont val="Arial"/>
        <family val="2"/>
      </rPr>
      <t>gained in TP (tCO2e)</t>
    </r>
  </si>
  <si>
    <r>
      <t>Secondary buy-out required (tCO2e</t>
    </r>
    <r>
      <rPr>
        <b/>
        <sz val="12"/>
        <color indexed="8"/>
        <rFont val="Arial"/>
        <family val="2"/>
      </rPr>
      <t>)</t>
    </r>
  </si>
  <si>
    <t>Secondary buy-out cost (£)</t>
  </si>
  <si>
    <r>
      <t>Total target period buy-out required (tCO2e</t>
    </r>
    <r>
      <rPr>
        <b/>
        <sz val="12"/>
        <color indexed="8"/>
        <rFont val="Arial"/>
        <family val="2"/>
      </rPr>
      <t>)</t>
    </r>
  </si>
  <si>
    <r>
      <t>Carbon dioxide emitted (tCO2e</t>
    </r>
    <r>
      <rPr>
        <b/>
        <sz val="12"/>
        <color indexed="8"/>
        <rFont val="Arial"/>
        <family val="2"/>
      </rPr>
      <t>)</t>
    </r>
  </si>
  <si>
    <t>Special reporting methodology for CHP in UKETS</t>
  </si>
  <si>
    <t>Target period data</t>
  </si>
  <si>
    <t>Base Line Performance (for 1 year)</t>
  </si>
  <si>
    <t>Please select</t>
  </si>
  <si>
    <t xml:space="preserve">Base Year </t>
  </si>
  <si>
    <t>TP Target in agreement (for 2 years)</t>
  </si>
  <si>
    <r>
      <t>TP</t>
    </r>
    <r>
      <rPr>
        <vertAlign val="subscript"/>
        <sz val="12"/>
        <color indexed="8"/>
        <rFont val="Arial"/>
        <family val="2"/>
      </rPr>
      <t xml:space="preserve"> </t>
    </r>
    <r>
      <rPr>
        <sz val="12"/>
        <color indexed="8"/>
        <rFont val="Arial"/>
        <family val="2"/>
      </rPr>
      <t>Target %</t>
    </r>
  </si>
  <si>
    <t xml:space="preserve">Actual TP Performance </t>
  </si>
  <si>
    <t>Target Period Data</t>
  </si>
  <si>
    <t>Novem Data</t>
  </si>
  <si>
    <t>Novem Data Checks</t>
  </si>
  <si>
    <t>TP Target Balance</t>
  </si>
  <si>
    <t>TP Total Production balance</t>
  </si>
  <si>
    <t>D</t>
  </si>
  <si>
    <t>E</t>
  </si>
  <si>
    <t>F</t>
  </si>
  <si>
    <t>Energy/carbon unit</t>
  </si>
  <si>
    <t>Throughput unit</t>
  </si>
  <si>
    <t xml:space="preserve">Target type </t>
  </si>
  <si>
    <t>Operator name</t>
  </si>
  <si>
    <t>TU identifier</t>
  </si>
  <si>
    <t>No of facilities in TU</t>
  </si>
  <si>
    <t>Percent improvement target</t>
  </si>
  <si>
    <t>For Target Units with any target type (including SRM where needed)</t>
  </si>
  <si>
    <t>Product group name</t>
  </si>
  <si>
    <t>Is data for this product group in the base year data?</t>
  </si>
  <si>
    <t>Primary electricity factor</t>
  </si>
  <si>
    <t>CO2 factor fuel oil</t>
  </si>
  <si>
    <t>CO2 factor coal</t>
  </si>
  <si>
    <t>CO2 factor coke</t>
  </si>
  <si>
    <t>CO2 factor LPG</t>
  </si>
  <si>
    <t>CO2 factor ethane</t>
  </si>
  <si>
    <t>CO2 factor petrol</t>
  </si>
  <si>
    <t>CO2 factor naphtha</t>
  </si>
  <si>
    <t>CO2 factor refinery gas</t>
  </si>
  <si>
    <t>Carbon to CO2 factor</t>
  </si>
  <si>
    <t>CO2 factor natural gas</t>
  </si>
  <si>
    <t>CO2 factor gas oil/diesel</t>
  </si>
  <si>
    <t>Value</t>
  </si>
  <si>
    <t>Unit</t>
  </si>
  <si>
    <t>kgCO2e/kgCe</t>
  </si>
  <si>
    <t>kgCO2e/kWh</t>
  </si>
  <si>
    <t>Reference data</t>
  </si>
  <si>
    <t>Factor</t>
  </si>
  <si>
    <t>no units</t>
  </si>
  <si>
    <t>kgCe/kWh</t>
  </si>
  <si>
    <t>CO2 factor electricity</t>
  </si>
  <si>
    <t>CO2 factor kerosene (burning oil)</t>
  </si>
  <si>
    <t>CO2 factor petroleum coke</t>
  </si>
  <si>
    <t>Click the + or -  button to show or hide the Novem data cells and product table as needed</t>
  </si>
  <si>
    <t>Click the + or -  button to show or hide the Special Reporting Methodology cells as needed</t>
  </si>
  <si>
    <t>Instruction sheet</t>
  </si>
  <si>
    <t>This section will be automatically populated using the data that we hold in the digital service for the active underlying agreement at the time the service createst the templates.</t>
  </si>
  <si>
    <t>Please check that the data in this section matches your own records and notify us if you believe there are any errors before completing the rest of the report.</t>
  </si>
  <si>
    <t>You must enter data for the Target Unit as a whole in column F.  There is currently no option to provide data at a facility level.</t>
  </si>
  <si>
    <t>You must ensure that data for all facilities included in the Target Unit at the end of the target period are included in the report.</t>
  </si>
  <si>
    <r>
      <t xml:space="preserve">Note: If you are using the Special Reporting Methodology, you will need to enter the </t>
    </r>
    <r>
      <rPr>
        <b/>
        <sz val="12"/>
        <color theme="1"/>
        <rFont val="Arial"/>
        <family val="2"/>
      </rPr>
      <t xml:space="preserve">adjusted </t>
    </r>
    <r>
      <rPr>
        <sz val="12"/>
        <color theme="1"/>
        <rFont val="Arial"/>
        <family val="2"/>
      </rPr>
      <t>throughput for the target unit in cell F69.</t>
    </r>
  </si>
  <si>
    <r>
      <t xml:space="preserve">You must complete cell F38 with the </t>
    </r>
    <r>
      <rPr>
        <b/>
        <sz val="12"/>
        <color theme="1"/>
        <rFont val="Arial"/>
        <family val="2"/>
      </rPr>
      <t xml:space="preserve">actual </t>
    </r>
    <r>
      <rPr>
        <sz val="12"/>
        <color theme="1"/>
        <rFont val="Arial"/>
        <family val="2"/>
      </rPr>
      <t>throughput for the target period for all facilities in the target unit.  For absolute and relative target types, you must enter the throughput value using the units shown in cell E21.</t>
    </r>
  </si>
  <si>
    <t>Section 3a: Only applicable for target units that have CHP in UK ETS and who have chosen to apply the Special Reporting Methodology</t>
  </si>
  <si>
    <r>
      <t xml:space="preserve">As we are currently unable to collect data at the facility level, you must enter you must enter the </t>
    </r>
    <r>
      <rPr>
        <b/>
        <sz val="12"/>
        <color theme="1"/>
        <rFont val="Arial"/>
        <family val="2"/>
      </rPr>
      <t>adjusted</t>
    </r>
    <r>
      <rPr>
        <sz val="12"/>
        <color theme="1"/>
        <rFont val="Arial"/>
        <family val="2"/>
      </rPr>
      <t xml:space="preserve"> throughput for the target unit as a whole in cell F69.</t>
    </r>
  </si>
  <si>
    <t>Please contact us if you need help calculating the adjusted throughput value.</t>
  </si>
  <si>
    <t xml:space="preserve">The section will show the target period performance expressed both as an actual quantity and as a percentage relative to the base year performance.   </t>
  </si>
  <si>
    <t>Cell E109 specifies whether the target has been met, whether any previously banked surplus has been used and/or any buy-out fee is required in accordance with rules 7.3 and 7.4 of the underlying agreement.</t>
  </si>
  <si>
    <t>Workbook date: 11/12/2024</t>
  </si>
  <si>
    <t>You must only complete this section where you have previously agreed to use the Special Reporting Methodology with the Environment Agency for one or more facilities in your agreement.</t>
  </si>
  <si>
    <t>You should choose "no" from the drop down list in row 74 if you have included a new product group that hasn't been included in the base year energy data used to set the target for the target unit, otherwise you should select "yes".</t>
  </si>
  <si>
    <t>You should complete the first table in this section with the data for each Novem product (or group of common products).  This will calculate the target energy or carbon at the target period throughput and the base year energy or carbon at target period throughput (reference energy) for each individual product group.</t>
  </si>
  <si>
    <r>
      <t xml:space="preserve">If you are using the Special Reporting Methodology,you must enter </t>
    </r>
    <r>
      <rPr>
        <b/>
        <sz val="12"/>
        <color theme="1"/>
        <rFont val="Arial"/>
        <family val="2"/>
      </rPr>
      <t>adjusted</t>
    </r>
    <r>
      <rPr>
        <sz val="12"/>
        <color theme="1"/>
        <rFont val="Arial"/>
        <family val="2"/>
      </rPr>
      <t xml:space="preserve"> throughput data rather than </t>
    </r>
    <r>
      <rPr>
        <b/>
        <sz val="12"/>
        <color theme="1"/>
        <rFont val="Arial"/>
        <family val="2"/>
      </rPr>
      <t>actual</t>
    </r>
    <r>
      <rPr>
        <sz val="12"/>
        <color theme="1"/>
        <rFont val="Arial"/>
        <family val="2"/>
      </rPr>
      <t xml:space="preserve"> throughput data in rows 76 and 83.</t>
    </r>
  </si>
  <si>
    <t>If you have performed your own Novem calculations you do not need to complete the first table in this section and can instead enter the target energy or carbon at the target period throughput in cell F102 and the base year energy or carbon at the target period throughput (reference energy) in cell F103 direclty.  The data you enter in these cells must agree with the results you would have obtained by completing the table in full.</t>
  </si>
  <si>
    <t>The 'Novem data checks' table compares the data you have entered in the first table for all Novem product groups against the base year energy or carbon from your current agreement and the throughput data for the current target period.  If 'error' shows, you should check the data that you have entered in the table and make any necessary corrections until "Ok" shows.</t>
  </si>
  <si>
    <r>
      <t xml:space="preserve">Note: If you are </t>
    </r>
    <r>
      <rPr>
        <b/>
        <sz val="12"/>
        <color theme="1"/>
        <rFont val="Arial"/>
        <family val="2"/>
      </rPr>
      <t>not using a Novem target type</t>
    </r>
    <r>
      <rPr>
        <sz val="12"/>
        <color theme="1"/>
        <rFont val="Arial"/>
        <family val="2"/>
      </rPr>
      <t>, you can hide this entire first table in this section by clicking on the grey button adjacent to row 104.  Clicking on the same button again, will show the table once more.  You can also skip to row 31 of these instructions.</t>
    </r>
  </si>
  <si>
    <r>
      <t xml:space="preserve">You must ensure that all energy data you enter is expressed in </t>
    </r>
    <r>
      <rPr>
        <b/>
        <sz val="12"/>
        <color theme="1"/>
        <rFont val="Arial"/>
        <family val="2"/>
      </rPr>
      <t>primary energy terms</t>
    </r>
    <r>
      <rPr>
        <sz val="12"/>
        <color theme="1"/>
        <rFont val="Arial"/>
        <family val="2"/>
      </rPr>
      <t xml:space="preserve"> and is in the same units shown in Section 2.  This is especially relevant to electricity for which the amount of "delivered" electricity (as shown in invoices) must be multiplied by a factor of 2.6 to convert it into primary energy.</t>
    </r>
  </si>
  <si>
    <r>
      <t xml:space="preserve">You must convert any quantities of fuels that suppliers normally invoice in volumetric or mass units to the energy units relevant to your agreement (kWh, MWh or GJ) </t>
    </r>
    <r>
      <rPr>
        <b/>
        <sz val="12"/>
        <color theme="1"/>
        <rFont val="Arial"/>
        <family val="2"/>
      </rPr>
      <t xml:space="preserve">before </t>
    </r>
    <r>
      <rPr>
        <sz val="12"/>
        <color theme="1"/>
        <rFont val="Arial"/>
        <family val="2"/>
      </rPr>
      <t>completing these cells.</t>
    </r>
  </si>
  <si>
    <r>
      <t xml:space="preserve">You must complete the green cells E39:E62 with the amounts of each of the different fuel types you have used during the target period.  You must enter the value for the fuels used in the energy units shown against each fuel type, which will either be </t>
    </r>
    <r>
      <rPr>
        <b/>
        <sz val="12"/>
        <color theme="1"/>
        <rFont val="Arial"/>
        <family val="2"/>
      </rPr>
      <t>kWh</t>
    </r>
    <r>
      <rPr>
        <sz val="12"/>
        <color theme="1"/>
        <rFont val="Arial"/>
        <family val="2"/>
      </rPr>
      <t xml:space="preserve">, </t>
    </r>
    <r>
      <rPr>
        <b/>
        <sz val="12"/>
        <color theme="1"/>
        <rFont val="Arial"/>
        <family val="2"/>
      </rPr>
      <t>MWh</t>
    </r>
    <r>
      <rPr>
        <sz val="12"/>
        <color theme="1"/>
        <rFont val="Arial"/>
        <family val="2"/>
      </rPr>
      <t xml:space="preserve"> or </t>
    </r>
    <r>
      <rPr>
        <b/>
        <sz val="12"/>
        <color theme="1"/>
        <rFont val="Arial"/>
        <family val="2"/>
      </rPr>
      <t>GJ</t>
    </r>
    <r>
      <rPr>
        <sz val="12"/>
        <color theme="1"/>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</si>
</sst>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00%"/>
    <numFmt numFmtId="165" formatCode="0.000"/>
    <numFmt numFmtId="166" formatCode="0.0000000%"/>
    <numFmt numFmtId="167" formatCode="&quot;£&quot;#,##0"/>
    <numFmt numFmtId="168" formatCode="0.0000000"/>
    <numFmt numFmtId="169" formatCode="_-* #,##0.000_-;\-* #,##0.000_-;_-* &quot;-&quot;??_-;_-@_-"/>
    <numFmt numFmtId="170" formatCode="#,##0.000_ ;\-#,##0.000\ "/>
    <numFmt numFmtId="171" formatCode="#,##0.000"/>
    <numFmt numFmtId="172" formatCode="0_ ;\-0\ "/>
  </numFmts>
  <fonts count="30" x14ac:knownFonts="1">
    <font>
      <sz val="11"/>
      <color theme="1"/>
      <name val="Calibri"/>
      <family val="2"/>
      <scheme val="minor"/>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theme="1"/>
      <name val="Arial"/>
      <family val="2"/>
    </font>
    <font>
      <sz val="12"/>
      <color indexed="81"/>
      <name val="Arial"/>
      <family val="2"/>
    </font>
    <font>
      <sz val="12"/>
      <color indexed="81"/>
      <name val="Tahoma"/>
      <family val="2"/>
    </font>
    <font>
      <b/>
      <sz val="12"/>
      <name val="Arial"/>
      <family val="2"/>
    </font>
    <font>
      <b/>
      <sz val="12"/>
      <color indexed="8"/>
      <name val="Arial"/>
      <family val="2"/>
    </font>
    <font>
      <sz val="12"/>
      <name val="Arial"/>
      <family val="2"/>
    </font>
    <font>
      <sz val="11"/>
      <color theme="1"/>
      <name val="Calibri"/>
      <family val="2"/>
      <scheme val="minor"/>
    </font>
    <font>
      <sz val="12"/>
      <color theme="1"/>
      <name val="Arial"/>
      <family val="2"/>
    </font>
    <font>
      <b/>
      <sz val="12"/>
      <color theme="0"/>
      <name val="Arial"/>
      <family val="2"/>
    </font>
    <font>
      <b/>
      <sz val="12"/>
      <color theme="1"/>
      <name val="Arial"/>
      <family val="2"/>
    </font>
    <font>
      <b/>
      <sz val="20"/>
      <color theme="0"/>
      <name val="Calibri"/>
      <family val="2"/>
      <scheme val="minor"/>
    </font>
    <font>
      <sz val="11"/>
      <color theme="0"/>
      <name val="Calibri"/>
      <family val="2"/>
      <scheme val="minor"/>
    </font>
    <font>
      <b/>
      <sz val="20"/>
      <color theme="0"/>
      <name val="Arial"/>
      <family val="2"/>
    </font>
    <font>
      <b/>
      <sz val="20"/>
      <color theme="1"/>
      <name val="Arial"/>
      <family val="2"/>
    </font>
    <font>
      <sz val="11"/>
      <color theme="1"/>
      <name val="Arial"/>
      <family val="2"/>
    </font>
    <font>
      <sz val="12"/>
      <name val="Tahoma"/>
      <family val="2"/>
    </font>
    <font>
      <b/>
      <sz val="12"/>
      <color rgb="FF000000"/>
      <name val="Arial"/>
      <family val="2"/>
    </font>
    <font>
      <vertAlign val="subscript"/>
      <sz val="12"/>
      <color indexed="8"/>
      <name val="Arial"/>
      <family val="2"/>
    </font>
    <font>
      <sz val="12"/>
      <color indexed="8"/>
      <name val="Arial"/>
      <family val="2"/>
    </font>
    <font>
      <sz val="12"/>
      <color rgb="FF006100"/>
      <name val="Arial"/>
      <family val="2"/>
    </font>
  </fonts>
  <fills count="22">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6" tint="-0.249977111117893"/>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0" tint="-0.499984740745262"/>
        <bgColor indexed="64"/>
      </patternFill>
    </fill>
    <fill>
      <patternFill patternType="solid">
        <fgColor rgb="FF92D050"/>
        <bgColor indexed="64"/>
      </patternFill>
    </fill>
    <fill>
      <patternFill patternType="solid">
        <fgColor rgb="FFF5740A"/>
        <bgColor indexed="64"/>
      </patternFill>
    </fill>
    <fill>
      <patternFill patternType="solid">
        <fgColor theme="6" tint="0.59999389629810485"/>
        <bgColor indexed="64"/>
      </patternFill>
    </fill>
    <fill>
      <patternFill patternType="solid">
        <fgColor rgb="FFFFC000"/>
        <bgColor indexed="64"/>
      </patternFill>
    </fill>
    <fill>
      <patternFill patternType="solid">
        <fgColor theme="9" tint="-0.249977111117893"/>
        <bgColor indexed="64"/>
      </patternFill>
    </fill>
    <fill>
      <patternFill patternType="solid">
        <fgColor theme="4" tint="0.59999389629810485"/>
        <bgColor indexed="64"/>
      </patternFill>
    </fill>
    <fill>
      <patternFill patternType="lightTrellis">
        <bgColor theme="4" tint="0.59999389629810485"/>
      </patternFill>
    </fill>
    <fill>
      <patternFill patternType="lightTrellis">
        <bgColor theme="6" tint="0.59999389629810485"/>
      </patternFill>
    </fill>
    <fill>
      <patternFill patternType="lightTrellis">
        <bgColor theme="5" tint="0.39994506668294322"/>
      </patternFill>
    </fill>
    <fill>
      <patternFill patternType="lightTrellis">
        <bgColor rgb="FFDA9694"/>
      </patternFill>
    </fill>
    <fill>
      <patternFill patternType="solid">
        <fgColor theme="6" tint="0.59996337778862885"/>
        <bgColor indexed="64"/>
      </patternFill>
    </fill>
    <fill>
      <patternFill patternType="lightTrellis">
        <bgColor theme="7" tint="0.39994506668294322"/>
      </patternFill>
    </fill>
    <fill>
      <patternFill patternType="solid">
        <fgColor rgb="FFC6EFCE"/>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s>
  <cellStyleXfs count="4">
    <xf numFmtId="0" fontId="0" fillId="0" borderId="0"/>
    <xf numFmtId="43" fontId="16" fillId="0" borderId="0" applyFont="0" applyFill="0" applyBorder="0" applyAlignment="0" applyProtection="0"/>
    <xf numFmtId="0" fontId="29" fillId="21" borderId="0" applyNumberFormat="0" applyBorder="0" applyAlignment="0" applyProtection="0"/>
    <xf numFmtId="9" fontId="16" fillId="0" borderId="0" applyFont="0" applyFill="0" applyBorder="0" applyAlignment="0" applyProtection="0"/>
  </cellStyleXfs>
  <cellXfs count="200">
    <xf numFmtId="0" fontId="0" fillId="0" borderId="0" xfId="0"/>
    <xf numFmtId="0" fontId="0" fillId="3" borderId="0" xfId="0" applyFill="1"/>
    <xf numFmtId="0" fontId="0" fillId="3" borderId="0" xfId="0" applyFill="1" applyAlignment="1">
      <alignment wrapText="1"/>
    </xf>
    <xf numFmtId="0" fontId="0" fillId="3" borderId="0" xfId="0" applyFill="1" applyAlignment="1">
      <alignment vertical="top"/>
    </xf>
    <xf numFmtId="0" fontId="20" fillId="3" borderId="0" xfId="0" applyFont="1" applyFill="1" applyAlignment="1">
      <alignment vertical="top" wrapText="1"/>
    </xf>
    <xf numFmtId="0" fontId="21" fillId="3" borderId="0" xfId="0" applyFont="1" applyFill="1"/>
    <xf numFmtId="0" fontId="19" fillId="0" borderId="4" xfId="0" applyFont="1" applyBorder="1" applyAlignment="1">
      <alignment vertical="center"/>
    </xf>
    <xf numFmtId="0" fontId="19" fillId="0" borderId="4" xfId="0" applyFont="1" applyBorder="1" applyAlignment="1">
      <alignment wrapText="1"/>
    </xf>
    <xf numFmtId="0" fontId="19" fillId="7" borderId="6" xfId="0" applyFont="1" applyFill="1" applyBorder="1" applyAlignment="1">
      <alignment horizontal="center" vertical="center"/>
    </xf>
    <xf numFmtId="0" fontId="19" fillId="7" borderId="1" xfId="0" applyFont="1" applyFill="1" applyBorder="1" applyAlignment="1">
      <alignment vertical="center" wrapText="1"/>
    </xf>
    <xf numFmtId="0" fontId="19" fillId="8" borderId="1" xfId="0" applyFont="1" applyFill="1" applyBorder="1" applyAlignment="1">
      <alignment vertical="center" wrapText="1"/>
    </xf>
    <xf numFmtId="0" fontId="19" fillId="5" borderId="6" xfId="0" applyFont="1" applyFill="1" applyBorder="1" applyAlignment="1">
      <alignment horizontal="center" vertical="center"/>
    </xf>
    <xf numFmtId="0" fontId="19" fillId="8" borderId="8" xfId="0" applyFont="1" applyFill="1" applyBorder="1" applyAlignment="1">
      <alignment vertical="center" wrapText="1"/>
    </xf>
    <xf numFmtId="0" fontId="19" fillId="9" borderId="1" xfId="0" applyFont="1" applyFill="1" applyBorder="1" applyAlignment="1" applyProtection="1">
      <alignment vertical="center" wrapText="1"/>
      <protection locked="0"/>
    </xf>
    <xf numFmtId="0" fontId="19" fillId="7" borderId="5" xfId="0" applyFont="1" applyFill="1" applyBorder="1" applyAlignment="1">
      <alignment vertical="center" wrapText="1"/>
    </xf>
    <xf numFmtId="0" fontId="19" fillId="7" borderId="9" xfId="0" applyFont="1" applyFill="1" applyBorder="1" applyAlignment="1">
      <alignment vertical="center" wrapText="1"/>
    </xf>
    <xf numFmtId="170" fontId="19" fillId="10" borderId="5" xfId="1" applyNumberFormat="1" applyFont="1" applyFill="1" applyBorder="1" applyAlignment="1" applyProtection="1">
      <alignment horizontal="right" vertical="center"/>
    </xf>
    <xf numFmtId="0" fontId="22" fillId="4" borderId="0" xfId="0" applyFont="1" applyFill="1"/>
    <xf numFmtId="0" fontId="13" fillId="0" borderId="0" xfId="0" applyFont="1" applyAlignment="1">
      <alignment vertical="top" wrapText="1"/>
    </xf>
    <xf numFmtId="0" fontId="13" fillId="7" borderId="10" xfId="0" applyFont="1" applyFill="1" applyBorder="1" applyAlignment="1">
      <alignment vertical="center"/>
    </xf>
    <xf numFmtId="0" fontId="18" fillId="0" borderId="0" xfId="0" applyFont="1"/>
    <xf numFmtId="0" fontId="19" fillId="0" borderId="0" xfId="0" applyFont="1" applyAlignment="1">
      <alignment horizontal="center"/>
    </xf>
    <xf numFmtId="0" fontId="23" fillId="0" borderId="0" xfId="0" applyFont="1" applyAlignment="1">
      <alignment vertical="center"/>
    </xf>
    <xf numFmtId="0" fontId="15" fillId="0" borderId="0" xfId="0" applyFont="1" applyAlignment="1">
      <alignment vertical="top" wrapText="1"/>
    </xf>
    <xf numFmtId="0" fontId="15" fillId="0" borderId="0" xfId="0" applyFont="1" applyAlignment="1">
      <alignment vertical="top"/>
    </xf>
    <xf numFmtId="0" fontId="23" fillId="0" borderId="0" xfId="0" applyFont="1" applyAlignment="1">
      <alignment vertical="top"/>
    </xf>
    <xf numFmtId="0" fontId="19" fillId="7" borderId="9" xfId="0" applyFont="1" applyFill="1" applyBorder="1" applyAlignment="1">
      <alignment vertical="top" wrapText="1"/>
    </xf>
    <xf numFmtId="0" fontId="22" fillId="4" borderId="0" xfId="0" applyFont="1" applyFill="1" applyAlignment="1">
      <alignment vertical="top" wrapText="1"/>
    </xf>
    <xf numFmtId="0" fontId="17" fillId="3" borderId="0" xfId="0" applyFont="1" applyFill="1" applyAlignment="1">
      <alignment vertical="top" wrapText="1"/>
    </xf>
    <xf numFmtId="0" fontId="19" fillId="6" borderId="0" xfId="0" applyFont="1" applyFill="1" applyAlignment="1">
      <alignment vertical="top" wrapText="1"/>
    </xf>
    <xf numFmtId="0" fontId="15" fillId="3" borderId="0" xfId="0" applyFont="1" applyFill="1"/>
    <xf numFmtId="0" fontId="24" fillId="3" borderId="0" xfId="0" applyFont="1" applyFill="1" applyAlignment="1">
      <alignment vertical="top" wrapText="1"/>
    </xf>
    <xf numFmtId="0" fontId="24" fillId="0" borderId="0" xfId="0" applyFont="1" applyAlignment="1">
      <alignment vertical="top" wrapText="1"/>
    </xf>
    <xf numFmtId="0" fontId="18" fillId="4" borderId="0" xfId="0" applyFont="1" applyFill="1"/>
    <xf numFmtId="0" fontId="17" fillId="4" borderId="0" xfId="0" applyFont="1" applyFill="1"/>
    <xf numFmtId="0" fontId="17" fillId="0" borderId="0" xfId="0" applyFont="1"/>
    <xf numFmtId="0" fontId="13" fillId="0" borderId="0" xfId="0" applyFont="1" applyAlignment="1">
      <alignment horizontal="left" vertical="center"/>
    </xf>
    <xf numFmtId="0" fontId="19" fillId="0" borderId="0" xfId="0" applyFont="1" applyAlignment="1">
      <alignment horizontal="center" vertical="center" wrapText="1"/>
    </xf>
    <xf numFmtId="166" fontId="17" fillId="0" borderId="0" xfId="0" applyNumberFormat="1" applyFont="1"/>
    <xf numFmtId="0" fontId="17" fillId="9" borderId="10" xfId="0" applyFont="1" applyFill="1" applyBorder="1" applyAlignment="1">
      <alignment horizontal="center"/>
    </xf>
    <xf numFmtId="0" fontId="17" fillId="11" borderId="10" xfId="0" applyFont="1" applyFill="1" applyBorder="1" applyAlignment="1">
      <alignment horizontal="center"/>
    </xf>
    <xf numFmtId="0" fontId="13" fillId="3" borderId="0" xfId="0" applyFont="1" applyFill="1" applyAlignment="1">
      <alignment vertical="center"/>
    </xf>
    <xf numFmtId="0" fontId="19" fillId="3" borderId="0" xfId="0" applyFont="1" applyFill="1" applyAlignment="1">
      <alignment horizontal="center" vertical="center" wrapText="1"/>
    </xf>
    <xf numFmtId="0" fontId="13" fillId="3" borderId="0" xfId="0" applyFont="1" applyFill="1"/>
    <xf numFmtId="0" fontId="17" fillId="0" borderId="11" xfId="0" applyFont="1" applyBorder="1"/>
    <xf numFmtId="0" fontId="17" fillId="7" borderId="5" xfId="0" applyFont="1" applyFill="1" applyBorder="1" applyAlignment="1">
      <alignment wrapText="1"/>
    </xf>
    <xf numFmtId="0" fontId="19" fillId="0" borderId="0" xfId="0" applyFont="1" applyAlignment="1">
      <alignment vertical="center"/>
    </xf>
    <xf numFmtId="0" fontId="19" fillId="0" borderId="0" xfId="0" applyFont="1" applyAlignment="1">
      <alignment wrapText="1"/>
    </xf>
    <xf numFmtId="10" fontId="17" fillId="0" borderId="12" xfId="0" applyNumberFormat="1" applyFont="1" applyBorder="1"/>
    <xf numFmtId="0" fontId="19" fillId="0" borderId="13" xfId="0" applyFont="1" applyBorder="1" applyAlignment="1">
      <alignment vertical="center" wrapText="1"/>
    </xf>
    <xf numFmtId="0" fontId="19" fillId="0" borderId="13" xfId="0" applyFont="1" applyBorder="1" applyAlignment="1">
      <alignment wrapText="1"/>
    </xf>
    <xf numFmtId="0" fontId="17" fillId="0" borderId="13" xfId="0" applyFont="1" applyBorder="1"/>
    <xf numFmtId="170" fontId="17" fillId="9" borderId="6" xfId="1" applyNumberFormat="1" applyFont="1" applyFill="1" applyBorder="1" applyAlignment="1" applyProtection="1">
      <alignment vertical="center"/>
      <protection locked="0"/>
    </xf>
    <xf numFmtId="168" fontId="17" fillId="9" borderId="1" xfId="0" applyNumberFormat="1" applyFont="1" applyFill="1" applyBorder="1" applyAlignment="1" applyProtection="1">
      <alignment vertical="center"/>
      <protection locked="0"/>
    </xf>
    <xf numFmtId="0" fontId="17" fillId="0" borderId="13" xfId="0" applyFont="1" applyBorder="1" applyAlignment="1">
      <alignment vertical="center"/>
    </xf>
    <xf numFmtId="0" fontId="19" fillId="0" borderId="0" xfId="0" applyFont="1" applyAlignment="1">
      <alignment vertical="top" wrapText="1"/>
    </xf>
    <xf numFmtId="169" fontId="19" fillId="0" borderId="0" xfId="1" applyNumberFormat="1" applyFont="1" applyFill="1" applyBorder="1" applyProtection="1"/>
    <xf numFmtId="0" fontId="19" fillId="0" borderId="0" xfId="0" applyFont="1" applyAlignment="1">
      <alignment horizontal="left" vertical="center" wrapText="1"/>
    </xf>
    <xf numFmtId="0" fontId="19" fillId="7" borderId="5" xfId="0" applyFont="1" applyFill="1" applyBorder="1" applyAlignment="1">
      <alignment horizontal="center" vertical="center"/>
    </xf>
    <xf numFmtId="0" fontId="19" fillId="0" borderId="0" xfId="0" applyFont="1" applyAlignment="1">
      <alignment vertical="center" wrapText="1"/>
    </xf>
    <xf numFmtId="0" fontId="19" fillId="0" borderId="0" xfId="0" applyFont="1"/>
    <xf numFmtId="0" fontId="19" fillId="0" borderId="4" xfId="0" applyFont="1" applyBorder="1" applyAlignment="1">
      <alignment vertical="center" wrapText="1"/>
    </xf>
    <xf numFmtId="0" fontId="19" fillId="0" borderId="4" xfId="0" applyFont="1" applyBorder="1" applyAlignment="1">
      <alignment vertical="top" wrapText="1"/>
    </xf>
    <xf numFmtId="165" fontId="19" fillId="0" borderId="4" xfId="0" applyNumberFormat="1" applyFont="1" applyBorder="1"/>
    <xf numFmtId="0" fontId="17" fillId="0" borderId="14" xfId="0" applyFont="1" applyBorder="1"/>
    <xf numFmtId="0" fontId="17" fillId="0" borderId="0" xfId="0" applyFont="1" applyAlignment="1">
      <alignment wrapText="1"/>
    </xf>
    <xf numFmtId="0" fontId="17" fillId="10" borderId="1" xfId="0" applyFont="1" applyFill="1" applyBorder="1" applyAlignment="1">
      <alignment horizontal="right" vertical="center"/>
    </xf>
    <xf numFmtId="171" fontId="17" fillId="5" borderId="1" xfId="1" applyNumberFormat="1" applyFont="1" applyFill="1" applyBorder="1" applyAlignment="1" applyProtection="1">
      <alignment horizontal="right" vertical="center"/>
    </xf>
    <xf numFmtId="171" fontId="15" fillId="5" borderId="1" xfId="1" applyNumberFormat="1" applyFont="1" applyFill="1" applyBorder="1" applyAlignment="1" applyProtection="1">
      <alignment horizontal="right" vertical="center"/>
    </xf>
    <xf numFmtId="171" fontId="17" fillId="10" borderId="1" xfId="1" applyNumberFormat="1" applyFont="1" applyFill="1" applyBorder="1" applyAlignment="1" applyProtection="1">
      <alignment horizontal="right" vertical="center"/>
    </xf>
    <xf numFmtId="3" fontId="17" fillId="10" borderId="1" xfId="0" applyNumberFormat="1" applyFont="1" applyFill="1" applyBorder="1" applyAlignment="1">
      <alignment horizontal="right" vertical="center"/>
    </xf>
    <xf numFmtId="167" fontId="17" fillId="10" borderId="1" xfId="0" applyNumberFormat="1" applyFont="1" applyFill="1" applyBorder="1" applyAlignment="1">
      <alignment horizontal="right" vertical="center"/>
    </xf>
    <xf numFmtId="167" fontId="17" fillId="0" borderId="0" xfId="0" applyNumberFormat="1" applyFont="1"/>
    <xf numFmtId="0" fontId="17" fillId="2" borderId="0" xfId="0" applyFont="1" applyFill="1"/>
    <xf numFmtId="168" fontId="17" fillId="0" borderId="0" xfId="0" applyNumberFormat="1" applyFont="1"/>
    <xf numFmtId="165" fontId="17" fillId="0" borderId="0" xfId="0" applyNumberFormat="1" applyFont="1"/>
    <xf numFmtId="171" fontId="17" fillId="5" borderId="1" xfId="0" applyNumberFormat="1" applyFont="1" applyFill="1" applyBorder="1" applyAlignment="1">
      <alignment horizontal="right" vertical="center"/>
    </xf>
    <xf numFmtId="171" fontId="17" fillId="10" borderId="1" xfId="0" applyNumberFormat="1" applyFont="1" applyFill="1" applyBorder="1" applyAlignment="1">
      <alignment horizontal="right" vertical="center"/>
    </xf>
    <xf numFmtId="0" fontId="17" fillId="0" borderId="14" xfId="0" applyFont="1" applyBorder="1" applyAlignment="1">
      <alignment horizontal="right" vertical="center"/>
    </xf>
    <xf numFmtId="167" fontId="17" fillId="0" borderId="14" xfId="0" applyNumberFormat="1" applyFont="1" applyBorder="1"/>
    <xf numFmtId="1" fontId="17" fillId="0" borderId="14" xfId="0" applyNumberFormat="1" applyFont="1" applyBorder="1"/>
    <xf numFmtId="0" fontId="23" fillId="0" borderId="0" xfId="0" applyFont="1" applyAlignment="1">
      <alignment horizontal="left" vertical="center"/>
    </xf>
    <xf numFmtId="170" fontId="17" fillId="10" borderId="8" xfId="1" applyNumberFormat="1" applyFont="1" applyFill="1" applyBorder="1" applyAlignment="1" applyProtection="1">
      <alignment horizontal="right" vertical="center"/>
    </xf>
    <xf numFmtId="164" fontId="17" fillId="10" borderId="1" xfId="0" applyNumberFormat="1" applyFont="1" applyFill="1" applyBorder="1" applyAlignment="1">
      <alignment horizontal="right" vertical="center"/>
    </xf>
    <xf numFmtId="164" fontId="17" fillId="13" borderId="1" xfId="0" applyNumberFormat="1" applyFont="1" applyFill="1" applyBorder="1" applyAlignment="1">
      <alignment horizontal="right" vertical="center"/>
    </xf>
    <xf numFmtId="3" fontId="17" fillId="10" borderId="1" xfId="0" applyNumberFormat="1" applyFont="1" applyFill="1" applyBorder="1" applyAlignment="1">
      <alignment horizontal="center" vertical="center" wrapText="1"/>
    </xf>
    <xf numFmtId="0" fontId="19" fillId="7" borderId="5" xfId="0" applyFont="1" applyFill="1" applyBorder="1" applyAlignment="1">
      <alignment horizontal="left" vertical="center" wrapText="1"/>
    </xf>
    <xf numFmtId="0" fontId="19" fillId="7" borderId="9" xfId="0" applyFont="1" applyFill="1" applyBorder="1" applyAlignment="1">
      <alignment horizontal="left" vertical="center" wrapText="1"/>
    </xf>
    <xf numFmtId="0" fontId="19" fillId="7" borderId="1" xfId="0" applyFont="1" applyFill="1" applyBorder="1" applyAlignment="1">
      <alignment horizontal="center" vertical="center" wrapText="1"/>
    </xf>
    <xf numFmtId="0" fontId="19" fillId="0" borderId="14" xfId="0" applyFont="1" applyBorder="1" applyAlignment="1">
      <alignment wrapText="1"/>
    </xf>
    <xf numFmtId="165" fontId="17" fillId="0" borderId="14" xfId="0" applyNumberFormat="1" applyFont="1" applyBorder="1"/>
    <xf numFmtId="164" fontId="17" fillId="0" borderId="14" xfId="0" applyNumberFormat="1" applyFont="1" applyBorder="1"/>
    <xf numFmtId="164" fontId="17" fillId="0" borderId="0" xfId="0" applyNumberFormat="1" applyFont="1"/>
    <xf numFmtId="165" fontId="17" fillId="8" borderId="5" xfId="0" applyNumberFormat="1" applyFont="1" applyFill="1" applyBorder="1" applyAlignment="1">
      <alignment vertical="center"/>
    </xf>
    <xf numFmtId="165" fontId="17" fillId="8" borderId="6" xfId="0" applyNumberFormat="1" applyFont="1" applyFill="1" applyBorder="1" applyAlignment="1">
      <alignment vertical="center"/>
    </xf>
    <xf numFmtId="0" fontId="19" fillId="0" borderId="0" xfId="0" applyFont="1" applyAlignment="1">
      <alignment horizontal="left" vertical="top" wrapText="1"/>
    </xf>
    <xf numFmtId="3" fontId="17" fillId="14" borderId="1" xfId="0" applyNumberFormat="1" applyFont="1" applyFill="1" applyBorder="1" applyAlignment="1">
      <alignment horizontal="right" vertical="center"/>
    </xf>
    <xf numFmtId="3" fontId="17" fillId="14" borderId="5" xfId="0" applyNumberFormat="1" applyFont="1" applyFill="1" applyBorder="1" applyAlignment="1">
      <alignment horizontal="right" vertical="center"/>
    </xf>
    <xf numFmtId="3" fontId="17" fillId="0" borderId="0" xfId="0" applyNumberFormat="1" applyFont="1"/>
    <xf numFmtId="0" fontId="17" fillId="0" borderId="0" xfId="0" applyFont="1" applyAlignment="1">
      <alignment horizontal="right"/>
    </xf>
    <xf numFmtId="171" fontId="10" fillId="5" borderId="1" xfId="0" applyNumberFormat="1" applyFont="1" applyFill="1" applyBorder="1" applyAlignment="1">
      <alignment vertical="center"/>
    </xf>
    <xf numFmtId="168" fontId="10" fillId="12" borderId="1" xfId="0" applyNumberFormat="1" applyFont="1" applyFill="1" applyBorder="1" applyAlignment="1">
      <alignment vertical="center"/>
    </xf>
    <xf numFmtId="0" fontId="19" fillId="15" borderId="7" xfId="0" applyFont="1" applyFill="1" applyBorder="1" applyAlignment="1">
      <alignment horizontal="center" vertical="center"/>
    </xf>
    <xf numFmtId="170" fontId="17" fillId="16" borderId="7" xfId="1" applyNumberFormat="1" applyFont="1" applyFill="1" applyBorder="1" applyAlignment="1" applyProtection="1">
      <alignment vertical="center"/>
      <protection locked="0"/>
    </xf>
    <xf numFmtId="0" fontId="19" fillId="15" borderId="5" xfId="0" applyFont="1" applyFill="1" applyBorder="1" applyAlignment="1">
      <alignment horizontal="center" vertical="center" wrapText="1"/>
    </xf>
    <xf numFmtId="171" fontId="19" fillId="15" borderId="5" xfId="0" applyNumberFormat="1" applyFont="1" applyFill="1" applyBorder="1" applyAlignment="1">
      <alignment vertical="center"/>
    </xf>
    <xf numFmtId="0" fontId="17" fillId="14" borderId="5" xfId="0" applyFont="1" applyFill="1" applyBorder="1" applyAlignment="1">
      <alignment horizontal="right" vertical="center"/>
    </xf>
    <xf numFmtId="164" fontId="17" fillId="15" borderId="5" xfId="0" applyNumberFormat="1" applyFont="1" applyFill="1" applyBorder="1" applyAlignment="1">
      <alignment horizontal="right" vertical="center"/>
    </xf>
    <xf numFmtId="165" fontId="17" fillId="17" borderId="5" xfId="0" applyNumberFormat="1" applyFont="1" applyFill="1" applyBorder="1" applyAlignment="1">
      <alignment horizontal="right" vertical="center"/>
    </xf>
    <xf numFmtId="171" fontId="9" fillId="9" borderId="6" xfId="0" applyNumberFormat="1" applyFont="1" applyFill="1" applyBorder="1" applyAlignment="1" applyProtection="1">
      <alignment vertical="center"/>
      <protection locked="0"/>
    </xf>
    <xf numFmtId="170" fontId="9" fillId="5" borderId="6" xfId="1" applyNumberFormat="1" applyFont="1" applyFill="1" applyBorder="1" applyAlignment="1" applyProtection="1">
      <alignment vertical="center"/>
    </xf>
    <xf numFmtId="171" fontId="9" fillId="10" borderId="5" xfId="0" applyNumberFormat="1" applyFont="1" applyFill="1" applyBorder="1" applyAlignment="1">
      <alignment horizontal="right" vertical="center"/>
    </xf>
    <xf numFmtId="171" fontId="9" fillId="18" borderId="7" xfId="0" applyNumberFormat="1" applyFont="1" applyFill="1" applyBorder="1" applyAlignment="1">
      <alignment vertical="center"/>
    </xf>
    <xf numFmtId="0" fontId="19" fillId="7" borderId="1" xfId="0" applyFont="1" applyFill="1" applyBorder="1" applyAlignment="1">
      <alignment horizontal="left" vertical="center" wrapText="1"/>
    </xf>
    <xf numFmtId="0" fontId="19" fillId="0" borderId="0" xfId="0" applyFont="1" applyAlignment="1">
      <alignment horizontal="left" wrapText="1"/>
    </xf>
    <xf numFmtId="0" fontId="8" fillId="0" borderId="0" xfId="0" applyFont="1"/>
    <xf numFmtId="0" fontId="19" fillId="0" borderId="17" xfId="0" applyFont="1" applyBorder="1"/>
    <xf numFmtId="0" fontId="8" fillId="7" borderId="1" xfId="0" applyFont="1" applyFill="1" applyBorder="1" applyAlignment="1">
      <alignment vertical="center"/>
    </xf>
    <xf numFmtId="0" fontId="8" fillId="19" borderId="1" xfId="1" applyNumberFormat="1" applyFont="1" applyFill="1" applyBorder="1" applyAlignment="1" applyProtection="1">
      <alignment vertical="center"/>
      <protection locked="0"/>
    </xf>
    <xf numFmtId="0" fontId="8" fillId="19" borderId="1" xfId="1" applyNumberFormat="1" applyFont="1" applyFill="1" applyBorder="1" applyAlignment="1" applyProtection="1">
      <alignment horizontal="right" vertical="center"/>
      <protection locked="0"/>
    </xf>
    <xf numFmtId="170" fontId="8" fillId="19" borderId="1" xfId="1" applyNumberFormat="1" applyFont="1" applyFill="1" applyBorder="1" applyAlignment="1" applyProtection="1">
      <alignment vertical="center"/>
      <protection locked="0"/>
    </xf>
    <xf numFmtId="170" fontId="8" fillId="5" borderId="1" xfId="1" applyNumberFormat="1" applyFont="1" applyFill="1" applyBorder="1" applyAlignment="1" applyProtection="1">
      <alignment vertical="center"/>
    </xf>
    <xf numFmtId="164" fontId="8" fillId="7" borderId="1" xfId="0" applyNumberFormat="1" applyFont="1" applyFill="1" applyBorder="1" applyAlignment="1">
      <alignment vertical="center"/>
    </xf>
    <xf numFmtId="164" fontId="8" fillId="19" borderId="1" xfId="1" applyNumberFormat="1" applyFont="1" applyFill="1" applyBorder="1" applyAlignment="1" applyProtection="1">
      <alignment vertical="center"/>
      <protection locked="0"/>
    </xf>
    <xf numFmtId="0" fontId="19" fillId="5" borderId="1" xfId="0" applyFont="1" applyFill="1" applyBorder="1" applyAlignment="1">
      <alignment horizontal="center" vertical="center"/>
    </xf>
    <xf numFmtId="164" fontId="8" fillId="5" borderId="1" xfId="0" applyNumberFormat="1" applyFont="1" applyFill="1" applyBorder="1" applyAlignment="1">
      <alignment vertical="center"/>
    </xf>
    <xf numFmtId="0" fontId="19" fillId="10" borderId="1" xfId="0" applyFont="1" applyFill="1" applyBorder="1" applyAlignment="1">
      <alignment horizontal="center" vertical="center"/>
    </xf>
    <xf numFmtId="0" fontId="19" fillId="7" borderId="1" xfId="0" applyFont="1" applyFill="1" applyBorder="1" applyAlignment="1">
      <alignment vertical="center"/>
    </xf>
    <xf numFmtId="0" fontId="8" fillId="0" borderId="14" xfId="0" applyFont="1" applyBorder="1"/>
    <xf numFmtId="170" fontId="8" fillId="9" borderId="1" xfId="1" applyNumberFormat="1" applyFont="1" applyFill="1" applyBorder="1" applyAlignment="1" applyProtection="1">
      <alignment vertical="center"/>
      <protection locked="0"/>
    </xf>
    <xf numFmtId="0" fontId="8" fillId="0" borderId="0" xfId="0" quotePrefix="1" applyFont="1"/>
    <xf numFmtId="0" fontId="7" fillId="7" borderId="1" xfId="0" applyFont="1" applyFill="1" applyBorder="1" applyAlignment="1">
      <alignment vertical="center"/>
    </xf>
    <xf numFmtId="0" fontId="19" fillId="20" borderId="7" xfId="0" applyFont="1" applyFill="1" applyBorder="1" applyAlignment="1">
      <alignment horizontal="center" vertical="center"/>
    </xf>
    <xf numFmtId="0" fontId="6" fillId="0" borderId="0" xfId="0" applyFont="1"/>
    <xf numFmtId="0" fontId="29" fillId="21" borderId="0" xfId="2"/>
    <xf numFmtId="0" fontId="29" fillId="21" borderId="0" xfId="2" applyAlignment="1">
      <alignment wrapText="1"/>
    </xf>
    <xf numFmtId="0" fontId="5" fillId="0" borderId="0" xfId="0" applyFont="1"/>
    <xf numFmtId="172" fontId="8" fillId="11" borderId="1" xfId="1" applyNumberFormat="1" applyFont="1" applyFill="1" applyBorder="1" applyAlignment="1" applyProtection="1">
      <alignment horizontal="right" vertical="center"/>
      <protection locked="0"/>
    </xf>
    <xf numFmtId="0" fontId="5" fillId="0" borderId="0" xfId="0" applyFont="1" applyAlignment="1">
      <alignment vertical="top"/>
    </xf>
    <xf numFmtId="0" fontId="15" fillId="14" borderId="10" xfId="0" applyFont="1" applyFill="1" applyBorder="1"/>
    <xf numFmtId="14" fontId="15" fillId="9" borderId="10" xfId="0" applyNumberFormat="1" applyFont="1" applyFill="1" applyBorder="1" applyProtection="1">
      <protection locked="0"/>
    </xf>
    <xf numFmtId="0" fontId="4" fillId="3" borderId="0" xfId="0" applyFont="1" applyFill="1" applyAlignment="1">
      <alignment vertical="top" wrapText="1"/>
    </xf>
    <xf numFmtId="0" fontId="4" fillId="0" borderId="0" xfId="0" applyFont="1" applyAlignment="1">
      <alignment vertical="top" wrapText="1"/>
    </xf>
    <xf numFmtId="0" fontId="19" fillId="7" borderId="3" xfId="0" applyFont="1" applyFill="1" applyBorder="1" applyAlignment="1">
      <alignment horizontal="center" vertical="center" wrapText="1"/>
    </xf>
    <xf numFmtId="0" fontId="8" fillId="7" borderId="3" xfId="0" applyFont="1" applyFill="1" applyBorder="1" applyAlignment="1">
      <alignment horizontal="center" vertical="center"/>
    </xf>
    <xf numFmtId="0" fontId="8" fillId="7" borderId="16" xfId="0" applyFont="1" applyFill="1" applyBorder="1" applyAlignment="1">
      <alignment horizontal="center" vertical="center"/>
    </xf>
    <xf numFmtId="0" fontId="8" fillId="7" borderId="8" xfId="0" applyFont="1" applyFill="1" applyBorder="1" applyAlignment="1">
      <alignment horizontal="center" vertical="center"/>
    </xf>
    <xf numFmtId="0" fontId="3" fillId="19" borderId="1" xfId="1" applyNumberFormat="1" applyFont="1" applyFill="1" applyBorder="1" applyAlignment="1" applyProtection="1">
      <alignment vertical="center"/>
      <protection locked="0"/>
    </xf>
    <xf numFmtId="170" fontId="8" fillId="19" borderId="3" xfId="1" applyNumberFormat="1" applyFont="1" applyFill="1" applyBorder="1" applyAlignment="1" applyProtection="1">
      <alignment vertical="center"/>
      <protection locked="0"/>
    </xf>
    <xf numFmtId="170" fontId="8" fillId="19" borderId="16" xfId="1" applyNumberFormat="1" applyFont="1" applyFill="1" applyBorder="1" applyAlignment="1" applyProtection="1">
      <alignment vertical="center"/>
      <protection locked="0"/>
    </xf>
    <xf numFmtId="170" fontId="8" fillId="19" borderId="8" xfId="1" applyNumberFormat="1" applyFont="1" applyFill="1" applyBorder="1" applyAlignment="1" applyProtection="1">
      <alignment vertical="center"/>
      <protection locked="0"/>
    </xf>
    <xf numFmtId="0" fontId="19" fillId="7" borderId="16" xfId="0" applyFont="1" applyFill="1" applyBorder="1" applyAlignment="1">
      <alignment vertical="center" wrapText="1"/>
    </xf>
    <xf numFmtId="0" fontId="19" fillId="7" borderId="8" xfId="0" applyFont="1" applyFill="1" applyBorder="1" applyAlignment="1">
      <alignment vertical="center" wrapText="1"/>
    </xf>
    <xf numFmtId="164" fontId="17" fillId="0" borderId="0" xfId="3" applyNumberFormat="1" applyFont="1"/>
    <xf numFmtId="164" fontId="8" fillId="0" borderId="0" xfId="3" quotePrefix="1" applyNumberFormat="1" applyFont="1"/>
    <xf numFmtId="0" fontId="2" fillId="14" borderId="15" xfId="0" applyFont="1" applyFill="1" applyBorder="1" applyAlignment="1">
      <alignment horizontal="right" vertical="center" wrapText="1"/>
    </xf>
    <xf numFmtId="0" fontId="2" fillId="14" borderId="5" xfId="0" applyFont="1" applyFill="1" applyBorder="1" applyAlignment="1">
      <alignment horizontal="left" vertical="center" wrapText="1"/>
    </xf>
    <xf numFmtId="0" fontId="2" fillId="14" borderId="5" xfId="0" applyFont="1" applyFill="1" applyBorder="1" applyAlignment="1">
      <alignment horizontal="right" vertical="center"/>
    </xf>
    <xf numFmtId="0" fontId="2" fillId="14" borderId="5" xfId="0" applyFont="1" applyFill="1" applyBorder="1" applyAlignment="1">
      <alignment horizontal="right" vertical="center" wrapText="1"/>
    </xf>
    <xf numFmtId="14" fontId="2" fillId="14" borderId="5" xfId="0" applyNumberFormat="1" applyFont="1" applyFill="1" applyBorder="1" applyAlignment="1">
      <alignment horizontal="right" vertical="center"/>
    </xf>
    <xf numFmtId="171" fontId="2" fillId="14" borderId="5" xfId="0" applyNumberFormat="1" applyFont="1" applyFill="1" applyBorder="1" applyAlignment="1">
      <alignment horizontal="right" vertical="center"/>
    </xf>
    <xf numFmtId="164" fontId="2" fillId="14" borderId="5" xfId="0" applyNumberFormat="1" applyFont="1" applyFill="1" applyBorder="1" applyAlignment="1">
      <alignment horizontal="right" vertical="center"/>
    </xf>
    <xf numFmtId="170" fontId="2" fillId="9" borderId="6" xfId="1" applyNumberFormat="1" applyFont="1" applyFill="1" applyBorder="1" applyAlignment="1" applyProtection="1">
      <alignment vertical="center"/>
      <protection locked="0"/>
    </xf>
    <xf numFmtId="0" fontId="8" fillId="7" borderId="3" xfId="0" applyFont="1" applyFill="1" applyBorder="1" applyAlignment="1">
      <alignment horizontal="left" vertical="center"/>
    </xf>
    <xf numFmtId="0" fontId="8" fillId="7" borderId="8" xfId="0" applyFont="1" applyFill="1" applyBorder="1" applyAlignment="1">
      <alignment horizontal="left" vertical="center"/>
    </xf>
    <xf numFmtId="170" fontId="8" fillId="5" borderId="3" xfId="1" applyNumberFormat="1" applyFont="1" applyFill="1" applyBorder="1" applyAlignment="1" applyProtection="1">
      <alignment horizontal="right" vertical="center"/>
    </xf>
    <xf numFmtId="170" fontId="8" fillId="5" borderId="8" xfId="1" applyNumberFormat="1" applyFont="1" applyFill="1" applyBorder="1" applyAlignment="1" applyProtection="1">
      <alignment horizontal="right" vertical="center"/>
    </xf>
    <xf numFmtId="0" fontId="19" fillId="5" borderId="3" xfId="0" applyFont="1" applyFill="1" applyBorder="1" applyAlignment="1">
      <alignment horizontal="center" vertical="center"/>
    </xf>
    <xf numFmtId="0" fontId="19" fillId="5" borderId="8" xfId="0" applyFont="1" applyFill="1" applyBorder="1" applyAlignment="1">
      <alignment horizontal="center" vertical="center"/>
    </xf>
    <xf numFmtId="0" fontId="19" fillId="7" borderId="3" xfId="0" applyFont="1" applyFill="1" applyBorder="1" applyAlignment="1">
      <alignment horizontal="center" vertical="center"/>
    </xf>
    <xf numFmtId="0" fontId="19" fillId="7" borderId="16" xfId="0" applyFont="1" applyFill="1" applyBorder="1" applyAlignment="1">
      <alignment horizontal="center" vertical="center"/>
    </xf>
    <xf numFmtId="0" fontId="19" fillId="7" borderId="8" xfId="0" applyFont="1" applyFill="1" applyBorder="1" applyAlignment="1">
      <alignment horizontal="center" vertical="center"/>
    </xf>
    <xf numFmtId="0" fontId="19" fillId="7" borderId="5" xfId="0" applyFont="1" applyFill="1" applyBorder="1" applyAlignment="1">
      <alignment horizontal="left" vertical="center" wrapText="1"/>
    </xf>
    <xf numFmtId="0" fontId="19" fillId="7" borderId="9" xfId="0" applyFont="1" applyFill="1" applyBorder="1" applyAlignment="1">
      <alignment horizontal="left" vertical="center" wrapText="1"/>
    </xf>
    <xf numFmtId="0" fontId="19" fillId="7" borderId="3" xfId="0" applyFont="1" applyFill="1" applyBorder="1" applyAlignment="1">
      <alignment horizontal="center" vertical="center" wrapText="1"/>
    </xf>
    <xf numFmtId="0" fontId="19" fillId="7" borderId="16" xfId="0" applyFont="1" applyFill="1" applyBorder="1" applyAlignment="1">
      <alignment horizontal="center" vertical="center" wrapText="1"/>
    </xf>
    <xf numFmtId="0" fontId="19" fillId="7" borderId="8" xfId="0" applyFont="1" applyFill="1" applyBorder="1" applyAlignment="1">
      <alignment horizontal="center" vertical="center" wrapText="1"/>
    </xf>
    <xf numFmtId="0" fontId="19" fillId="0" borderId="0" xfId="0" applyFont="1" applyAlignment="1">
      <alignment horizontal="left" vertical="top" wrapText="1"/>
    </xf>
    <xf numFmtId="0" fontId="19" fillId="7" borderId="1" xfId="0" applyFont="1" applyFill="1" applyBorder="1" applyAlignment="1">
      <alignment horizontal="center" vertical="center" wrapText="1"/>
    </xf>
    <xf numFmtId="0" fontId="19" fillId="7" borderId="5" xfId="0" quotePrefix="1" applyFont="1" applyFill="1" applyBorder="1" applyAlignment="1">
      <alignment horizontal="left" vertical="center" wrapText="1"/>
    </xf>
    <xf numFmtId="0" fontId="19" fillId="7" borderId="1" xfId="0" applyFont="1" applyFill="1" applyBorder="1" applyAlignment="1">
      <alignment horizontal="center" vertical="center"/>
    </xf>
    <xf numFmtId="0" fontId="19" fillId="7" borderId="20" xfId="0" applyFont="1" applyFill="1" applyBorder="1" applyAlignment="1">
      <alignment horizontal="center" vertical="center" wrapText="1"/>
    </xf>
    <xf numFmtId="0" fontId="19" fillId="7" borderId="14" xfId="0" applyFont="1" applyFill="1" applyBorder="1" applyAlignment="1">
      <alignment horizontal="center" vertical="center" wrapText="1"/>
    </xf>
    <xf numFmtId="0" fontId="19" fillId="7" borderId="15" xfId="0" applyFont="1" applyFill="1" applyBorder="1" applyAlignment="1">
      <alignment horizontal="center" vertical="center" wrapText="1"/>
    </xf>
    <xf numFmtId="0" fontId="17" fillId="14" borderId="18" xfId="0" applyFont="1" applyFill="1" applyBorder="1" applyAlignment="1">
      <alignment horizontal="center" vertical="center"/>
    </xf>
    <xf numFmtId="0" fontId="17" fillId="14" borderId="19" xfId="0" applyFont="1" applyFill="1" applyBorder="1" applyAlignment="1">
      <alignment horizontal="center" vertical="center"/>
    </xf>
    <xf numFmtId="0" fontId="17" fillId="5" borderId="18" xfId="0" applyFont="1" applyFill="1" applyBorder="1" applyAlignment="1">
      <alignment horizontal="center"/>
    </xf>
    <xf numFmtId="0" fontId="17" fillId="5" borderId="19" xfId="0" applyFont="1" applyFill="1" applyBorder="1" applyAlignment="1">
      <alignment horizontal="center"/>
    </xf>
    <xf numFmtId="0" fontId="17" fillId="10" borderId="18" xfId="0" applyFont="1" applyFill="1" applyBorder="1" applyAlignment="1">
      <alignment horizontal="center" vertical="center" wrapText="1"/>
    </xf>
    <xf numFmtId="0" fontId="17" fillId="10" borderId="19" xfId="0" applyFont="1" applyFill="1" applyBorder="1" applyAlignment="1">
      <alignment horizontal="center" vertical="center" wrapText="1"/>
    </xf>
    <xf numFmtId="0" fontId="17" fillId="12" borderId="18" xfId="0" applyFont="1" applyFill="1" applyBorder="1" applyAlignment="1">
      <alignment horizontal="center" vertical="center" wrapText="1"/>
    </xf>
    <xf numFmtId="0" fontId="17" fillId="12" borderId="19" xfId="0" applyFont="1" applyFill="1" applyBorder="1" applyAlignment="1">
      <alignment horizontal="center" vertical="center" wrapText="1"/>
    </xf>
    <xf numFmtId="0" fontId="17" fillId="7" borderId="18" xfId="0" applyFont="1" applyFill="1" applyBorder="1" applyAlignment="1">
      <alignment horizontal="center" wrapText="1"/>
    </xf>
    <xf numFmtId="0" fontId="17" fillId="7" borderId="19" xfId="0" applyFont="1" applyFill="1" applyBorder="1" applyAlignment="1">
      <alignment horizontal="center" wrapText="1"/>
    </xf>
    <xf numFmtId="0" fontId="19" fillId="7" borderId="3" xfId="0" applyFont="1" applyFill="1" applyBorder="1" applyAlignment="1">
      <alignment horizontal="left" vertical="center" wrapText="1"/>
    </xf>
    <xf numFmtId="0" fontId="19" fillId="7" borderId="16" xfId="0" applyFont="1" applyFill="1" applyBorder="1" applyAlignment="1">
      <alignment horizontal="left" vertical="center" wrapText="1"/>
    </xf>
    <xf numFmtId="0" fontId="19" fillId="7" borderId="8" xfId="0" applyFont="1" applyFill="1" applyBorder="1" applyAlignment="1">
      <alignment horizontal="left" vertical="center" wrapText="1"/>
    </xf>
    <xf numFmtId="0" fontId="19" fillId="7" borderId="2" xfId="0" applyFont="1" applyFill="1" applyBorder="1" applyAlignment="1">
      <alignment horizontal="center" vertical="center" wrapText="1"/>
    </xf>
    <xf numFmtId="0" fontId="19" fillId="7" borderId="17" xfId="0" applyFont="1" applyFill="1" applyBorder="1" applyAlignment="1">
      <alignment horizontal="center" vertical="center" wrapText="1"/>
    </xf>
    <xf numFmtId="0" fontId="19" fillId="7" borderId="1" xfId="0" applyFont="1" applyFill="1" applyBorder="1" applyAlignment="1">
      <alignment horizontal="left" vertical="center" wrapText="1"/>
    </xf>
  </cellXfs>
  <cellStyles count="4">
    <cellStyle name="Comma" xfId="1" builtinId="3"/>
    <cellStyle name="Good" xfId="2" builtinId="26"/>
    <cellStyle name="Normal" xfId="0" builtinId="0"/>
    <cellStyle name="Percent" xfId="3" builtinId="5"/>
  </cellStyles>
  <dxfs count="3">
    <dxf>
      <fill>
        <patternFill patternType="solid"/>
      </fill>
    </dxf>
    <dxf>
      <fill>
        <patternFill patternType="lightTrellis"/>
      </fill>
    </dxf>
    <dxf>
      <fill>
        <patternFill patternType="dark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90FA8-1826-48FE-AE0A-D0C3D975655D}">
  <dimension ref="A1:AO76"/>
  <sheetViews>
    <sheetView zoomScaleNormal="100" workbookViewId="0">
      <selection activeCell="A23" sqref="A23"/>
    </sheetView>
  </sheetViews>
  <sheetFormatPr defaultRowHeight="15" x14ac:dyDescent="0.25"/>
  <cols>
    <col min="1" max="1" width="130.140625" style="32" customWidth="1"/>
    <col min="42" max="16384" width="9.140625" style="1"/>
  </cols>
  <sheetData>
    <row r="1" spans="1:41" ht="26.25" x14ac:dyDescent="0.25">
      <c r="A1" s="27" t="s">
        <v>113</v>
      </c>
      <c r="B1" s="1"/>
      <c r="C1" s="1"/>
      <c r="D1" s="1"/>
      <c r="E1" s="1"/>
      <c r="F1" s="5"/>
      <c r="G1" s="5"/>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1" x14ac:dyDescent="0.25">
      <c r="A2" s="28"/>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41" s="2" customFormat="1" ht="39" customHeight="1" x14ac:dyDescent="0.25">
      <c r="A3" s="28" t="s">
        <v>33</v>
      </c>
    </row>
    <row r="4" spans="1:41" ht="24" customHeight="1" x14ac:dyDescent="0.25">
      <c r="A4" s="29" t="s">
        <v>21</v>
      </c>
      <c r="B4" s="1"/>
      <c r="C4" s="4"/>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row>
    <row r="5" spans="1:41" ht="33.75" customHeight="1" x14ac:dyDescent="0.25">
      <c r="A5" s="28" t="s">
        <v>43</v>
      </c>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row>
    <row r="6" spans="1:41" ht="49.5" customHeight="1" x14ac:dyDescent="0.25">
      <c r="A6" s="28" t="s">
        <v>44</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row>
    <row r="7" spans="1:41" ht="21" customHeight="1" x14ac:dyDescent="0.25">
      <c r="A7" s="29" t="s">
        <v>20</v>
      </c>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row>
    <row r="8" spans="1:41" s="3" customFormat="1" ht="30" x14ac:dyDescent="0.25">
      <c r="A8" s="141" t="s">
        <v>114</v>
      </c>
    </row>
    <row r="9" spans="1:41" s="3" customFormat="1" ht="33.75" customHeight="1" x14ac:dyDescent="0.25">
      <c r="A9" s="141" t="s">
        <v>115</v>
      </c>
    </row>
    <row r="10" spans="1:41" ht="23.25" customHeight="1" x14ac:dyDescent="0.25">
      <c r="A10" s="29" t="s">
        <v>40</v>
      </c>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row>
    <row r="11" spans="1:41" x14ac:dyDescent="0.25">
      <c r="A11" s="28" t="s">
        <v>42</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row>
    <row r="12" spans="1:41" x14ac:dyDescent="0.25">
      <c r="A12" s="141" t="s">
        <v>116</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row>
    <row r="13" spans="1:41" s="3" customFormat="1" x14ac:dyDescent="0.25">
      <c r="A13" s="141" t="s">
        <v>117</v>
      </c>
    </row>
    <row r="14" spans="1:41" s="3" customFormat="1" ht="30.75" x14ac:dyDescent="0.25">
      <c r="A14" s="141" t="s">
        <v>119</v>
      </c>
    </row>
    <row r="15" spans="1:41" ht="30.75" x14ac:dyDescent="0.25">
      <c r="A15" s="142" t="s">
        <v>118</v>
      </c>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row>
    <row r="16" spans="1:41" ht="46.5" x14ac:dyDescent="0.25">
      <c r="A16" s="141" t="s">
        <v>135</v>
      </c>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row>
    <row r="17" spans="1:41" ht="33.75" customHeight="1" x14ac:dyDescent="0.25">
      <c r="A17" s="141" t="s">
        <v>134</v>
      </c>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row>
    <row r="18" spans="1:41" ht="51" customHeight="1" x14ac:dyDescent="0.25">
      <c r="A18" s="141" t="s">
        <v>133</v>
      </c>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row>
    <row r="19" spans="1:41" ht="56.25" customHeight="1" x14ac:dyDescent="0.25">
      <c r="A19" s="141" t="s">
        <v>41</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row>
    <row r="20" spans="1:41" ht="36" customHeight="1" x14ac:dyDescent="0.25">
      <c r="A20" s="29" t="s">
        <v>120</v>
      </c>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row>
    <row r="21" spans="1:41" ht="34.5" customHeight="1" x14ac:dyDescent="0.25">
      <c r="A21" s="141" t="s">
        <v>126</v>
      </c>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row>
    <row r="22" spans="1:41" ht="30.75" x14ac:dyDescent="0.25">
      <c r="A22" s="141" t="s">
        <v>121</v>
      </c>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row>
    <row r="23" spans="1:41" ht="29.25" customHeight="1" x14ac:dyDescent="0.25">
      <c r="A23" s="141" t="s">
        <v>122</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row>
    <row r="24" spans="1:41" ht="24" customHeight="1" x14ac:dyDescent="0.25">
      <c r="A24" s="29" t="s">
        <v>23</v>
      </c>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row>
    <row r="25" spans="1:41" ht="45.75" x14ac:dyDescent="0.25">
      <c r="A25" s="141" t="s">
        <v>132</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row>
    <row r="26" spans="1:41" ht="60" x14ac:dyDescent="0.25">
      <c r="A26" s="141" t="s">
        <v>130</v>
      </c>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row>
    <row r="27" spans="1:41" ht="45" x14ac:dyDescent="0.25">
      <c r="A27" s="141" t="s">
        <v>128</v>
      </c>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row>
    <row r="28" spans="1:41" ht="30" x14ac:dyDescent="0.25">
      <c r="A28" s="141" t="s">
        <v>127</v>
      </c>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row>
    <row r="29" spans="1:41" ht="30.75" x14ac:dyDescent="0.25">
      <c r="A29" s="141" t="s">
        <v>129</v>
      </c>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row>
    <row r="30" spans="1:41" ht="57" customHeight="1" x14ac:dyDescent="0.25">
      <c r="A30" s="141" t="s">
        <v>131</v>
      </c>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row>
    <row r="31" spans="1:41" ht="30" x14ac:dyDescent="0.25">
      <c r="A31" s="141" t="s">
        <v>123</v>
      </c>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1:41" ht="37.5" customHeight="1" x14ac:dyDescent="0.25">
      <c r="A32" s="141" t="s">
        <v>124</v>
      </c>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row>
    <row r="33" spans="1:41" ht="23.25" customHeight="1" x14ac:dyDescent="0.25">
      <c r="A33" s="29" t="s">
        <v>24</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row>
    <row r="34" spans="1:41" ht="66.75" customHeight="1" x14ac:dyDescent="0.25">
      <c r="A34" s="28" t="s">
        <v>45</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1:41" ht="15.75" x14ac:dyDescent="0.25">
      <c r="A35" s="30" t="s">
        <v>125</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1:41" x14ac:dyDescent="0.25">
      <c r="A36" s="3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1:41" x14ac:dyDescent="0.25">
      <c r="A37" s="3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1:41" x14ac:dyDescent="0.25">
      <c r="A38" s="3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1:41" x14ac:dyDescent="0.25">
      <c r="A39" s="3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41" x14ac:dyDescent="0.25">
      <c r="A40" s="3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row>
    <row r="41" spans="1:41" x14ac:dyDescent="0.25">
      <c r="A41" s="3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row>
    <row r="42" spans="1:41" x14ac:dyDescent="0.25">
      <c r="A42" s="3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row>
    <row r="43" spans="1:41" x14ac:dyDescent="0.25">
      <c r="A43" s="3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1:41" x14ac:dyDescent="0.25">
      <c r="A44" s="3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41" x14ac:dyDescent="0.25">
      <c r="A45" s="3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41" x14ac:dyDescent="0.25">
      <c r="A46" s="3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41" x14ac:dyDescent="0.25">
      <c r="A47" s="3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41" x14ac:dyDescent="0.25">
      <c r="A48" s="3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x14ac:dyDescent="0.25">
      <c r="A49" s="3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1:41" x14ac:dyDescent="0.25">
      <c r="A50" s="3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x14ac:dyDescent="0.25">
      <c r="A51" s="3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x14ac:dyDescent="0.25">
      <c r="A52" s="3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x14ac:dyDescent="0.25">
      <c r="A53" s="3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41" x14ac:dyDescent="0.25">
      <c r="A54" s="3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41" x14ac:dyDescent="0.25">
      <c r="A55" s="3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41" x14ac:dyDescent="0.25">
      <c r="A56" s="3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x14ac:dyDescent="0.25">
      <c r="A57" s="3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row>
    <row r="58" spans="1:41" x14ac:dyDescent="0.25">
      <c r="A58" s="3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x14ac:dyDescent="0.25">
      <c r="A59" s="3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row>
    <row r="60" spans="1:41" x14ac:dyDescent="0.25">
      <c r="A60" s="3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x14ac:dyDescent="0.25">
      <c r="A61" s="3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x14ac:dyDescent="0.25">
      <c r="A62" s="3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x14ac:dyDescent="0.25">
      <c r="A63" s="3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x14ac:dyDescent="0.25">
      <c r="A64" s="3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row>
    <row r="65" spans="1:41" x14ac:dyDescent="0.25">
      <c r="A65" s="3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x14ac:dyDescent="0.25">
      <c r="A66" s="3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x14ac:dyDescent="0.25">
      <c r="A67" s="3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x14ac:dyDescent="0.25">
      <c r="A68" s="3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x14ac:dyDescent="0.25">
      <c r="A69" s="3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x14ac:dyDescent="0.25">
      <c r="A70" s="3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x14ac:dyDescent="0.25">
      <c r="A71" s="3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x14ac:dyDescent="0.25">
      <c r="A72" s="3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x14ac:dyDescent="0.25">
      <c r="A73" s="3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x14ac:dyDescent="0.25">
      <c r="A74" s="3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row r="75" spans="1:41" x14ac:dyDescent="0.25">
      <c r="A75" s="3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c r="AH75" s="1"/>
      <c r="AI75" s="1"/>
      <c r="AJ75" s="1"/>
      <c r="AK75" s="1"/>
      <c r="AL75" s="1"/>
      <c r="AM75" s="1"/>
      <c r="AN75" s="1"/>
      <c r="AO75" s="1"/>
    </row>
    <row r="76" spans="1:41" x14ac:dyDescent="0.25">
      <c r="A76" s="3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497D8-B4FD-4660-9EEF-6BA59BACD522}">
  <sheetPr>
    <pageSetUpPr fitToPage="1"/>
  </sheetPr>
  <dimension ref="A1:AB133"/>
  <sheetViews>
    <sheetView showGridLines="0" tabSelected="1" zoomScaleNormal="100" workbookViewId="0">
      <selection activeCell="C5" sqref="C5"/>
    </sheetView>
  </sheetViews>
  <sheetFormatPr defaultRowHeight="15" outlineLevelRow="1" x14ac:dyDescent="0.2"/>
  <cols>
    <col min="1" max="1" width="2.7109375" style="35" customWidth="1"/>
    <col min="2" max="2" width="21.140625" style="35" customWidth="1"/>
    <col min="3" max="3" width="57.7109375" style="35" customWidth="1"/>
    <col min="4" max="4" width="23" style="35" customWidth="1"/>
    <col min="5" max="5" width="21.85546875" style="35" bestFit="1" customWidth="1"/>
    <col min="6" max="6" width="22.140625" style="35" customWidth="1"/>
    <col min="7" max="7" width="20.7109375" style="35" customWidth="1"/>
    <col min="8" max="15" width="15.7109375" style="35" customWidth="1"/>
    <col min="16" max="17" width="25.42578125" style="35" bestFit="1" customWidth="1"/>
    <col min="18" max="27" width="15.7109375" style="35" customWidth="1"/>
    <col min="28" max="16384" width="9.140625" style="35"/>
  </cols>
  <sheetData>
    <row r="1" spans="1:19" s="34" customFormat="1" ht="26.25" x14ac:dyDescent="0.4">
      <c r="A1" s="17" t="s">
        <v>85</v>
      </c>
      <c r="B1" s="33"/>
    </row>
    <row r="2" spans="1:19" ht="15.75" x14ac:dyDescent="0.2">
      <c r="A2" s="18"/>
      <c r="B2" s="18"/>
      <c r="C2" s="18"/>
      <c r="D2" s="18"/>
    </row>
    <row r="3" spans="1:19" ht="26.25" x14ac:dyDescent="0.25">
      <c r="A3" s="20"/>
      <c r="B3" s="81" t="s">
        <v>21</v>
      </c>
      <c r="D3" s="37"/>
      <c r="E3" s="36" t="s">
        <v>39</v>
      </c>
      <c r="F3" s="38"/>
    </row>
    <row r="4" spans="1:19" ht="7.5" customHeight="1" thickBot="1" x14ac:dyDescent="0.3">
      <c r="A4" s="20"/>
      <c r="B4" s="20"/>
    </row>
    <row r="5" spans="1:19" ht="16.5" thickBot="1" x14ac:dyDescent="0.3">
      <c r="A5" s="20"/>
      <c r="B5" s="19" t="s">
        <v>10</v>
      </c>
      <c r="C5" s="139"/>
      <c r="E5" s="184" t="s">
        <v>46</v>
      </c>
      <c r="F5" s="185"/>
    </row>
    <row r="6" spans="1:19" ht="16.5" thickBot="1" x14ac:dyDescent="0.3">
      <c r="A6" s="20"/>
      <c r="B6" s="19" t="s">
        <v>9</v>
      </c>
      <c r="C6" s="139"/>
      <c r="E6" s="186" t="s">
        <v>35</v>
      </c>
      <c r="F6" s="187"/>
    </row>
    <row r="7" spans="1:19" ht="16.5" thickBot="1" x14ac:dyDescent="0.3">
      <c r="A7" s="20"/>
      <c r="B7" s="19" t="s">
        <v>18</v>
      </c>
      <c r="C7" s="139"/>
      <c r="E7" s="39" t="s">
        <v>0</v>
      </c>
      <c r="F7" s="40" t="s">
        <v>17</v>
      </c>
    </row>
    <row r="8" spans="1:19" ht="16.5" thickBot="1" x14ac:dyDescent="0.3">
      <c r="A8" s="20"/>
      <c r="B8" s="19" t="s">
        <v>31</v>
      </c>
      <c r="C8" s="139">
        <v>6</v>
      </c>
      <c r="E8" s="190" t="s">
        <v>36</v>
      </c>
      <c r="F8" s="191"/>
    </row>
    <row r="9" spans="1:19" ht="16.5" thickBot="1" x14ac:dyDescent="0.3">
      <c r="A9" s="20"/>
      <c r="B9" s="19" t="s">
        <v>19</v>
      </c>
      <c r="C9" s="140"/>
      <c r="E9" s="188" t="s">
        <v>37</v>
      </c>
      <c r="F9" s="189"/>
    </row>
    <row r="10" spans="1:19" ht="16.5" thickBot="1" x14ac:dyDescent="0.3">
      <c r="A10" s="20"/>
      <c r="B10" s="41"/>
      <c r="C10" s="41"/>
      <c r="E10" s="192" t="s">
        <v>34</v>
      </c>
      <c r="F10" s="193"/>
      <c r="Q10" s="60" t="s">
        <v>104</v>
      </c>
    </row>
    <row r="11" spans="1:19" ht="15.75" x14ac:dyDescent="0.25">
      <c r="A11" s="20"/>
      <c r="B11" s="41"/>
      <c r="C11" s="41"/>
      <c r="E11" s="42"/>
      <c r="F11" s="42"/>
      <c r="Q11" s="133" t="s">
        <v>105</v>
      </c>
      <c r="R11" s="133" t="s">
        <v>100</v>
      </c>
      <c r="S11" s="133" t="s">
        <v>101</v>
      </c>
    </row>
    <row r="12" spans="1:19" ht="15.75" x14ac:dyDescent="0.25">
      <c r="A12" s="20"/>
      <c r="B12" s="43"/>
      <c r="C12" s="43"/>
      <c r="D12" s="37"/>
      <c r="E12" s="38"/>
      <c r="F12" s="38"/>
      <c r="Q12" s="133" t="s">
        <v>97</v>
      </c>
      <c r="R12" s="134">
        <f>44/12</f>
        <v>3.6666666666666665</v>
      </c>
      <c r="S12" s="133" t="s">
        <v>102</v>
      </c>
    </row>
    <row r="13" spans="1:19" ht="26.25" x14ac:dyDescent="0.25">
      <c r="A13" s="20"/>
      <c r="B13" s="81" t="s">
        <v>20</v>
      </c>
      <c r="D13" s="37"/>
      <c r="F13" s="38"/>
      <c r="Q13" s="133" t="s">
        <v>88</v>
      </c>
      <c r="R13" s="134">
        <v>2.6</v>
      </c>
      <c r="S13" s="133" t="s">
        <v>106</v>
      </c>
    </row>
    <row r="14" spans="1:19" ht="15.75" x14ac:dyDescent="0.25">
      <c r="A14" s="20"/>
      <c r="B14" s="20"/>
      <c r="D14" s="21"/>
      <c r="Q14" s="133" t="s">
        <v>108</v>
      </c>
      <c r="R14" s="134">
        <v>0.52037</v>
      </c>
      <c r="S14" s="133" t="s">
        <v>103</v>
      </c>
    </row>
    <row r="15" spans="1:19" x14ac:dyDescent="0.2">
      <c r="D15" s="44"/>
      <c r="E15" s="45" t="s">
        <v>8</v>
      </c>
      <c r="F15" s="64"/>
      <c r="Q15" s="133" t="s">
        <v>98</v>
      </c>
      <c r="R15" s="134">
        <v>0.18521000000000001</v>
      </c>
      <c r="S15" s="133" t="s">
        <v>103</v>
      </c>
    </row>
    <row r="16" spans="1:19" ht="15.75" x14ac:dyDescent="0.2">
      <c r="B16" s="180" t="s">
        <v>1</v>
      </c>
      <c r="C16" s="172" t="s">
        <v>82</v>
      </c>
      <c r="D16" s="173"/>
      <c r="E16" s="155"/>
      <c r="F16" s="64"/>
      <c r="Q16" s="133" t="s">
        <v>89</v>
      </c>
      <c r="R16" s="134">
        <v>0.26826</v>
      </c>
      <c r="S16" s="133" t="s">
        <v>103</v>
      </c>
    </row>
    <row r="17" spans="2:27" ht="15.75" x14ac:dyDescent="0.2">
      <c r="B17" s="180"/>
      <c r="C17" s="172" t="s">
        <v>81</v>
      </c>
      <c r="D17" s="173"/>
      <c r="E17" s="156"/>
      <c r="F17" s="64"/>
      <c r="Q17" s="133" t="s">
        <v>90</v>
      </c>
      <c r="R17" s="134">
        <v>0.29116999999999998</v>
      </c>
      <c r="S17" s="133" t="s">
        <v>103</v>
      </c>
    </row>
    <row r="18" spans="2:27" ht="15.75" x14ac:dyDescent="0.2">
      <c r="B18" s="180"/>
      <c r="C18" s="172" t="s">
        <v>83</v>
      </c>
      <c r="D18" s="173"/>
      <c r="E18" s="157"/>
      <c r="F18" s="64"/>
      <c r="Q18" s="133" t="s">
        <v>91</v>
      </c>
      <c r="R18" s="35">
        <v>0.11700000000000001</v>
      </c>
      <c r="S18" s="133" t="s">
        <v>107</v>
      </c>
    </row>
    <row r="19" spans="2:27" ht="15.75" x14ac:dyDescent="0.2">
      <c r="B19" s="180"/>
      <c r="C19" s="172" t="s">
        <v>80</v>
      </c>
      <c r="D19" s="173"/>
      <c r="E19" s="157"/>
      <c r="F19" s="64"/>
      <c r="Q19" s="133" t="s">
        <v>92</v>
      </c>
      <c r="R19" s="135">
        <v>0.21454999999999999</v>
      </c>
      <c r="S19" s="133" t="s">
        <v>103</v>
      </c>
    </row>
    <row r="20" spans="2:27" ht="15.75" x14ac:dyDescent="0.2">
      <c r="B20" s="180"/>
      <c r="C20" s="172" t="s">
        <v>78</v>
      </c>
      <c r="D20" s="173"/>
      <c r="E20" s="157"/>
      <c r="F20" s="64"/>
      <c r="Q20" s="133" t="s">
        <v>93</v>
      </c>
      <c r="R20" s="35">
        <v>5.45E-2</v>
      </c>
      <c r="S20" s="133" t="s">
        <v>107</v>
      </c>
    </row>
    <row r="21" spans="2:27" ht="15.75" x14ac:dyDescent="0.2">
      <c r="B21" s="180"/>
      <c r="C21" s="172" t="s">
        <v>79</v>
      </c>
      <c r="D21" s="173"/>
      <c r="E21" s="158"/>
      <c r="F21" s="64"/>
      <c r="Q21" s="133" t="s">
        <v>109</v>
      </c>
      <c r="R21" s="134">
        <v>0.24682000000000001</v>
      </c>
      <c r="S21" s="133" t="s">
        <v>103</v>
      </c>
    </row>
    <row r="22" spans="2:27" ht="15.75" x14ac:dyDescent="0.25">
      <c r="B22" s="180"/>
      <c r="C22" s="172" t="s">
        <v>2</v>
      </c>
      <c r="D22" s="173"/>
      <c r="E22" s="159"/>
      <c r="F22" s="89"/>
      <c r="G22" s="47"/>
      <c r="H22" s="47"/>
      <c r="I22" s="47"/>
      <c r="J22" s="47"/>
      <c r="K22" s="47"/>
      <c r="L22" s="47"/>
      <c r="M22" s="47"/>
      <c r="N22" s="47"/>
      <c r="O22" s="47"/>
      <c r="P22" s="47"/>
      <c r="Q22" s="133" t="s">
        <v>94</v>
      </c>
      <c r="R22" s="134">
        <v>0.23569999999999999</v>
      </c>
      <c r="S22" s="133" t="s">
        <v>103</v>
      </c>
      <c r="T22" s="47"/>
      <c r="U22" s="47"/>
      <c r="V22" s="47"/>
      <c r="W22" s="47"/>
      <c r="X22" s="47"/>
      <c r="Y22" s="47"/>
      <c r="Z22" s="47"/>
      <c r="AA22" s="47"/>
    </row>
    <row r="23" spans="2:27" ht="15.75" x14ac:dyDescent="0.2">
      <c r="B23" s="180"/>
      <c r="C23" s="172" t="str">
        <f>"Base year "&amp;IF(energy_carbon_unit="kg","carbon (kg)",IF(energy_carbon_unit="tonne","carbon (tonne)","energy ("&amp;energy_carbon_unit&amp;")"))</f>
        <v>Base year energy ()</v>
      </c>
      <c r="D23" s="173"/>
      <c r="E23" s="160"/>
      <c r="F23" s="64"/>
      <c r="Q23" s="133" t="s">
        <v>99</v>
      </c>
      <c r="R23" s="134">
        <v>0.27778000000000003</v>
      </c>
      <c r="S23" s="133" t="s">
        <v>103</v>
      </c>
    </row>
    <row r="24" spans="2:27" ht="15.75" x14ac:dyDescent="0.2">
      <c r="B24" s="180"/>
      <c r="C24" s="172" t="str">
        <f>"Base year throughput ("&amp;E21&amp;")"</f>
        <v>Base year throughput ()</v>
      </c>
      <c r="D24" s="173"/>
      <c r="E24" s="160"/>
      <c r="F24" s="64"/>
      <c r="Q24" s="133" t="s">
        <v>95</v>
      </c>
      <c r="R24" s="134">
        <v>0.23669000000000001</v>
      </c>
      <c r="S24" s="133" t="s">
        <v>103</v>
      </c>
    </row>
    <row r="25" spans="2:27" ht="15.75" x14ac:dyDescent="0.2">
      <c r="B25" s="180"/>
      <c r="C25" s="172" t="str">
        <f>"Base year performance ("&amp;E20&amp;"/"&amp;E21&amp;")"</f>
        <v>Base year performance (/)</v>
      </c>
      <c r="D25" s="173"/>
      <c r="E25" s="100">
        <f>IF(target_type="Novem",NA(),IF(by_throughput=0,0,by_energy_carbon/by_throughput))</f>
        <v>0</v>
      </c>
      <c r="Q25" s="133" t="s">
        <v>110</v>
      </c>
      <c r="R25" s="134">
        <v>0.33306999999999998</v>
      </c>
      <c r="S25" s="133" t="s">
        <v>103</v>
      </c>
    </row>
    <row r="26" spans="2:27" ht="15.75" x14ac:dyDescent="0.2">
      <c r="B26" s="169" t="s">
        <v>4</v>
      </c>
      <c r="C26" s="172" t="str">
        <f>"Numerical target ("&amp;E20&amp;"/"&amp;E21&amp;")"</f>
        <v>Numerical target (/)</v>
      </c>
      <c r="D26" s="173"/>
      <c r="E26" s="100" t="e" cm="1">
        <f t="array" ref="E26">_xlfn.IFS(
target_type="Relative",by_performance,
target_type="Absolute",by_energy_carbon*IF(target_period="TP6",1,2),
target_type="Novem",NA())
*(1-percent_target)</f>
        <v>#N/A</v>
      </c>
      <c r="F26" s="90"/>
      <c r="G26" s="75"/>
      <c r="H26" s="75"/>
      <c r="I26" s="75"/>
      <c r="J26" s="75"/>
      <c r="K26" s="75"/>
      <c r="L26" s="75"/>
      <c r="M26" s="75"/>
      <c r="N26" s="75"/>
      <c r="O26" s="75"/>
      <c r="P26" s="75"/>
      <c r="Q26" s="133" t="s">
        <v>96</v>
      </c>
      <c r="R26" s="134">
        <v>0.24590999999999999</v>
      </c>
      <c r="S26" s="133" t="s">
        <v>103</v>
      </c>
      <c r="T26" s="75"/>
      <c r="U26" s="75"/>
      <c r="V26" s="75"/>
      <c r="W26" s="75"/>
      <c r="X26" s="75"/>
      <c r="Y26" s="75"/>
      <c r="Z26" s="75"/>
      <c r="AA26" s="75"/>
    </row>
    <row r="27" spans="2:27" ht="15.75" x14ac:dyDescent="0.2">
      <c r="B27" s="170"/>
      <c r="C27" s="179" t="s">
        <v>13</v>
      </c>
      <c r="D27" s="173"/>
      <c r="E27" s="108" t="str">
        <f>IFERROR(by_energy_carbon/by_throughput/(1-percent_tolerance/(1-percent_target))-by_energy_carbon/by_throughput,"")</f>
        <v/>
      </c>
      <c r="F27" s="90"/>
      <c r="G27" s="75"/>
      <c r="H27" s="75"/>
      <c r="I27" s="75"/>
      <c r="J27" s="75"/>
      <c r="K27" s="75"/>
      <c r="L27" s="75"/>
      <c r="M27" s="75"/>
      <c r="N27" s="75"/>
      <c r="O27" s="75"/>
      <c r="P27" s="75"/>
      <c r="T27" s="75"/>
      <c r="U27" s="75"/>
      <c r="V27" s="75"/>
      <c r="W27" s="75"/>
      <c r="X27" s="75"/>
      <c r="Y27" s="75"/>
      <c r="Z27" s="75"/>
      <c r="AA27" s="75"/>
    </row>
    <row r="28" spans="2:27" ht="15.75" x14ac:dyDescent="0.2">
      <c r="B28" s="170"/>
      <c r="C28" s="172" t="s">
        <v>84</v>
      </c>
      <c r="D28" s="173"/>
      <c r="E28" s="161"/>
      <c r="F28" s="91"/>
      <c r="G28" s="92"/>
      <c r="H28" s="92"/>
      <c r="I28" s="92"/>
      <c r="J28" s="92"/>
      <c r="K28" s="92"/>
      <c r="L28" s="92"/>
      <c r="M28" s="92"/>
      <c r="N28" s="92"/>
      <c r="O28" s="92"/>
      <c r="P28" s="92"/>
      <c r="T28" s="92"/>
      <c r="U28" s="92"/>
      <c r="V28" s="92"/>
      <c r="W28" s="92"/>
      <c r="X28" s="92"/>
      <c r="Y28" s="92"/>
      <c r="Z28" s="92"/>
      <c r="AA28" s="92"/>
    </row>
    <row r="29" spans="2:27" ht="15.75" x14ac:dyDescent="0.2">
      <c r="B29" s="171"/>
      <c r="C29" s="179" t="s">
        <v>14</v>
      </c>
      <c r="D29" s="173"/>
      <c r="E29" s="107"/>
      <c r="F29" s="91"/>
      <c r="G29" s="92"/>
      <c r="H29" s="92"/>
      <c r="I29" s="92"/>
      <c r="J29" s="92"/>
      <c r="K29" s="92"/>
      <c r="L29" s="92"/>
      <c r="M29" s="92"/>
      <c r="N29" s="92"/>
      <c r="O29" s="92"/>
      <c r="P29" s="92"/>
      <c r="T29" s="92"/>
      <c r="U29" s="92"/>
      <c r="V29" s="92"/>
      <c r="W29" s="92"/>
      <c r="X29" s="92"/>
      <c r="Y29" s="92"/>
      <c r="Z29" s="92"/>
      <c r="AA29" s="92"/>
    </row>
    <row r="30" spans="2:27" ht="15.75" x14ac:dyDescent="0.25">
      <c r="B30" s="46"/>
      <c r="C30" s="47"/>
      <c r="D30" s="47"/>
      <c r="E30" s="48"/>
    </row>
    <row r="31" spans="2:27" ht="31.5" x14ac:dyDescent="0.2">
      <c r="B31" s="88" t="s">
        <v>6</v>
      </c>
      <c r="C31" s="172" t="s">
        <v>48</v>
      </c>
      <c r="D31" s="173"/>
      <c r="E31" s="106"/>
      <c r="F31" s="64"/>
    </row>
    <row r="32" spans="2:27" ht="15.75" x14ac:dyDescent="0.25">
      <c r="B32" s="49"/>
      <c r="C32" s="50"/>
      <c r="D32" s="50"/>
      <c r="E32" s="51"/>
    </row>
    <row r="33" spans="1:28" ht="26.25" customHeight="1" x14ac:dyDescent="0.2">
      <c r="B33" s="22" t="s">
        <v>22</v>
      </c>
      <c r="C33" s="46"/>
      <c r="D33" s="46"/>
      <c r="E33" s="46"/>
      <c r="F33" s="46"/>
    </row>
    <row r="34" spans="1:28" ht="15" customHeight="1" x14ac:dyDescent="0.2">
      <c r="A34" s="23"/>
      <c r="B34" s="24" t="s">
        <v>27</v>
      </c>
      <c r="C34" s="24"/>
      <c r="D34" s="24"/>
      <c r="E34" s="24"/>
      <c r="F34" s="24"/>
      <c r="G34" s="24"/>
      <c r="H34" s="24"/>
      <c r="I34" s="23"/>
      <c r="J34" s="23"/>
      <c r="K34" s="23"/>
      <c r="L34" s="23"/>
      <c r="M34" s="23"/>
      <c r="N34" s="23"/>
      <c r="O34" s="23"/>
      <c r="P34" s="23"/>
      <c r="Q34" s="23"/>
      <c r="R34" s="23"/>
      <c r="S34" s="23"/>
      <c r="T34" s="23"/>
      <c r="U34" s="23"/>
      <c r="V34" s="23"/>
      <c r="W34" s="23"/>
      <c r="X34" s="23"/>
      <c r="Y34" s="23"/>
      <c r="Z34" s="23"/>
      <c r="AA34" s="23"/>
      <c r="AB34" s="23"/>
    </row>
    <row r="35" spans="1:28" x14ac:dyDescent="0.2">
      <c r="A35" s="2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row>
    <row r="36" spans="1:28" ht="31.5" x14ac:dyDescent="0.25">
      <c r="B36" s="6"/>
      <c r="C36" s="7"/>
      <c r="D36" s="88" t="str">
        <f>"Fuel Conversion Factors ("&amp;IF(OR(energy_carbon_unit="kg",energy_carbon_unit="tonne"),"kgCe/kWh)","tCe/"&amp;energy_carbon_unit&amp;")")</f>
        <v>Fuel Conversion Factors (tCe/)</v>
      </c>
      <c r="E36" s="104" t="s">
        <v>8</v>
      </c>
      <c r="F36" s="8" t="s">
        <v>28</v>
      </c>
      <c r="G36" s="102" t="s">
        <v>29</v>
      </c>
    </row>
    <row r="37" spans="1:28" ht="21" customHeight="1" x14ac:dyDescent="0.2">
      <c r="B37" s="181" t="s">
        <v>63</v>
      </c>
      <c r="C37" s="9" t="s">
        <v>11</v>
      </c>
      <c r="D37" s="10"/>
      <c r="E37" s="104"/>
      <c r="F37" s="11">
        <f>tu_identifier</f>
        <v>0</v>
      </c>
      <c r="G37" s="102"/>
    </row>
    <row r="38" spans="1:28" ht="15.75" x14ac:dyDescent="0.2">
      <c r="B38" s="182"/>
      <c r="C38" s="9" t="s">
        <v>47</v>
      </c>
      <c r="D38" s="12"/>
      <c r="E38" s="105"/>
      <c r="F38" s="162"/>
      <c r="G38" s="103"/>
    </row>
    <row r="39" spans="1:28" ht="15.75" x14ac:dyDescent="0.2">
      <c r="B39" s="182"/>
      <c r="C39" s="9" t="str">
        <f>"Electricity used (PRIMARY) ("&amp;IF(OR(energy_carbon_unit="kg",energy_carbon_unit="tonne"),"kWh)",energy_carbon_unit&amp;")")</f>
        <v>Electricity used (PRIMARY) ()</v>
      </c>
      <c r="D39" s="101" t="e" cm="1">
        <f t="array" ref="D39">ROUND(co2_elec/carbon_co2_factor/pri_elec_factor,4)*_xlfn.IFS(
energy_carbon_unit="MWh",1,
energy_carbon_unit="GJ",1/3.6,
energy_carbon_unit="kWh",1/1000,
energy_carbon_unit="kg",1,
energy_carbon_unit="tonne",1)</f>
        <v>#N/A</v>
      </c>
      <c r="E39" s="105"/>
      <c r="F39" s="162"/>
      <c r="G39" s="103"/>
    </row>
    <row r="40" spans="1:28" ht="15.75" x14ac:dyDescent="0.2">
      <c r="B40" s="182"/>
      <c r="C40" s="9" t="str">
        <f>"Natural Gas used ("&amp;IF(OR(energy_carbon_unit="kg",energy_carbon_unit="tonne"),"kWh)",energy_carbon_unit&amp;")")</f>
        <v>Natural Gas used ()</v>
      </c>
      <c r="D40" s="101" t="e" cm="1">
        <f t="array" ref="D40">ROUND(co2_nat_gas/carbon_co2_factor,4)*_xlfn.IFS(
energy_carbon_unit="MWh",1,
energy_carbon_unit="GJ",1/3.6,
energy_carbon_unit="kWh",1/1000,
energy_carbon_unit="kg",1,
energy_carbon_unit="tonne",1)</f>
        <v>#N/A</v>
      </c>
      <c r="E40" s="105"/>
      <c r="F40" s="162"/>
      <c r="G40" s="103"/>
    </row>
    <row r="41" spans="1:28" ht="15.75" x14ac:dyDescent="0.2">
      <c r="B41" s="182"/>
      <c r="C41" s="9" t="str">
        <f>"Fuel Oil used ("&amp;IF(OR(energy_carbon_unit="kg",energy_carbon_unit="tonne"),"kWh)",energy_carbon_unit&amp;")")</f>
        <v>Fuel Oil used ()</v>
      </c>
      <c r="D41" s="101" t="e" cm="1">
        <f t="array" ref="D41">ROUND(co2_fuel_oil/carbon_co2_factor,4)*_xlfn.IFS(
energy_carbon_unit="MWh",1,
energy_carbon_unit="GJ",1/3.6,
energy_carbon_unit="kWh",1/1000,
energy_carbon_unit="kg",1,
energy_carbon_unit="tonne",1)</f>
        <v>#N/A</v>
      </c>
      <c r="E41" s="105"/>
      <c r="F41" s="162"/>
      <c r="G41" s="103"/>
    </row>
    <row r="42" spans="1:28" ht="15.75" x14ac:dyDescent="0.2">
      <c r="B42" s="182"/>
      <c r="C42" s="9" t="str">
        <f>"Coal used ("&amp;IF(OR(energy_carbon_unit="kg",energy_carbon_unit="tonne"),"kWh)",energy_carbon_unit&amp;")")</f>
        <v>Coal used ()</v>
      </c>
      <c r="D42" s="101" t="e" cm="1">
        <f t="array" ref="D42">ROUND(co2_coal/carbon_co2_factor,4)*_xlfn.IFS(
energy_carbon_unit="MWh",1,
energy_carbon_unit="GJ",1/3.6,
energy_carbon_unit="kWh",1/1000,
energy_carbon_unit="kg",1,
energy_carbon_unit="tonne",1)</f>
        <v>#N/A</v>
      </c>
      <c r="E42" s="105"/>
      <c r="F42" s="162"/>
      <c r="G42" s="103"/>
    </row>
    <row r="43" spans="1:28" ht="15.75" x14ac:dyDescent="0.2">
      <c r="B43" s="182"/>
      <c r="C43" s="9" t="str">
        <f>"Coke used ("&amp;IF(OR(energy_carbon_unit="kg",energy_carbon_unit="tonne"),"kWh)",energy_carbon_unit&amp;")")</f>
        <v>Coke used ()</v>
      </c>
      <c r="D43" s="101" t="e" cm="1">
        <f t="array" ref="D43">ROUND(co2_coke,4)*_xlfn.IFS(
energy_carbon_unit="MWh",1,
energy_carbon_unit="GJ",1/3.6,
energy_carbon_unit="kWh",1/1000,
energy_carbon_unit="kg",1,
energy_carbon_unit="tonne",1)</f>
        <v>#N/A</v>
      </c>
      <c r="E43" s="105"/>
      <c r="F43" s="162"/>
      <c r="G43" s="103"/>
    </row>
    <row r="44" spans="1:28" ht="15.75" x14ac:dyDescent="0.2">
      <c r="B44" s="182"/>
      <c r="C44" s="9" t="str">
        <f>"LPG used ("&amp;IF(OR(energy_carbon_unit="kg",energy_carbon_unit="tonne"),"kWh)",energy_carbon_unit&amp;")")</f>
        <v>LPG used ()</v>
      </c>
      <c r="D44" s="101" t="e" cm="1">
        <f t="array" ref="D44">ROUND(co2_LPG/carbon_co2_factor,4)*_xlfn.IFS(
energy_carbon_unit="MWh",1,
energy_carbon_unit="GJ",1/3.6,
energy_carbon_unit="kWh",1/1000,
energy_carbon_unit="kg",1,
energy_carbon_unit="tonne",1)</f>
        <v>#N/A</v>
      </c>
      <c r="E44" s="105"/>
      <c r="F44" s="162"/>
      <c r="G44" s="103"/>
    </row>
    <row r="45" spans="1:28" ht="15.75" x14ac:dyDescent="0.2">
      <c r="B45" s="182"/>
      <c r="C45" s="9" t="str">
        <f>"Ethane used ("&amp;IF(OR(energy_carbon_unit="kg",energy_carbon_unit="tonne"),"kWh)",energy_carbon_unit&amp;")")</f>
        <v>Ethane used ()</v>
      </c>
      <c r="D45" s="101" t="e" cm="1">
        <f t="array" ref="D45">ROUND(co2_ethane,4)*_xlfn.IFS(
energy_carbon_unit="MWh",1,
energy_carbon_unit="GJ",1/3.6,
energy_carbon_unit="kWh",1/1000,
energy_carbon_unit="kg",1,
energy_carbon_unit="tonne",1)</f>
        <v>#N/A</v>
      </c>
      <c r="E45" s="105"/>
      <c r="F45" s="162"/>
      <c r="G45" s="103"/>
    </row>
    <row r="46" spans="1:28" ht="15.75" x14ac:dyDescent="0.2">
      <c r="B46" s="182"/>
      <c r="C46" s="9" t="str">
        <f>"Kerosene used ("&amp;IF(OR(energy_carbon_unit="kg",energy_carbon_unit="tonne"),"kWh)",energy_carbon_unit&amp;")")</f>
        <v>Kerosene used ()</v>
      </c>
      <c r="D46" s="101" t="e" cm="1">
        <f t="array" ref="D46">ROUND(co2_kerosene/carbon_co2_factor,4)*_xlfn.IFS(
energy_carbon_unit="MWh",1,
energy_carbon_unit="GJ",1/3.6,
energy_carbon_unit="kWh",1/1000,
energy_carbon_unit="kg",1,
energy_carbon_unit="tonne",1)</f>
        <v>#N/A</v>
      </c>
      <c r="E46" s="105"/>
      <c r="F46" s="162"/>
      <c r="G46" s="103"/>
    </row>
    <row r="47" spans="1:28" ht="15.75" x14ac:dyDescent="0.2">
      <c r="B47" s="182"/>
      <c r="C47" s="9" t="str">
        <f>"Petrol used ("&amp;IF(OR(energy_carbon_unit="kg",energy_carbon_unit="tonne"),"kWh)",energy_carbon_unit&amp;")")</f>
        <v>Petrol used ()</v>
      </c>
      <c r="D47" s="101" t="e" cm="1">
        <f t="array" ref="D47">ROUND(co2_petrol/carbon_co2_factor,4)*_xlfn.IFS(
energy_carbon_unit="MWh",1,
energy_carbon_unit="GJ",1/3.6,
energy_carbon_unit="kWh",1/1000,
energy_carbon_unit="kg",1,
energy_carbon_unit="tonne",1)</f>
        <v>#N/A</v>
      </c>
      <c r="E47" s="105"/>
      <c r="F47" s="162"/>
      <c r="G47" s="103"/>
    </row>
    <row r="48" spans="1:28" ht="15.75" x14ac:dyDescent="0.2">
      <c r="B48" s="182"/>
      <c r="C48" s="9" t="str">
        <f>"Gas Oil/ Diesel Oil used ("&amp;IF(OR(energy_carbon_unit="kg",energy_carbon_unit="tonne"),"kWh)",energy_carbon_unit&amp;")")</f>
        <v>Gas Oil/ Diesel Oil used ()</v>
      </c>
      <c r="D48" s="101" t="e" cm="1">
        <f t="array" ref="D48">ROUND(co2_diesel/carbon_co2_factor,4)*_xlfn.IFS(
energy_carbon_unit="MWh",1,
energy_carbon_unit="GJ",1/3.6,
energy_carbon_unit="kWh",1/1000,
energy_carbon_unit="kg",1,
energy_carbon_unit="tonne",1)</f>
        <v>#N/A</v>
      </c>
      <c r="E48" s="105"/>
      <c r="F48" s="162"/>
      <c r="G48" s="103"/>
    </row>
    <row r="49" spans="2:7" ht="15.75" x14ac:dyDescent="0.2">
      <c r="B49" s="182"/>
      <c r="C49" s="9" t="str">
        <f>"Naphtha used ("&amp;IF(OR(energy_carbon_unit="kg",energy_carbon_unit="tonne"),"kWh)",energy_carbon_unit&amp;")")</f>
        <v>Naphtha used ()</v>
      </c>
      <c r="D49" s="101" t="e" cm="1">
        <f t="array" ref="D49">ROUND(co2_naphtha/carbon_co2_factor,4)*_xlfn.IFS(
energy_carbon_unit="MWh",1,
energy_carbon_unit="GJ",1/3.6,
energy_carbon_unit="kWh",1/1000,
energy_carbon_unit="kg",1,
energy_carbon_unit="tonne",1)</f>
        <v>#N/A</v>
      </c>
      <c r="E49" s="105"/>
      <c r="F49" s="52"/>
      <c r="G49" s="103"/>
    </row>
    <row r="50" spans="2:7" ht="15.75" x14ac:dyDescent="0.2">
      <c r="B50" s="182"/>
      <c r="C50" s="9" t="str">
        <f>"Petroleum Coke used ("&amp;IF(OR(energy_carbon_unit="kg",energy_carbon_unit="tonne"),"kWh)",energy_carbon_unit&amp;")")</f>
        <v>Petroleum Coke used ()</v>
      </c>
      <c r="D50" s="101" t="e" cm="1">
        <f t="array" ref="D50">ROUND(co2_pet_coke/carbon_co2_factor,4)*_xlfn.IFS(
energy_carbon_unit="MWh",1,
energy_carbon_unit="GJ",1/3.6,
energy_carbon_unit="kWh",1/1000,
energy_carbon_unit="kg",1,
energy_carbon_unit="tonne",1)</f>
        <v>#N/A</v>
      </c>
      <c r="E50" s="105"/>
      <c r="F50" s="52"/>
      <c r="G50" s="103"/>
    </row>
    <row r="51" spans="2:7" ht="15.75" x14ac:dyDescent="0.2">
      <c r="B51" s="182"/>
      <c r="C51" s="9" t="str">
        <f>"Refinery Gas used ("&amp;IF(OR(energy_carbon_unit="kg",energy_carbon_unit="tonne"),"kWh)",energy_carbon_unit&amp;")")</f>
        <v>Refinery Gas used ()</v>
      </c>
      <c r="D51" s="101" t="e" cm="1">
        <f t="array" ref="D51">ROUND(co2_refinery_gas/carbon_co2_factor,4)*_xlfn.IFS(
energy_carbon_unit="MWh",1,
energy_carbon_unit="GJ",1/3.6,
energy_carbon_unit="kWh",1/1000,
energy_carbon_unit="kg",1,
energy_carbon_unit="tonne",1)</f>
        <v>#N/A</v>
      </c>
      <c r="E51" s="105"/>
      <c r="F51" s="52"/>
      <c r="G51" s="103"/>
    </row>
    <row r="52" spans="2:7" ht="15.75" x14ac:dyDescent="0.2">
      <c r="B52" s="182"/>
      <c r="C52" s="13" t="str">
        <f>"Other fuel - 01 - used ("&amp;IF(OR(energy_carbon_unit="kg",energy_carbon_unit="tonne"),"kWh)",energy_carbon_unit&amp;")")</f>
        <v>Other fuel - 01 - used ()</v>
      </c>
      <c r="D52" s="53"/>
      <c r="E52" s="105"/>
      <c r="F52" s="52"/>
      <c r="G52" s="103"/>
    </row>
    <row r="53" spans="2:7" ht="15.75" x14ac:dyDescent="0.2">
      <c r="B53" s="182"/>
      <c r="C53" s="13" t="str">
        <f>"Other fuel - 02 - used ("&amp;IF(OR(energy_carbon_unit="kg",energy_carbon_unit="tonne"),"kWh)",energy_carbon_unit&amp;")")</f>
        <v>Other fuel - 02 - used ()</v>
      </c>
      <c r="D53" s="53"/>
      <c r="E53" s="105"/>
      <c r="F53" s="52"/>
      <c r="G53" s="103"/>
    </row>
    <row r="54" spans="2:7" ht="15.75" x14ac:dyDescent="0.2">
      <c r="B54" s="182"/>
      <c r="C54" s="13" t="str">
        <f>"Other fuel - 03 - used ("&amp;IF(OR(energy_carbon_unit="kg",energy_carbon_unit="tonne"),"kWh)",energy_carbon_unit&amp;")")</f>
        <v>Other fuel - 03 - used ()</v>
      </c>
      <c r="D54" s="53"/>
      <c r="E54" s="105"/>
      <c r="F54" s="52"/>
      <c r="G54" s="103"/>
    </row>
    <row r="55" spans="2:7" ht="15.75" x14ac:dyDescent="0.2">
      <c r="B55" s="182"/>
      <c r="C55" s="13" t="str">
        <f>"Other fuel - 04 - used ("&amp;IF(OR(energy_carbon_unit="kg",energy_carbon_unit="tonne"),"kWh)",energy_carbon_unit&amp;")")</f>
        <v>Other fuel - 04 - used ()</v>
      </c>
      <c r="D55" s="53"/>
      <c r="E55" s="105"/>
      <c r="F55" s="52"/>
      <c r="G55" s="103"/>
    </row>
    <row r="56" spans="2:7" ht="15.75" x14ac:dyDescent="0.2">
      <c r="B56" s="182"/>
      <c r="C56" s="13" t="str">
        <f>"Other fuel - 05 - used ("&amp;IF(OR(energy_carbon_unit="kg",energy_carbon_unit="tonne"),"kWh)",energy_carbon_unit&amp;")")</f>
        <v>Other fuel - 05 - used ()</v>
      </c>
      <c r="D56" s="53"/>
      <c r="E56" s="105"/>
      <c r="F56" s="52"/>
      <c r="G56" s="103"/>
    </row>
    <row r="57" spans="2:7" ht="15.75" x14ac:dyDescent="0.2">
      <c r="B57" s="182"/>
      <c r="C57" s="13" t="str">
        <f>"Other fuel - 06 - used ("&amp;IF(OR(energy_carbon_unit="kg",energy_carbon_unit="tonne"),"kWh)",energy_carbon_unit&amp;")")</f>
        <v>Other fuel - 06 - used ()</v>
      </c>
      <c r="D57" s="53"/>
      <c r="E57" s="105"/>
      <c r="F57" s="52"/>
      <c r="G57" s="103"/>
    </row>
    <row r="58" spans="2:7" ht="15.75" x14ac:dyDescent="0.2">
      <c r="B58" s="182"/>
      <c r="C58" s="13" t="str">
        <f>"Other fuel - 07 - used ("&amp;IF(OR(energy_carbon_unit="kg",energy_carbon_unit="tonne"),"kWh)",energy_carbon_unit&amp;")")</f>
        <v>Other fuel - 07 - used ()</v>
      </c>
      <c r="D58" s="53"/>
      <c r="E58" s="105"/>
      <c r="F58" s="52"/>
      <c r="G58" s="103"/>
    </row>
    <row r="59" spans="2:7" ht="15.75" x14ac:dyDescent="0.2">
      <c r="B59" s="182"/>
      <c r="C59" s="13" t="str">
        <f>"Other fuel - 08 - used ("&amp;IF(OR(energy_carbon_unit="kg",energy_carbon_unit="tonne"),"kWh)",energy_carbon_unit&amp;")")</f>
        <v>Other fuel - 08 - used ()</v>
      </c>
      <c r="D59" s="53"/>
      <c r="E59" s="105"/>
      <c r="F59" s="52"/>
      <c r="G59" s="103"/>
    </row>
    <row r="60" spans="2:7" ht="15.75" x14ac:dyDescent="0.2">
      <c r="B60" s="182"/>
      <c r="C60" s="13" t="str">
        <f>"Other fuel - 09 - used ("&amp;IF(OR(energy_carbon_unit="kg",energy_carbon_unit="tonne"),"kWh)",energy_carbon_unit&amp;")")</f>
        <v>Other fuel - 09 - used ()</v>
      </c>
      <c r="D60" s="53"/>
      <c r="E60" s="105"/>
      <c r="F60" s="52"/>
      <c r="G60" s="103"/>
    </row>
    <row r="61" spans="2:7" ht="15.75" x14ac:dyDescent="0.2">
      <c r="B61" s="182"/>
      <c r="C61" s="13" t="str">
        <f>"Other fuel - 10 - used ("&amp;IF(OR(energy_carbon_unit="kg",energy_carbon_unit="tonne"),"kWh)",energy_carbon_unit&amp;")")</f>
        <v>Other fuel - 10 - used ()</v>
      </c>
      <c r="D61" s="53"/>
      <c r="E61" s="105"/>
      <c r="F61" s="52"/>
      <c r="G61" s="103"/>
    </row>
    <row r="62" spans="2:7" ht="15.75" x14ac:dyDescent="0.2">
      <c r="B62" s="182"/>
      <c r="C62" s="13" t="str">
        <f>"Other fuel - 11 - used ("&amp;IF(OR(energy_carbon_unit="kg",energy_carbon_unit="tonne"),"kWh)",energy_carbon_unit&amp;")")</f>
        <v>Other fuel - 11 - used ()</v>
      </c>
      <c r="D62" s="53"/>
      <c r="E62" s="105"/>
      <c r="F62" s="52"/>
      <c r="G62" s="103"/>
    </row>
    <row r="63" spans="2:7" ht="15" customHeight="1" x14ac:dyDescent="0.2">
      <c r="B63" s="183"/>
      <c r="C63" s="14" t="s">
        <v>3</v>
      </c>
      <c r="D63" s="15"/>
      <c r="E63" s="16"/>
      <c r="F63" s="16">
        <f>SUM(energy_data)</f>
        <v>0</v>
      </c>
      <c r="G63" s="54"/>
    </row>
    <row r="64" spans="2:7" ht="15" customHeight="1" x14ac:dyDescent="0.25">
      <c r="B64" s="37"/>
      <c r="C64" s="55"/>
      <c r="D64" s="55"/>
      <c r="E64" s="56"/>
    </row>
    <row r="65" spans="2:27" ht="33" customHeight="1" outlineLevel="1" x14ac:dyDescent="0.2">
      <c r="B65" s="25" t="s">
        <v>38</v>
      </c>
      <c r="C65" s="55"/>
      <c r="D65" s="55"/>
      <c r="E65" s="55"/>
      <c r="F65" s="55"/>
      <c r="G65" s="55"/>
      <c r="H65" s="55"/>
      <c r="I65" s="55"/>
      <c r="J65" s="55"/>
      <c r="K65" s="55"/>
    </row>
    <row r="66" spans="2:27" ht="15.75" outlineLevel="1" x14ac:dyDescent="0.2">
      <c r="B66" s="57"/>
      <c r="C66" s="57"/>
      <c r="D66" s="57"/>
      <c r="E66" s="57"/>
      <c r="F66" s="58" t="s">
        <v>28</v>
      </c>
      <c r="G66" s="132" t="s">
        <v>29</v>
      </c>
    </row>
    <row r="67" spans="2:27" ht="15.75" outlineLevel="1" x14ac:dyDescent="0.2">
      <c r="B67" s="174" t="s">
        <v>62</v>
      </c>
      <c r="C67" s="172" t="str">
        <f>"Target Period CHP delivered electricity ("&amp;IF(OR(energy_carbon_unit="kg",energy_carbon_unit="tonne"),"kWh)",energy_carbon_unit&amp;")")</f>
        <v>Target Period CHP delivered electricity ()</v>
      </c>
      <c r="D67" s="173"/>
      <c r="E67" s="93"/>
      <c r="F67" s="110">
        <f>IF(adjusted_throughput=0,0,IF(actual_throughput/adjusted_throughput*primary_electricity/2.6-primary_electricity/2.6&lt;0,"Error",actual_throughput/adjusted_throughput*primary_electricity/2.6-primary_electricity/2.6))</f>
        <v>0</v>
      </c>
      <c r="G67" s="103"/>
    </row>
    <row r="68" spans="2:27" ht="15.75" outlineLevel="1" x14ac:dyDescent="0.2">
      <c r="B68" s="175"/>
      <c r="C68" s="172" t="s">
        <v>7</v>
      </c>
      <c r="D68" s="173"/>
      <c r="E68" s="93"/>
      <c r="F68" s="94"/>
      <c r="G68" s="112">
        <f>IF(G38="",1,G39/2.6/(G39/2.6+G67))</f>
        <v>1</v>
      </c>
    </row>
    <row r="69" spans="2:27" ht="15.75" outlineLevel="1" x14ac:dyDescent="0.25">
      <c r="B69" s="176"/>
      <c r="C69" s="172" t="s">
        <v>12</v>
      </c>
      <c r="D69" s="173"/>
      <c r="E69" s="111">
        <f>IF(adjusted_throughput="",actual_throughput,adjusted_throughput)</f>
        <v>0</v>
      </c>
      <c r="F69" s="109"/>
      <c r="G69" s="112">
        <f>IF(G67="",G38,G68*G38)</f>
        <v>0</v>
      </c>
      <c r="H69"/>
    </row>
    <row r="70" spans="2:27" ht="26.25" customHeight="1" x14ac:dyDescent="0.2">
      <c r="B70" s="138" t="s">
        <v>112</v>
      </c>
      <c r="C70" s="95"/>
      <c r="D70" s="95"/>
      <c r="E70" s="75"/>
      <c r="G70" s="75"/>
    </row>
    <row r="71" spans="2:27" ht="26.25" x14ac:dyDescent="0.25">
      <c r="B71" s="22" t="s">
        <v>25</v>
      </c>
      <c r="C71" s="46"/>
      <c r="D71" s="60"/>
      <c r="E71" s="60"/>
      <c r="F71" s="60"/>
      <c r="G71" s="114"/>
      <c r="H71" s="115"/>
      <c r="I71" s="115"/>
      <c r="J71" s="115"/>
      <c r="K71" s="115"/>
      <c r="L71" s="115"/>
      <c r="M71" s="115"/>
      <c r="N71" s="115"/>
      <c r="O71" s="115"/>
      <c r="P71" s="115"/>
      <c r="Q71" s="115"/>
    </row>
    <row r="72" spans="2:27" ht="0.95" customHeight="1" x14ac:dyDescent="0.2">
      <c r="B72" s="177"/>
      <c r="C72" s="177"/>
      <c r="D72" s="177"/>
      <c r="E72" s="177"/>
      <c r="F72" s="177"/>
      <c r="G72" s="115"/>
      <c r="H72" s="115"/>
      <c r="I72" s="115"/>
      <c r="J72" s="115"/>
      <c r="K72" s="115"/>
      <c r="L72" s="115"/>
      <c r="M72" s="115"/>
      <c r="N72" s="115"/>
      <c r="O72" s="115"/>
      <c r="P72" s="115"/>
      <c r="Q72" s="115"/>
    </row>
    <row r="73" spans="2:27" ht="15.75" outlineLevel="1" x14ac:dyDescent="0.25">
      <c r="B73" s="116"/>
      <c r="C73" s="131" t="s">
        <v>86</v>
      </c>
      <c r="D73" s="147"/>
      <c r="E73" s="147"/>
      <c r="F73" s="118"/>
      <c r="G73" s="118"/>
      <c r="H73" s="118"/>
      <c r="I73" s="118"/>
      <c r="J73" s="118"/>
      <c r="K73" s="118"/>
      <c r="L73" s="118"/>
      <c r="M73" s="118"/>
      <c r="N73" s="118"/>
      <c r="O73" s="118"/>
      <c r="P73" s="118"/>
      <c r="Q73" s="118"/>
      <c r="R73" s="75"/>
      <c r="S73" s="75"/>
      <c r="T73" s="75"/>
      <c r="U73" s="75"/>
      <c r="V73" s="75"/>
      <c r="W73" s="75"/>
      <c r="X73" s="75"/>
      <c r="Y73" s="75"/>
      <c r="Z73" s="75"/>
      <c r="AA73" s="75"/>
    </row>
    <row r="74" spans="2:27" outlineLevel="1" x14ac:dyDescent="0.2">
      <c r="B74" s="174" t="s">
        <v>64</v>
      </c>
      <c r="C74" s="131" t="s">
        <v>87</v>
      </c>
      <c r="D74" s="119" t="s">
        <v>65</v>
      </c>
      <c r="E74" s="119" t="s">
        <v>65</v>
      </c>
      <c r="F74" s="119" t="s">
        <v>65</v>
      </c>
      <c r="G74" s="119" t="s">
        <v>65</v>
      </c>
      <c r="H74" s="119" t="s">
        <v>65</v>
      </c>
      <c r="I74" s="119" t="s">
        <v>65</v>
      </c>
      <c r="J74" s="119" t="s">
        <v>65</v>
      </c>
      <c r="K74" s="119" t="s">
        <v>65</v>
      </c>
      <c r="L74" s="119" t="s">
        <v>65</v>
      </c>
      <c r="M74" s="119" t="s">
        <v>65</v>
      </c>
      <c r="N74" s="119" t="s">
        <v>65</v>
      </c>
      <c r="O74" s="119" t="s">
        <v>65</v>
      </c>
      <c r="P74" s="119" t="s">
        <v>65</v>
      </c>
      <c r="Q74" s="119" t="s">
        <v>65</v>
      </c>
      <c r="R74" s="75"/>
      <c r="S74" s="75"/>
      <c r="T74" s="75"/>
      <c r="U74" s="75"/>
      <c r="V74" s="75"/>
      <c r="W74" s="75"/>
      <c r="X74" s="75"/>
      <c r="Y74" s="75"/>
      <c r="Z74" s="75"/>
      <c r="AA74" s="75"/>
    </row>
    <row r="75" spans="2:27" ht="15" customHeight="1" outlineLevel="1" x14ac:dyDescent="0.2">
      <c r="B75" s="175"/>
      <c r="C75" s="117" t="s">
        <v>66</v>
      </c>
      <c r="D75" s="137" t="s">
        <v>65</v>
      </c>
      <c r="E75" s="137" t="s">
        <v>65</v>
      </c>
      <c r="F75" s="137" t="s">
        <v>65</v>
      </c>
      <c r="G75" s="137" t="s">
        <v>65</v>
      </c>
      <c r="H75" s="137" t="s">
        <v>65</v>
      </c>
      <c r="I75" s="137" t="s">
        <v>65</v>
      </c>
      <c r="J75" s="137" t="s">
        <v>65</v>
      </c>
      <c r="K75" s="137" t="s">
        <v>65</v>
      </c>
      <c r="L75" s="137" t="s">
        <v>65</v>
      </c>
      <c r="M75" s="137" t="s">
        <v>65</v>
      </c>
      <c r="N75" s="137" t="s">
        <v>65</v>
      </c>
      <c r="O75" s="137" t="s">
        <v>65</v>
      </c>
      <c r="P75" s="137" t="s">
        <v>65</v>
      </c>
      <c r="Q75" s="137" t="s">
        <v>65</v>
      </c>
    </row>
    <row r="76" spans="2:27" outlineLevel="1" x14ac:dyDescent="0.2">
      <c r="B76" s="175"/>
      <c r="C76" s="117" t="str">
        <f>IF(adjusted_throughput=0,"Production t0","Adjusted Production t0")</f>
        <v>Production t0</v>
      </c>
      <c r="D76" s="120"/>
      <c r="E76" s="120"/>
      <c r="F76" s="120"/>
      <c r="G76" s="120"/>
      <c r="H76" s="120"/>
      <c r="I76" s="120"/>
      <c r="J76" s="120"/>
      <c r="K76" s="120"/>
      <c r="L76" s="120"/>
      <c r="M76" s="120"/>
      <c r="N76" s="120"/>
      <c r="O76" s="120"/>
      <c r="P76" s="120"/>
      <c r="Q76" s="120"/>
    </row>
    <row r="77" spans="2:27" outlineLevel="1" x14ac:dyDescent="0.2">
      <c r="B77" s="175"/>
      <c r="C77" s="117" t="str">
        <f>IF(OR(energy_carbon_unit="kg",energy_carbon_unit="tonne"),"Carbon0 (Equivalent carbon ","Energy0 (Equivalent energy ")&amp;"of product in TU base year)"</f>
        <v>Energy0 (Equivalent energy of product in TU base year)</v>
      </c>
      <c r="D77" s="120"/>
      <c r="E77" s="120"/>
      <c r="F77" s="120"/>
      <c r="G77" s="120"/>
      <c r="H77" s="120"/>
      <c r="I77" s="120"/>
      <c r="J77" s="120"/>
      <c r="K77" s="120"/>
      <c r="L77" s="120"/>
      <c r="M77" s="120"/>
      <c r="N77" s="120"/>
      <c r="O77" s="120"/>
      <c r="P77" s="120"/>
      <c r="Q77" s="120"/>
    </row>
    <row r="78" spans="2:27" outlineLevel="1" x14ac:dyDescent="0.2">
      <c r="B78" s="176"/>
      <c r="C78" s="131" t="str">
        <f>IF(OR(energy_carbon_unit="kg",energy_carbon_unit="tonne"),"SCC0","SEC0")</f>
        <v>SEC0</v>
      </c>
      <c r="D78" s="121">
        <f>IF(D77=0,0,IF(D76=0,0,D77/D76))</f>
        <v>0</v>
      </c>
      <c r="E78" s="121">
        <f t="shared" ref="E78:Q78" si="0">IF(E77=0,0,IF(E76=0,0,E77/E76))</f>
        <v>0</v>
      </c>
      <c r="F78" s="121">
        <f t="shared" si="0"/>
        <v>0</v>
      </c>
      <c r="G78" s="121">
        <f t="shared" si="0"/>
        <v>0</v>
      </c>
      <c r="H78" s="121">
        <f t="shared" si="0"/>
        <v>0</v>
      </c>
      <c r="I78" s="121">
        <f t="shared" si="0"/>
        <v>0</v>
      </c>
      <c r="J78" s="121">
        <f t="shared" si="0"/>
        <v>0</v>
      </c>
      <c r="K78" s="121">
        <f t="shared" si="0"/>
        <v>0</v>
      </c>
      <c r="L78" s="121">
        <f t="shared" si="0"/>
        <v>0</v>
      </c>
      <c r="M78" s="121">
        <f t="shared" si="0"/>
        <v>0</v>
      </c>
      <c r="N78" s="121">
        <f t="shared" si="0"/>
        <v>0</v>
      </c>
      <c r="O78" s="121">
        <f t="shared" si="0"/>
        <v>0</v>
      </c>
      <c r="P78" s="121">
        <f t="shared" si="0"/>
        <v>0</v>
      </c>
      <c r="Q78" s="121">
        <f t="shared" si="0"/>
        <v>0</v>
      </c>
    </row>
    <row r="79" spans="2:27" ht="19.5" outlineLevel="1" x14ac:dyDescent="0.2">
      <c r="B79" s="178" t="s">
        <v>67</v>
      </c>
      <c r="C79" s="122" t="s">
        <v>68</v>
      </c>
      <c r="D79" s="123"/>
      <c r="E79" s="123"/>
      <c r="F79" s="123"/>
      <c r="G79" s="123"/>
      <c r="H79" s="123"/>
      <c r="I79" s="123"/>
      <c r="J79" s="123"/>
      <c r="K79" s="123"/>
      <c r="L79" s="123"/>
      <c r="M79" s="123"/>
      <c r="N79" s="123"/>
      <c r="O79" s="123"/>
      <c r="P79" s="123"/>
      <c r="Q79" s="123"/>
    </row>
    <row r="80" spans="2:27" outlineLevel="1" x14ac:dyDescent="0.2">
      <c r="B80" s="178"/>
      <c r="C80" s="117" t="str">
        <f>IF(adjusted_throughput=0,"Production t0 x2","Adjusted Production t0 x2")</f>
        <v>Production t0 x2</v>
      </c>
      <c r="D80" s="121">
        <f>IF(D76=0,0,D76*2)</f>
        <v>0</v>
      </c>
      <c r="E80" s="121">
        <f t="shared" ref="E80:Q80" si="1">IF(E76=0,0,E76*2)</f>
        <v>0</v>
      </c>
      <c r="F80" s="121">
        <f t="shared" si="1"/>
        <v>0</v>
      </c>
      <c r="G80" s="121">
        <f t="shared" si="1"/>
        <v>0</v>
      </c>
      <c r="H80" s="121">
        <f t="shared" si="1"/>
        <v>0</v>
      </c>
      <c r="I80" s="121">
        <f t="shared" si="1"/>
        <v>0</v>
      </c>
      <c r="J80" s="121">
        <f t="shared" si="1"/>
        <v>0</v>
      </c>
      <c r="K80" s="121">
        <f t="shared" si="1"/>
        <v>0</v>
      </c>
      <c r="L80" s="121">
        <f t="shared" si="1"/>
        <v>0</v>
      </c>
      <c r="M80" s="121">
        <f t="shared" si="1"/>
        <v>0</v>
      </c>
      <c r="N80" s="121">
        <f t="shared" si="1"/>
        <v>0</v>
      </c>
      <c r="O80" s="121">
        <f t="shared" si="1"/>
        <v>0</v>
      </c>
      <c r="P80" s="121">
        <f t="shared" si="1"/>
        <v>0</v>
      </c>
      <c r="Q80" s="121">
        <f t="shared" si="1"/>
        <v>0</v>
      </c>
    </row>
    <row r="81" spans="2:17" outlineLevel="1" x14ac:dyDescent="0.2">
      <c r="B81" s="178"/>
      <c r="C81" s="117" t="str">
        <f>IF(OR(energy_carbon_unit="kg",energy_carbon_unit="tonne"),"Carbonn","Energyn")</f>
        <v>Energyn</v>
      </c>
      <c r="D81" s="121">
        <f>IF(D77*(1-D79)=0,0,(D77*(1-D79))*2)</f>
        <v>0</v>
      </c>
      <c r="E81" s="121">
        <f t="shared" ref="E81:Q81" si="2">IF(E77*(1-E79)=0,0,(E77*(1-E79))*2)</f>
        <v>0</v>
      </c>
      <c r="F81" s="121">
        <f t="shared" si="2"/>
        <v>0</v>
      </c>
      <c r="G81" s="121">
        <f t="shared" si="2"/>
        <v>0</v>
      </c>
      <c r="H81" s="121">
        <f t="shared" si="2"/>
        <v>0</v>
      </c>
      <c r="I81" s="121">
        <f t="shared" si="2"/>
        <v>0</v>
      </c>
      <c r="J81" s="121">
        <f t="shared" si="2"/>
        <v>0</v>
      </c>
      <c r="K81" s="121">
        <f t="shared" si="2"/>
        <v>0</v>
      </c>
      <c r="L81" s="121">
        <f t="shared" si="2"/>
        <v>0</v>
      </c>
      <c r="M81" s="121">
        <f t="shared" si="2"/>
        <v>0</v>
      </c>
      <c r="N81" s="121">
        <f t="shared" si="2"/>
        <v>0</v>
      </c>
      <c r="O81" s="121">
        <f t="shared" si="2"/>
        <v>0</v>
      </c>
      <c r="P81" s="121">
        <f t="shared" si="2"/>
        <v>0</v>
      </c>
      <c r="Q81" s="121">
        <f t="shared" si="2"/>
        <v>0</v>
      </c>
    </row>
    <row r="82" spans="2:17" outlineLevel="1" x14ac:dyDescent="0.2">
      <c r="B82" s="178"/>
      <c r="C82" s="117" t="str">
        <f>IF(OR(energy_carbon_unit="kg",energy_carbon_unit="tonne"),"SCCn","SECn")</f>
        <v>SECn</v>
      </c>
      <c r="D82" s="121">
        <f>IF(D81=0,0,IF(D73=0,0,D81/D80))</f>
        <v>0</v>
      </c>
      <c r="E82" s="121">
        <f t="shared" ref="E82:Q82" si="3">IF(E81=0,0,IF(E73=0,0,E81/E80))</f>
        <v>0</v>
      </c>
      <c r="F82" s="121">
        <f t="shared" si="3"/>
        <v>0</v>
      </c>
      <c r="G82" s="121">
        <f t="shared" si="3"/>
        <v>0</v>
      </c>
      <c r="H82" s="121">
        <f t="shared" si="3"/>
        <v>0</v>
      </c>
      <c r="I82" s="121">
        <f t="shared" si="3"/>
        <v>0</v>
      </c>
      <c r="J82" s="121">
        <f t="shared" si="3"/>
        <v>0</v>
      </c>
      <c r="K82" s="121">
        <f t="shared" si="3"/>
        <v>0</v>
      </c>
      <c r="L82" s="121">
        <f t="shared" si="3"/>
        <v>0</v>
      </c>
      <c r="M82" s="121">
        <f t="shared" si="3"/>
        <v>0</v>
      </c>
      <c r="N82" s="121">
        <f t="shared" si="3"/>
        <v>0</v>
      </c>
      <c r="O82" s="121">
        <f t="shared" si="3"/>
        <v>0</v>
      </c>
      <c r="P82" s="121">
        <f t="shared" si="3"/>
        <v>0</v>
      </c>
      <c r="Q82" s="121">
        <f t="shared" si="3"/>
        <v>0</v>
      </c>
    </row>
    <row r="83" spans="2:17" ht="31.5" outlineLevel="1" x14ac:dyDescent="0.2">
      <c r="B83" s="143" t="s">
        <v>69</v>
      </c>
      <c r="C83" s="144" t="str">
        <f>IF(adjusted_throughput=0,"Production tN","Adjusted Production tN")</f>
        <v>Production tN</v>
      </c>
      <c r="D83" s="148"/>
      <c r="E83" s="148"/>
      <c r="F83" s="148"/>
      <c r="G83" s="148"/>
      <c r="H83" s="148"/>
      <c r="I83" s="148"/>
      <c r="J83" s="148"/>
      <c r="K83" s="148"/>
      <c r="L83" s="148"/>
      <c r="M83" s="148"/>
      <c r="N83" s="148"/>
      <c r="O83" s="148"/>
      <c r="P83" s="148"/>
      <c r="Q83" s="148"/>
    </row>
    <row r="84" spans="2:17" ht="15" hidden="1" customHeight="1" outlineLevel="1" x14ac:dyDescent="0.2">
      <c r="B84" s="151"/>
      <c r="C84" s="145"/>
      <c r="D84" s="149"/>
      <c r="E84" s="149"/>
      <c r="F84" s="149"/>
      <c r="G84" s="149"/>
      <c r="H84" s="149"/>
      <c r="I84" s="149"/>
      <c r="J84" s="149"/>
      <c r="K84" s="149"/>
      <c r="L84" s="149"/>
      <c r="M84" s="149"/>
      <c r="N84" s="149"/>
      <c r="O84" s="149"/>
      <c r="P84" s="149"/>
      <c r="Q84" s="149"/>
    </row>
    <row r="85" spans="2:17" ht="15" hidden="1" customHeight="1" outlineLevel="1" x14ac:dyDescent="0.2">
      <c r="B85" s="152"/>
      <c r="C85" s="146"/>
      <c r="D85" s="150"/>
      <c r="E85" s="150"/>
      <c r="F85" s="150"/>
      <c r="G85" s="150"/>
      <c r="H85" s="150"/>
      <c r="I85" s="150"/>
      <c r="J85" s="150"/>
      <c r="K85" s="150"/>
      <c r="L85" s="150"/>
      <c r="M85" s="150"/>
      <c r="N85" s="150"/>
      <c r="O85" s="150"/>
      <c r="P85" s="150"/>
      <c r="Q85" s="150"/>
    </row>
    <row r="86" spans="2:17" ht="47.25" outlineLevel="1" x14ac:dyDescent="0.2">
      <c r="B86" s="88" t="str">
        <f>"Target "&amp;IF(OR(energy_carbon_unit="kg",energy_carbon_unit="tonne"),"carbon","energy")&amp;" at target period throughput"</f>
        <v>Target energy at target period throughput</v>
      </c>
      <c r="C86" s="117" t="str">
        <f>IF(OR(energy_carbon_unit="kg",energy_carbon_unit="tonne"),"SCCn","SECn")&amp;" × tN (E)"</f>
        <v>SECn × tN (E)</v>
      </c>
      <c r="D86" s="121">
        <f>IF(D83=0,0,D82*D83)</f>
        <v>0</v>
      </c>
      <c r="E86" s="121">
        <f t="shared" ref="E86:Q86" si="4">IF(E83=0,0,E82*E83)</f>
        <v>0</v>
      </c>
      <c r="F86" s="121">
        <f t="shared" si="4"/>
        <v>0</v>
      </c>
      <c r="G86" s="121">
        <f t="shared" si="4"/>
        <v>0</v>
      </c>
      <c r="H86" s="121">
        <f t="shared" si="4"/>
        <v>0</v>
      </c>
      <c r="I86" s="121">
        <f t="shared" si="4"/>
        <v>0</v>
      </c>
      <c r="J86" s="121">
        <f t="shared" si="4"/>
        <v>0</v>
      </c>
      <c r="K86" s="121">
        <f t="shared" si="4"/>
        <v>0</v>
      </c>
      <c r="L86" s="121">
        <f t="shared" si="4"/>
        <v>0</v>
      </c>
      <c r="M86" s="121">
        <f t="shared" si="4"/>
        <v>0</v>
      </c>
      <c r="N86" s="121">
        <f t="shared" si="4"/>
        <v>0</v>
      </c>
      <c r="O86" s="121">
        <f t="shared" si="4"/>
        <v>0</v>
      </c>
      <c r="P86" s="121">
        <f t="shared" si="4"/>
        <v>0</v>
      </c>
      <c r="Q86" s="121">
        <f t="shared" si="4"/>
        <v>0</v>
      </c>
    </row>
    <row r="87" spans="2:17" ht="47.25" outlineLevel="1" x14ac:dyDescent="0.2">
      <c r="B87" s="88" t="str">
        <f>"Base year "&amp;IF(OR(energy_carbon_unit="kg",energy_carbon_unit="tonne"),"carbon","energy")&amp;" at target period throughput"</f>
        <v>Base year energy at target period throughput</v>
      </c>
      <c r="C87" s="117" t="str">
        <f>IF(OR(energy_carbon_unit="kg",energy_carbon_unit="tonne"),"SCC0","SEC0")&amp;" × tN (F)"</f>
        <v>SEC0 × tN (F)</v>
      </c>
      <c r="D87" s="121">
        <f>IF(D83=0,0,D78*D83)</f>
        <v>0</v>
      </c>
      <c r="E87" s="121">
        <f t="shared" ref="E87:Q87" si="5">IF(E83=0,0,E78*E83)</f>
        <v>0</v>
      </c>
      <c r="F87" s="121">
        <f t="shared" si="5"/>
        <v>0</v>
      </c>
      <c r="G87" s="121">
        <f t="shared" si="5"/>
        <v>0</v>
      </c>
      <c r="H87" s="121">
        <f t="shared" si="5"/>
        <v>0</v>
      </c>
      <c r="I87" s="121">
        <f t="shared" si="5"/>
        <v>0</v>
      </c>
      <c r="J87" s="121">
        <f t="shared" si="5"/>
        <v>0</v>
      </c>
      <c r="K87" s="121">
        <f t="shared" si="5"/>
        <v>0</v>
      </c>
      <c r="L87" s="121">
        <f t="shared" si="5"/>
        <v>0</v>
      </c>
      <c r="M87" s="121">
        <f t="shared" si="5"/>
        <v>0</v>
      </c>
      <c r="N87" s="121">
        <f t="shared" si="5"/>
        <v>0</v>
      </c>
      <c r="O87" s="121">
        <f t="shared" si="5"/>
        <v>0</v>
      </c>
      <c r="P87" s="121">
        <f t="shared" si="5"/>
        <v>0</v>
      </c>
      <c r="Q87" s="121">
        <f t="shared" si="5"/>
        <v>0</v>
      </c>
    </row>
    <row r="88" spans="2:17" ht="0.95" customHeight="1" outlineLevel="1" x14ac:dyDescent="0.25">
      <c r="C88"/>
      <c r="D88"/>
      <c r="E88"/>
      <c r="F88"/>
      <c r="G88"/>
      <c r="H88"/>
      <c r="I88"/>
      <c r="J88"/>
      <c r="K88"/>
      <c r="L88"/>
      <c r="M88"/>
      <c r="N88"/>
      <c r="O88"/>
      <c r="P88"/>
      <c r="Q88"/>
    </row>
    <row r="89" spans="2:17" ht="0.95" customHeight="1" outlineLevel="1" x14ac:dyDescent="0.25">
      <c r="B89"/>
      <c r="C89"/>
      <c r="D89"/>
      <c r="E89"/>
      <c r="F89"/>
      <c r="G89"/>
      <c r="H89"/>
      <c r="I89"/>
      <c r="J89"/>
      <c r="K89"/>
      <c r="L89"/>
      <c r="M89"/>
      <c r="N89"/>
      <c r="O89"/>
      <c r="P89"/>
      <c r="Q89"/>
    </row>
    <row r="90" spans="2:17" ht="0.95" customHeight="1" outlineLevel="1" x14ac:dyDescent="0.25">
      <c r="B90"/>
      <c r="C90"/>
      <c r="D90"/>
      <c r="E90"/>
      <c r="F90"/>
      <c r="G90"/>
      <c r="H90"/>
      <c r="I90"/>
      <c r="J90"/>
      <c r="K90"/>
      <c r="L90"/>
      <c r="M90"/>
      <c r="N90"/>
      <c r="O90"/>
      <c r="P90"/>
      <c r="Q90"/>
    </row>
    <row r="91" spans="2:17" ht="0.95" customHeight="1" outlineLevel="1" x14ac:dyDescent="0.25">
      <c r="B91"/>
      <c r="C91"/>
      <c r="D91"/>
      <c r="E91"/>
      <c r="F91"/>
      <c r="G91"/>
      <c r="H91"/>
      <c r="I91"/>
      <c r="J91"/>
      <c r="K91"/>
      <c r="L91"/>
      <c r="M91"/>
      <c r="N91"/>
      <c r="O91"/>
      <c r="P91"/>
      <c r="Q91"/>
    </row>
    <row r="92" spans="2:17" ht="0.95" customHeight="1" outlineLevel="1" x14ac:dyDescent="0.25">
      <c r="B92"/>
      <c r="C92"/>
      <c r="D92"/>
      <c r="E92"/>
      <c r="F92"/>
      <c r="G92"/>
      <c r="H92"/>
      <c r="I92"/>
      <c r="J92"/>
      <c r="K92"/>
      <c r="L92"/>
      <c r="M92"/>
      <c r="N92"/>
      <c r="O92"/>
      <c r="P92"/>
      <c r="Q92"/>
    </row>
    <row r="93" spans="2:17" ht="0.95" customHeight="1" outlineLevel="1" x14ac:dyDescent="0.25">
      <c r="B93" s="47"/>
      <c r="C93" s="115"/>
      <c r="D93" s="115"/>
      <c r="E93" s="115"/>
      <c r="F93" s="115"/>
      <c r="G93" s="115"/>
      <c r="H93" s="115"/>
      <c r="I93" s="115"/>
      <c r="J93" s="115"/>
      <c r="K93" s="115"/>
      <c r="L93" s="115"/>
      <c r="M93" s="115"/>
      <c r="N93" s="115"/>
      <c r="O93" s="115"/>
      <c r="P93" s="115"/>
      <c r="Q93" s="115"/>
    </row>
    <row r="94" spans="2:17" ht="15" customHeight="1" outlineLevel="1" x14ac:dyDescent="0.25">
      <c r="B94" s="47"/>
      <c r="C94" s="115"/>
      <c r="D94" s="117" t="s">
        <v>70</v>
      </c>
      <c r="E94" s="117" t="s">
        <v>71</v>
      </c>
      <c r="F94" s="115"/>
      <c r="G94" s="115"/>
      <c r="H94" s="115"/>
      <c r="I94" s="115"/>
      <c r="J94" s="115"/>
      <c r="K94" s="115"/>
      <c r="L94" s="115"/>
      <c r="M94" s="115"/>
      <c r="N94" s="115"/>
      <c r="O94" s="115"/>
      <c r="P94" s="115"/>
      <c r="Q94" s="115"/>
    </row>
    <row r="95" spans="2:17" ht="15.75" outlineLevel="1" x14ac:dyDescent="0.2">
      <c r="B95" s="174" t="s">
        <v>72</v>
      </c>
      <c r="C95" s="117" t="str">
        <f>"BY Total "&amp;IF(OR(energy_carbon_unit="kg",energy_carbon_unit="tonne"),"carbon ","energy "&amp;"balance")</f>
        <v>BY Total energy balance</v>
      </c>
      <c r="D95" s="121">
        <f>by_energy_carbon</f>
        <v>0</v>
      </c>
      <c r="E95" s="121">
        <f>SUMIF(D74:Q74,"Yes",D77:Q77)</f>
        <v>0</v>
      </c>
      <c r="F95" s="124" t="str">
        <f>IF(ABS((D95-E95))&lt;0.0005,"OK","Error")</f>
        <v>OK</v>
      </c>
      <c r="G95" s="115"/>
      <c r="H95" s="115"/>
      <c r="I95" s="115"/>
      <c r="J95" s="115"/>
      <c r="K95" s="115"/>
      <c r="L95" s="115"/>
      <c r="M95" s="115"/>
      <c r="N95" s="115"/>
      <c r="O95" s="115"/>
      <c r="P95" s="115"/>
      <c r="Q95" s="115"/>
    </row>
    <row r="96" spans="2:17" ht="15.75" outlineLevel="1" x14ac:dyDescent="0.2">
      <c r="B96" s="175"/>
      <c r="C96" s="117" t="s">
        <v>73</v>
      </c>
      <c r="D96" s="125">
        <f>percent_target</f>
        <v>0</v>
      </c>
      <c r="E96" s="125">
        <f>IF(SUM(D77:Q77)=0,0,(SUMIF(D74:Q74,"Yes",D77:Q77)*2-SUMIF(D74:Q74,"Yes",D81:Q81))/(SUMIF(D74:Q74,"Yes",D77:Q77)*2))</f>
        <v>0</v>
      </c>
      <c r="F96" s="124" t="str">
        <f>IF(ABS((D96-E96))&lt;0.000005,"OK","Error")</f>
        <v>OK</v>
      </c>
      <c r="G96" s="115"/>
      <c r="H96" s="115"/>
      <c r="I96" s="115"/>
      <c r="J96" s="115"/>
      <c r="K96" s="115"/>
      <c r="L96" s="115"/>
      <c r="M96" s="115"/>
      <c r="N96" s="115"/>
      <c r="O96" s="115"/>
      <c r="P96" s="115"/>
      <c r="Q96" s="115"/>
    </row>
    <row r="97" spans="2:17" ht="15.75" customHeight="1" outlineLevel="1" x14ac:dyDescent="0.2">
      <c r="B97" s="175"/>
      <c r="C97" s="163" t="s">
        <v>74</v>
      </c>
      <c r="D97" s="165">
        <f>reporting_throughput</f>
        <v>0</v>
      </c>
      <c r="E97" s="165">
        <f>SUM(D83:Q83)</f>
        <v>0</v>
      </c>
      <c r="F97" s="167" t="str">
        <f>IF(ABS((D97-E97))&lt;0.0005,"OK","Error")</f>
        <v>OK</v>
      </c>
      <c r="G97" s="115"/>
      <c r="H97" s="115"/>
      <c r="I97" s="115"/>
      <c r="J97" s="115"/>
      <c r="K97" s="115"/>
      <c r="L97" s="115"/>
      <c r="M97" s="115"/>
      <c r="N97" s="115"/>
      <c r="O97" s="115"/>
      <c r="P97" s="115"/>
      <c r="Q97" s="115"/>
    </row>
    <row r="98" spans="2:17" outlineLevel="1" x14ac:dyDescent="0.2">
      <c r="B98" s="176"/>
      <c r="C98" s="164"/>
      <c r="D98" s="166"/>
      <c r="E98" s="166"/>
      <c r="F98" s="168"/>
      <c r="G98" s="115"/>
      <c r="H98" s="115"/>
      <c r="I98" s="115"/>
      <c r="J98" s="115"/>
      <c r="K98" s="115"/>
      <c r="L98" s="115"/>
      <c r="M98" s="115"/>
      <c r="N98" s="115"/>
      <c r="O98" s="115"/>
      <c r="P98" s="115"/>
      <c r="Q98" s="115"/>
    </row>
    <row r="99" spans="2:17" ht="15" customHeight="1" outlineLevel="1" x14ac:dyDescent="0.25">
      <c r="B99" s="47"/>
      <c r="C99" s="115"/>
      <c r="D99" s="115"/>
      <c r="E99" s="115"/>
      <c r="F99" s="126" t="str">
        <f>IF(AND(F102=0,F103=0),IF(AND(F95="OK",F96="OK",F97="OK"),"OK","Error"),"Not checked")</f>
        <v>OK</v>
      </c>
      <c r="G99" s="115"/>
      <c r="H99" s="115"/>
      <c r="I99" s="115"/>
      <c r="J99" s="115"/>
      <c r="K99" s="115"/>
      <c r="L99" s="115"/>
      <c r="M99" s="115"/>
      <c r="N99" s="115"/>
      <c r="O99" s="115"/>
      <c r="P99" s="115"/>
      <c r="Q99" s="115"/>
    </row>
    <row r="100" spans="2:17" ht="0.95" customHeight="1" outlineLevel="1" x14ac:dyDescent="0.2">
      <c r="C100" s="115"/>
      <c r="D100" s="115"/>
      <c r="E100" s="115"/>
      <c r="F100" s="115"/>
      <c r="G100" s="115"/>
      <c r="H100" s="115"/>
      <c r="I100" s="115"/>
      <c r="J100" s="115"/>
      <c r="K100" s="115"/>
      <c r="L100" s="115"/>
      <c r="M100" s="115"/>
      <c r="N100" s="115"/>
      <c r="O100" s="115"/>
      <c r="P100" s="115"/>
      <c r="Q100" s="115"/>
    </row>
    <row r="101" spans="2:17" ht="15" customHeight="1" outlineLevel="1" x14ac:dyDescent="0.2">
      <c r="B101" s="59"/>
      <c r="C101" s="127" t="str">
        <f>"Actual target period "&amp;IF(OR(energy_carbon_unit="kg",energy_carbon_unit="tonne"),"carbon (","energy (")&amp;energy_carbon_unit&amp;")"</f>
        <v>Actual target period energy ()</v>
      </c>
      <c r="D101" s="127" t="s">
        <v>75</v>
      </c>
      <c r="E101" s="121">
        <f>tp_energy*IF(energy_carbon_unit="kg",tp_carbon_factor,IF(energy_carbon_unit="tonne",tp_carbon_factor/1000,1))</f>
        <v>0</v>
      </c>
      <c r="F101" s="128"/>
    </row>
    <row r="102" spans="2:17" ht="15" customHeight="1" outlineLevel="1" x14ac:dyDescent="0.2">
      <c r="B102" s="59"/>
      <c r="C102" s="9" t="str">
        <f>"Target "&amp;IF(OR(energy_carbon_unit="kg",energy_carbon_unit="tonne"),"carbon","energy")&amp;" at target period throughput"&amp;" ("&amp;energy_carbon_unit&amp;")"</f>
        <v>Target energy at target period throughput ()</v>
      </c>
      <c r="D102" s="127" t="s">
        <v>76</v>
      </c>
      <c r="E102" s="121">
        <f>IF(F102=0,SUM(tp_energy_carbon_per_product_group),F102)</f>
        <v>0</v>
      </c>
      <c r="F102" s="129"/>
    </row>
    <row r="103" spans="2:17" ht="15" customHeight="1" outlineLevel="1" x14ac:dyDescent="0.2">
      <c r="B103" s="59"/>
      <c r="C103" s="113" t="str">
        <f>"Base year "&amp;IF(OR(energy_carbon_unit="kg",energy_carbon_unit="tonne"),"carbon","energy")&amp;" at target period throughput"&amp;" ("&amp;energy_carbon_unit&amp;")"</f>
        <v>Base year energy at target period throughput ()</v>
      </c>
      <c r="D103" s="127" t="s">
        <v>77</v>
      </c>
      <c r="E103" s="121">
        <f>IF(F103=0,SUM(by_energy_carbon_per_product_group),F103)</f>
        <v>0</v>
      </c>
      <c r="F103" s="129"/>
    </row>
    <row r="104" spans="2:17" ht="15.75" x14ac:dyDescent="0.2">
      <c r="B104" s="136" t="s">
        <v>111</v>
      </c>
      <c r="C104" s="46"/>
      <c r="D104" s="46"/>
      <c r="E104" s="46"/>
    </row>
    <row r="105" spans="2:17" ht="15.75" x14ac:dyDescent="0.25">
      <c r="B105" s="61"/>
      <c r="C105" s="62"/>
      <c r="D105" s="62"/>
      <c r="E105" s="63"/>
    </row>
    <row r="106" spans="2:17" ht="15.75" x14ac:dyDescent="0.2">
      <c r="B106" s="174" t="s">
        <v>16</v>
      </c>
      <c r="C106" s="172" t="str">
        <f>"Target Period "&amp;IF(OR(energy_carbon_unit="kg",energy_carbon_unit="tonne"),"carbon (","energy (")&amp;energy_carbon_unit&amp;IF(target_type="Relative","/"&amp;throughput_unit,)&amp;")"</f>
        <v>Target Period energy ()</v>
      </c>
      <c r="D106" s="173"/>
      <c r="E106" s="82" t="e" cm="1">
        <f t="array" ref="E106">_xlfn.IFS(
target_type="Absolute",tp_energy,
target_type="Relative",IF(reporting_throughput=0,0,tp_energy/reporting_throughput),
target_type="Novem",tp_energy*IF(energy_carbon_unit="kg",tp_carbon_factor, IF(energy_carbon_unit="tonne",tp_carbon_factor/1000,1)))</f>
        <v>#N/A</v>
      </c>
      <c r="F106" s="64"/>
      <c r="G106" s="154"/>
    </row>
    <row r="107" spans="2:17" ht="15.75" x14ac:dyDescent="0.2">
      <c r="B107" s="175"/>
      <c r="C107" s="172" t="s">
        <v>32</v>
      </c>
      <c r="D107" s="173"/>
      <c r="E107" s="83" t="e" cm="1">
        <f t="array" ref="E107">_xlfn.IFS(
target_type="Absolute",IF(by_energy_carbon=0,0,1-(tp_performance/(by_energy_carbon*IF(target_period="TP6",1,2)))),
target_type="Relative",IF(by_performance=0,0,1-(tp_performance/by_performance)),
target_type="Novem",1-(tp_energy*IF(energy_carbon_unit="kg",tp_carbon_factor,IF(energy_carbon_unit="tonne",tp_carbon_factor/1000,1))/IF(by_energy_carbon_tp_throughput=0,1,by_energy_carbon_tp_throughput)))</f>
        <v>#N/A</v>
      </c>
      <c r="F107" s="64"/>
      <c r="G107" s="153"/>
    </row>
    <row r="108" spans="2:17" ht="15.75" hidden="1" x14ac:dyDescent="0.2">
      <c r="B108" s="175"/>
      <c r="C108" s="86"/>
      <c r="D108" s="87"/>
      <c r="E108" s="84"/>
      <c r="F108" s="64"/>
    </row>
    <row r="109" spans="2:17" ht="33.75" customHeight="1" x14ac:dyDescent="0.2">
      <c r="B109" s="176"/>
      <c r="C109" s="14" t="s">
        <v>15</v>
      </c>
      <c r="D109" s="26"/>
      <c r="E109" s="85" t="e" cm="1">
        <f t="array" ref="E109">_xlfn.IFS(
AND(pri_buy_out_carbon=0,surplus_used=0,surplus_gained&gt;=0),"Target met",
AND(pri_buy_out_carbon&gt;0,surplus_used=0),"Buy-out Required",
AND(pri_buy_out_carbon&gt;0,surplus_used&gt;0),"Surplus used and buy-out required",
AND(pri_buy_out_carbon=0,surplus_used&gt;0),"Surplus used"
)</f>
        <v>#N/A</v>
      </c>
      <c r="F109" s="64"/>
    </row>
    <row r="110" spans="2:17" ht="15.75" x14ac:dyDescent="0.25">
      <c r="B110" s="60"/>
      <c r="C110" s="47"/>
      <c r="D110" s="47"/>
    </row>
    <row r="111" spans="2:17" ht="26.25" customHeight="1" x14ac:dyDescent="0.2">
      <c r="B111" s="22" t="s">
        <v>26</v>
      </c>
      <c r="C111" s="46"/>
      <c r="D111" s="46"/>
      <c r="E111" s="46"/>
    </row>
    <row r="112" spans="2:17" x14ac:dyDescent="0.2">
      <c r="C112" s="65"/>
      <c r="D112" s="65"/>
    </row>
    <row r="113" spans="1:10" ht="15.75" x14ac:dyDescent="0.2">
      <c r="B113" s="194" t="s">
        <v>5</v>
      </c>
      <c r="C113" s="172" t="str">
        <f>"Target period carbon factor ("&amp;IF(OR(energy_carbon_unit="kg",energy_carbon_unit="tonne"),"kg/kWh)","tC/"&amp;energy_carbon_unit&amp;")")</f>
        <v>Target period carbon factor (tC/)</v>
      </c>
      <c r="D113" s="173"/>
      <c r="E113" s="66">
        <f>IF(tp_energy=0,0,SUMPRODUCT(energy_data,carbon_factors)/tp_energy)</f>
        <v>0</v>
      </c>
      <c r="F113" s="64"/>
    </row>
    <row r="114" spans="1:10" ht="15.75" x14ac:dyDescent="0.2">
      <c r="B114" s="195"/>
      <c r="C114" s="172" t="str">
        <f>"Amount of "&amp;IF(OR(energy_carbon_unit="kg",energy_carbon_unit="tonne"),"carbon emitted","energy used")&amp;" under target ("&amp;energy_carbon_unit&amp;")"</f>
        <v>Amount of energy used under target ()</v>
      </c>
      <c r="D114" s="173"/>
      <c r="E114" s="67" t="e" cm="1">
        <f t="array" ref="E114">_xlfn.IFS(
target_type="Absolute",(numerical_target-tp_performance),
target_type="Relative",(numerical_target+tolerance*IF(tp_performance_percent&gt;percent_target,-1,1)-tp_performance)*reporting_throughput,
target_type="Novem",target_energy_carbon_tp_throughput-tp_energy*IF(energy_carbon_unit="kg",tp_carbon_factor,IF(energy_carbon_unit="tonne",tp_carbon_factor/1000,1)))</f>
        <v>#N/A</v>
      </c>
      <c r="F114" s="64"/>
      <c r="G114" s="130"/>
    </row>
    <row r="115" spans="1:10" ht="15.75" x14ac:dyDescent="0.2">
      <c r="B115" s="195"/>
      <c r="C115" s="172" t="s">
        <v>50</v>
      </c>
      <c r="D115" s="173"/>
      <c r="E115" s="68" t="e">
        <f>energy_carbon_under_target*IF(energy_carbon_unit="kg",1/1000,IF(energy_carbon_unit="tonne",1,tp_carbon_factor))*44/12</f>
        <v>#N/A</v>
      </c>
      <c r="F115" s="64"/>
    </row>
    <row r="116" spans="1:10" ht="15.75" x14ac:dyDescent="0.2">
      <c r="B116" s="195"/>
      <c r="C116" s="172" t="s">
        <v>51</v>
      </c>
      <c r="D116" s="173"/>
      <c r="E116" s="69" t="e">
        <f>SUMPRODUCT(energy_data,carbon_factors)*44/12*IF(OR(energy_carbon_unit="kg",energy_carbon_unit="tonne"),0.001,1)</f>
        <v>#N/A</v>
      </c>
      <c r="F116" s="64"/>
    </row>
    <row r="117" spans="1:10" ht="15.75" x14ac:dyDescent="0.2">
      <c r="B117" s="195"/>
      <c r="C117" s="86" t="s">
        <v>49</v>
      </c>
      <c r="D117" s="87"/>
      <c r="E117" s="70" t="e">
        <f>IF(tp_performance_percent&lt;IF(target_type="Novem",1-(target_energy_carbon_tp_throughput/IF(by_energy_carbon_tp_throughput=0,1,by_energy_carbon_tp_throughput)),percent_target), IF(OR(target_period="TP5",target_period="TP6"),0,IF(banked_surplus&gt;ROUNDUP(ABS(carbon_under_target),0),ROUNDUP(ABS(carbon_under_target),0),banked_surplus)),0)</f>
        <v>#N/A</v>
      </c>
      <c r="F117" s="64"/>
    </row>
    <row r="118" spans="1:10" ht="15.75" x14ac:dyDescent="0.2">
      <c r="B118" s="195"/>
      <c r="C118" s="172" t="s">
        <v>52</v>
      </c>
      <c r="D118" s="173"/>
      <c r="E118" s="70" t="e">
        <f>ROUNDDOWN(IF(tp_performance_percent&gt;IF(target_type="Novem",1-(target_energy_carbon_tp_throughput/IF(by_energy_carbon_tp_throughput=0,1,by_energy_carbon_tp_throughput)),percent_target),carbon_under_target,0),0)</f>
        <v>#N/A</v>
      </c>
      <c r="F118" s="64"/>
      <c r="G118" s="99"/>
      <c r="H118" s="99"/>
      <c r="I118" s="99"/>
      <c r="J118" s="99"/>
    </row>
    <row r="119" spans="1:10" ht="15.75" x14ac:dyDescent="0.2">
      <c r="B119" s="195"/>
      <c r="C119" s="172" t="s">
        <v>53</v>
      </c>
      <c r="D119" s="173"/>
      <c r="E119" s="70" t="e">
        <f>IF(IF(OR(target_period="TP5",target_period="TP6"),0,-banked_surplus)+ROUNDUP((IF(energy_carbon_under_target&lt;0,ABS(energy_carbon_under_target)*IF(energy_carbon_unit="kg",1/1000,IF(energy_carbon_unit="tonne",1,tp_carbon_factor)),0)*44/12),0)&lt;0,0,IF(OR(target_period="TP5",target_period="TP6"),0,-banked_surplus)+ROUNDUP((IF(energy_carbon_under_target&lt;0,ABS(energy_carbon_under_target)*IF(energy_carbon_unit="kg",1/1000,IF(energy_carbon_unit="tonne",1,tp_carbon_factor)),0)*44/12),0))</f>
        <v>#N/A</v>
      </c>
      <c r="F119" s="64"/>
      <c r="H119" s="98"/>
      <c r="I119" s="98"/>
      <c r="J119" s="98"/>
    </row>
    <row r="120" spans="1:10" ht="15.75" x14ac:dyDescent="0.2">
      <c r="B120" s="196"/>
      <c r="C120" s="172" t="s">
        <v>54</v>
      </c>
      <c r="D120" s="173"/>
      <c r="E120" s="71" t="e" cm="1">
        <f t="array" ref="E120">ROUND(pri_buy_out_carbon*_xlfn.IFS(
target_period="TP6",25,
target_period="TP5",18,
OR(target_period="TP3",target_period="TP4"),14,
OR(target_period="TP1",target_period="TP2"),12),0)</f>
        <v>#N/A</v>
      </c>
      <c r="F120" s="64"/>
    </row>
    <row r="121" spans="1:10" ht="15.75" x14ac:dyDescent="0.25">
      <c r="C121" s="47"/>
      <c r="D121" s="47"/>
      <c r="E121" s="72"/>
      <c r="G121" s="57"/>
    </row>
    <row r="122" spans="1:10" ht="26.25" customHeight="1" x14ac:dyDescent="0.2">
      <c r="A122" s="73"/>
      <c r="B122" s="22" t="s">
        <v>30</v>
      </c>
      <c r="C122" s="46"/>
      <c r="D122" s="46"/>
      <c r="E122" s="46"/>
    </row>
    <row r="123" spans="1:10" x14ac:dyDescent="0.2">
      <c r="A123" s="73"/>
      <c r="C123" s="65"/>
      <c r="D123" s="65"/>
    </row>
    <row r="124" spans="1:10" ht="15.75" customHeight="1" x14ac:dyDescent="0.2">
      <c r="A124" s="73"/>
      <c r="B124" s="197" t="s">
        <v>5</v>
      </c>
      <c r="C124" s="172" t="str">
        <f>"Target period carbon factor ("&amp;IF(OR(energy_carbon_unit="kg",energy_carbon_unit="tonne"),"kg/kWh)","tC/"&amp;energy_carbon_unit&amp;")")</f>
        <v>Target period carbon factor (tC/)</v>
      </c>
      <c r="D124" s="173"/>
      <c r="E124" s="66">
        <f>tp_carbon_factor</f>
        <v>0</v>
      </c>
      <c r="F124" s="64"/>
      <c r="J124" s="74"/>
    </row>
    <row r="125" spans="1:10" ht="15.75" x14ac:dyDescent="0.2">
      <c r="A125" s="73"/>
      <c r="B125" s="198"/>
      <c r="C125" s="172" t="str">
        <f>"Amount of "&amp;IF(OR(energy_carbon_unit="kg",energy_carbon_unit="tonne"),"carbon emitted","energy used")&amp;" under target ("&amp;energy_carbon_unit&amp;")"</f>
        <v>Amount of energy used under target ()</v>
      </c>
      <c r="D125" s="173"/>
      <c r="E125" s="67" t="e">
        <f>energy_carbon_under_target</f>
        <v>#N/A</v>
      </c>
      <c r="F125" s="64"/>
      <c r="J125" s="75"/>
    </row>
    <row r="126" spans="1:10" ht="15.75" x14ac:dyDescent="0.2">
      <c r="A126" s="73"/>
      <c r="B126" s="198"/>
      <c r="C126" s="172" t="s">
        <v>50</v>
      </c>
      <c r="D126" s="173"/>
      <c r="E126" s="76" t="e">
        <f>carbon_under_target</f>
        <v>#N/A</v>
      </c>
      <c r="F126" s="64"/>
      <c r="J126" s="75"/>
    </row>
    <row r="127" spans="1:10" ht="15.75" x14ac:dyDescent="0.2">
      <c r="A127" s="73"/>
      <c r="B127" s="198"/>
      <c r="C127" s="199" t="s">
        <v>61</v>
      </c>
      <c r="D127" s="199"/>
      <c r="E127" s="77" t="e">
        <f>CO2_emissions</f>
        <v>#N/A</v>
      </c>
      <c r="F127" s="64"/>
      <c r="J127" s="75"/>
    </row>
    <row r="128" spans="1:10" ht="15.75" x14ac:dyDescent="0.2">
      <c r="A128" s="73"/>
      <c r="B128" s="198"/>
      <c r="C128" s="199" t="s">
        <v>60</v>
      </c>
      <c r="D128" s="199"/>
      <c r="E128" s="70" t="e">
        <f>pri_buy_out_carbon</f>
        <v>#N/A</v>
      </c>
      <c r="F128" s="78"/>
      <c r="J128" s="72"/>
    </row>
    <row r="129" spans="1:10" ht="15.75" x14ac:dyDescent="0.2">
      <c r="A129" s="73"/>
      <c r="B129" s="198"/>
      <c r="C129" s="172" t="s">
        <v>55</v>
      </c>
      <c r="D129" s="173"/>
      <c r="E129" s="96"/>
    </row>
    <row r="130" spans="1:10" ht="15.75" x14ac:dyDescent="0.2">
      <c r="A130" s="73"/>
      <c r="B130" s="198"/>
      <c r="C130" s="172" t="s">
        <v>56</v>
      </c>
      <c r="D130" s="173"/>
      <c r="E130" s="97"/>
      <c r="F130" s="79"/>
      <c r="J130" s="74"/>
    </row>
    <row r="131" spans="1:10" ht="15.75" x14ac:dyDescent="0.2">
      <c r="A131" s="73"/>
      <c r="B131" s="198"/>
      <c r="C131" s="172" t="s">
        <v>57</v>
      </c>
      <c r="D131" s="173"/>
      <c r="E131" s="97"/>
      <c r="F131" s="80"/>
      <c r="J131" s="75"/>
    </row>
    <row r="132" spans="1:10" ht="15.75" x14ac:dyDescent="0.2">
      <c r="A132" s="73"/>
      <c r="B132" s="198"/>
      <c r="C132" s="172" t="s">
        <v>58</v>
      </c>
      <c r="D132" s="173"/>
      <c r="E132" s="70" t="e">
        <f>MAX(pri_buy_out_carbon-prev_surplus_used,0)-prev_buy_out_co2</f>
        <v>#N/A</v>
      </c>
    </row>
    <row r="133" spans="1:10" ht="15.75" x14ac:dyDescent="0.2">
      <c r="A133" s="73"/>
      <c r="B133" s="198"/>
      <c r="C133" s="172" t="s">
        <v>59</v>
      </c>
      <c r="D133" s="173"/>
      <c r="E133" s="71" t="e" cm="1">
        <f t="array" ref="E133">ROUND(secondary_buy_out_co2*_xlfn.IFS(
target_period="TP6",25,
target_period="TP5",18,
OR(target_period="TP3",target_period="TP4"),14,
OR(target_period="TP1",target_period="TP2"),12),0)</f>
        <v>#N/A</v>
      </c>
    </row>
  </sheetData>
  <sheetProtection formatColumns="0" formatRows="0"/>
  <mergeCells count="57">
    <mergeCell ref="B124:B133"/>
    <mergeCell ref="C115:D115"/>
    <mergeCell ref="C130:D130"/>
    <mergeCell ref="C131:D131"/>
    <mergeCell ref="C132:D132"/>
    <mergeCell ref="C133:D133"/>
    <mergeCell ref="C124:D124"/>
    <mergeCell ref="C125:D125"/>
    <mergeCell ref="C129:D129"/>
    <mergeCell ref="C126:D126"/>
    <mergeCell ref="C127:D127"/>
    <mergeCell ref="C128:D128"/>
    <mergeCell ref="C118:D118"/>
    <mergeCell ref="C107:D107"/>
    <mergeCell ref="C106:D106"/>
    <mergeCell ref="C114:D114"/>
    <mergeCell ref="C116:D116"/>
    <mergeCell ref="B106:B109"/>
    <mergeCell ref="B113:B120"/>
    <mergeCell ref="C113:D113"/>
    <mergeCell ref="C120:D120"/>
    <mergeCell ref="C119:D119"/>
    <mergeCell ref="B16:B25"/>
    <mergeCell ref="C21:D21"/>
    <mergeCell ref="B37:B63"/>
    <mergeCell ref="E5:F5"/>
    <mergeCell ref="E6:F6"/>
    <mergeCell ref="E9:F9"/>
    <mergeCell ref="C20:D20"/>
    <mergeCell ref="E8:F8"/>
    <mergeCell ref="E10:F10"/>
    <mergeCell ref="C16:D16"/>
    <mergeCell ref="C17:D17"/>
    <mergeCell ref="C18:D18"/>
    <mergeCell ref="C19:D19"/>
    <mergeCell ref="C22:D22"/>
    <mergeCell ref="C28:D28"/>
    <mergeCell ref="C23:D23"/>
    <mergeCell ref="C24:D24"/>
    <mergeCell ref="C31:D31"/>
    <mergeCell ref="C27:D27"/>
    <mergeCell ref="C25:D25"/>
    <mergeCell ref="C26:D26"/>
    <mergeCell ref="C29:D29"/>
    <mergeCell ref="C97:C98"/>
    <mergeCell ref="D97:D98"/>
    <mergeCell ref="E97:E98"/>
    <mergeCell ref="F97:F98"/>
    <mergeCell ref="B26:B29"/>
    <mergeCell ref="C68:D68"/>
    <mergeCell ref="B67:B69"/>
    <mergeCell ref="C69:D69"/>
    <mergeCell ref="B95:B98"/>
    <mergeCell ref="B72:F72"/>
    <mergeCell ref="B74:B78"/>
    <mergeCell ref="B79:B82"/>
    <mergeCell ref="C67:D67"/>
  </mergeCells>
  <conditionalFormatting sqref="B73:Q83 B84:B85 B86:Q87 D94:E94 B95:F95 C96:F97 F99 C101:E103 F102:F103">
    <cfRule type="expression" dxfId="2" priority="3">
      <formula>IF($E$19&lt;&gt;"Novem",1,0)</formula>
    </cfRule>
  </conditionalFormatting>
  <conditionalFormatting sqref="E21 E24">
    <cfRule type="expression" dxfId="1" priority="1">
      <formula>IF($E$19="Novem",1,0)</formula>
    </cfRule>
  </conditionalFormatting>
  <conditionalFormatting sqref="E27 E29">
    <cfRule type="expression" dxfId="0" priority="2">
      <formula>IF($E$19="Relative",1,0)</formula>
    </cfRule>
  </conditionalFormatting>
  <dataValidations count="5">
    <dataValidation type="list" allowBlank="1" showInputMessage="1" showErrorMessage="1" sqref="E20" xr:uid="{370AC95B-EE2B-4FF4-88D5-E27C0DD9C341}">
      <formula1>"kWh, MWh, GJ, kg, tonne"</formula1>
    </dataValidation>
    <dataValidation type="list" allowBlank="1" showInputMessage="1" showErrorMessage="1" sqref="E19" xr:uid="{4042A6C1-2046-4491-9C78-8F9F4DDB2C6F}">
      <formula1>"Absolute,Novem,Relative"</formula1>
    </dataValidation>
    <dataValidation type="list" allowBlank="1" showInputMessage="1" showErrorMessage="1" sqref="D75:Q75" xr:uid="{B406514A-701A-4EC3-A0B6-7D0E792DDC9C}">
      <formula1>"Please select, TU Base Year, 2008, 2009, 2010, 2011, 2012, 2013, 2014, 2015, 2016, 2017, 2018, 2019, 2020, 2021, 2022, 2023, 2024"</formula1>
    </dataValidation>
    <dataValidation type="list" allowBlank="1" showInputMessage="1" showErrorMessage="1" sqref="D74:Q74" xr:uid="{30482A96-BAE0-4664-AF15-478410B7CCA9}">
      <formula1>"Please select, Yes, No"</formula1>
    </dataValidation>
    <dataValidation type="list" allowBlank="1" showInputMessage="1" showErrorMessage="1" sqref="C6" xr:uid="{EE45ABC9-F07A-488F-BBF2-EA0578C20C0F}">
      <formula1>"TP1, TP2, TP3, TP4, TP5, TP6"</formula1>
    </dataValidation>
  </dataValidations>
  <pageMargins left="0.23622047244094491" right="0.23622047244094491" top="0.74803149606299213" bottom="0.74803149606299213" header="0.31496062992125984" footer="0.31496062992125984"/>
  <pageSetup paperSize="9" scale="67" fitToHeight="2" orientation="portrait" r:id="rId1"/>
  <colBreaks count="1" manualBreakCount="1">
    <brk id="8" max="1048575" man="1"/>
  </colBreaks>
  <ignoredErrors>
    <ignoredError sqref="F96" formula="1"/>
  </ignoredError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Issuedate xmlns="3e1b29f8-7008-403b-b2fb-9ef1de52b77a">2022-08-24T23:00:00+00:00</Issuedate>
    <TaxCatchAll xmlns="81936f9c-53d8-4266-aa9b-a06434fad9b0" xsi:nil="true"/>
    <lcf76f155ced4ddcb4097134ff3c332f xmlns="3e1b29f8-7008-403b-b2fb-9ef1de52b77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64DC95341EFA46ACBB54F68238415D" ma:contentTypeVersion="16" ma:contentTypeDescription="Create a new document." ma:contentTypeScope="" ma:versionID="7aea52bbfafc8c5ee1ea634cabe3df9d">
  <xsd:schema xmlns:xsd="http://www.w3.org/2001/XMLSchema" xmlns:xs="http://www.w3.org/2001/XMLSchema" xmlns:p="http://schemas.microsoft.com/office/2006/metadata/properties" xmlns:ns2="3e1b29f8-7008-403b-b2fb-9ef1de52b77a" xmlns:ns3="81936f9c-53d8-4266-aa9b-a06434fad9b0" targetNamespace="http://schemas.microsoft.com/office/2006/metadata/properties" ma:root="true" ma:fieldsID="7e4956ff950a374452008382066a2ace" ns2:_="" ns3:_="">
    <xsd:import namespace="3e1b29f8-7008-403b-b2fb-9ef1de52b77a"/>
    <xsd:import namespace="81936f9c-53d8-4266-aa9b-a06434fad9b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Issuedate"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1b29f8-7008-403b-b2fb-9ef1de52b7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Issuedate" ma:index="14" nillable="true" ma:displayName="Issue date" ma:description="Date document was issued" ma:format="DateOnly" ma:internalName="Issuedate">
      <xsd:simpleType>
        <xsd:restriction base="dms:DateTim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936f9c-53d8-4266-aa9b-a06434fad9b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13d1da77-6607-4212-845e-f5f13c084982}" ma:internalName="TaxCatchAll" ma:showField="CatchAllData" ma:web="81936f9c-53d8-4266-aa9b-a06434fad9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427A6075-5971-4CC9-B421-4C02D03332FF}">
  <ds:schemaRefs>
    <ds:schemaRef ds:uri="http://schemas.microsoft.com/office/2006/metadata/properties"/>
    <ds:schemaRef ds:uri="http://schemas.microsoft.com/office/infopath/2007/PartnerControls"/>
    <ds:schemaRef ds:uri="3e1b29f8-7008-403b-b2fb-9ef1de52b77a"/>
    <ds:schemaRef ds:uri="81936f9c-53d8-4266-aa9b-a06434fad9b0"/>
  </ds:schemaRefs>
</ds:datastoreItem>
</file>

<file path=customXml/itemProps2.xml><?xml version="1.0" encoding="utf-8"?>
<ds:datastoreItem xmlns:ds="http://schemas.openxmlformats.org/officeDocument/2006/customXml" ds:itemID="{25BCA67B-4026-4318-A86C-A9A416688A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1b29f8-7008-403b-b2fb-9ef1de52b77a"/>
    <ds:schemaRef ds:uri="81936f9c-53d8-4266-aa9b-a06434fad9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7FAAD7E-C384-4521-923C-33EA511811DD}">
  <ds:schemaRefs>
    <ds:schemaRef ds:uri="http://schemas.microsoft.com/sharepoint/v3/contenttype/forms"/>
  </ds:schemaRefs>
</ds:datastoreItem>
</file>

<file path=customXml/itemProps4.xml><?xml version="1.0" encoding="utf-8"?>
<ds:datastoreItem xmlns:ds="http://schemas.openxmlformats.org/officeDocument/2006/customXml" ds:itemID="{75DDB098-D00A-448D-8885-8491242FDB28}">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56</vt:i4>
      </vt:variant>
    </vt:vector>
  </HeadingPairs>
  <TitlesOfParts>
    <vt:vector size="58" baseType="lpstr">
      <vt:lpstr>Instructions</vt:lpstr>
      <vt:lpstr>TPR template</vt:lpstr>
      <vt:lpstr>actual_throughput</vt:lpstr>
      <vt:lpstr>adjusted_throughput</vt:lpstr>
      <vt:lpstr>banked_surplus</vt:lpstr>
      <vt:lpstr>by_energy_carbon</vt:lpstr>
      <vt:lpstr>by_energy_carbon_per_product_group</vt:lpstr>
      <vt:lpstr>by_energy_carbon_tp_throughput</vt:lpstr>
      <vt:lpstr>by_performance</vt:lpstr>
      <vt:lpstr>by_throughput</vt:lpstr>
      <vt:lpstr>carbon_co2_factor</vt:lpstr>
      <vt:lpstr>carbon_factors</vt:lpstr>
      <vt:lpstr>carbon_under_target</vt:lpstr>
      <vt:lpstr>co2_coal</vt:lpstr>
      <vt:lpstr>co2_coke</vt:lpstr>
      <vt:lpstr>co2_diesel</vt:lpstr>
      <vt:lpstr>co2_elec</vt:lpstr>
      <vt:lpstr>CO2_emissions</vt:lpstr>
      <vt:lpstr>co2_ethane</vt:lpstr>
      <vt:lpstr>co2_fuel_oil</vt:lpstr>
      <vt:lpstr>co2_kerosene</vt:lpstr>
      <vt:lpstr>co2_LPG</vt:lpstr>
      <vt:lpstr>co2_naphtha</vt:lpstr>
      <vt:lpstr>co2_nat_gas</vt:lpstr>
      <vt:lpstr>co2_pet_coke</vt:lpstr>
      <vt:lpstr>co2_petrol</vt:lpstr>
      <vt:lpstr>co2_refinery_gas</vt:lpstr>
      <vt:lpstr>energy_carbon_under_target</vt:lpstr>
      <vt:lpstr>energy_carbon_unit</vt:lpstr>
      <vt:lpstr>energy_data</vt:lpstr>
      <vt:lpstr>numerical_target</vt:lpstr>
      <vt:lpstr>percent_target</vt:lpstr>
      <vt:lpstr>percent_tolerance</vt:lpstr>
      <vt:lpstr>prev_buy_out_co2</vt:lpstr>
      <vt:lpstr>prev_surplus_gained</vt:lpstr>
      <vt:lpstr>prev_surplus_used</vt:lpstr>
      <vt:lpstr>pri_buy_out_carbon</vt:lpstr>
      <vt:lpstr>pri_buy_out_cost</vt:lpstr>
      <vt:lpstr>pri_elec_factor</vt:lpstr>
      <vt:lpstr>primary_electricity</vt:lpstr>
      <vt:lpstr>Instructions!Print_Area</vt:lpstr>
      <vt:lpstr>'TPR template'!Print_Area</vt:lpstr>
      <vt:lpstr>reporting_throughput</vt:lpstr>
      <vt:lpstr>secondary_buy_out_co2</vt:lpstr>
      <vt:lpstr>surplus_gained</vt:lpstr>
      <vt:lpstr>surplus_used</vt:lpstr>
      <vt:lpstr>target_energy_carbon_tp_throughput</vt:lpstr>
      <vt:lpstr>target_period</vt:lpstr>
      <vt:lpstr>target_type</vt:lpstr>
      <vt:lpstr>throughput_unit</vt:lpstr>
      <vt:lpstr>tolerance</vt:lpstr>
      <vt:lpstr>tp_carbon_factor</vt:lpstr>
      <vt:lpstr>tp_energy</vt:lpstr>
      <vt:lpstr>tp_energy_carbon_per_product_group</vt:lpstr>
      <vt:lpstr>tp_outcome</vt:lpstr>
      <vt:lpstr>tp_performance</vt:lpstr>
      <vt:lpstr>tp_performance_percent</vt:lpstr>
      <vt:lpstr>tu_identifier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Relative TPR template</dc:title>
  <dc:creator>Paul Scott</dc:creator>
  <cp:lastModifiedBy>Ray Cottam</cp:lastModifiedBy>
  <cp:lastPrinted>2022-02-23T11:01:43Z</cp:lastPrinted>
  <dcterms:created xsi:type="dcterms:W3CDTF">2012-04-24T10:43:28Z</dcterms:created>
  <dcterms:modified xsi:type="dcterms:W3CDTF">2025-02-14T15:29:27Z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6563b54c-8efb-4e11-8eff-9312199907fa</vt:lpwstr>
  </property>
  <property fmtid="{D5CDD505-2E9C-101B-9397-08002B2CF9AE}" pid="3" name="ContentTypeId">
    <vt:lpwstr>0x0101005AC3623D874E9C4A9FB208FEC6F487EC</vt:lpwstr>
  </property>
  <property fmtid="{D5CDD505-2E9C-101B-9397-08002B2CF9AE}" pid="4" name="_dlc_DocId">
    <vt:lpwstr>TVZN7CCS4RQY-319-10417</vt:lpwstr>
  </property>
  <property fmtid="{D5CDD505-2E9C-101B-9397-08002B2CF9AE}" pid="5" name="_dlc_DocIdUrl">
    <vt:lpwstr>https://team.sfwltd.co.uk/sites/Projects/EA_CCA/_layouts/15/DocIdRedir.aspx?ID=TVZN7CCS4RQY-319-10417, TVZN7CCS4RQY-319-10417</vt:lpwstr>
  </property>
  <property fmtid="{D5CDD505-2E9C-101B-9397-08002B2CF9AE}" pid="6" name="MediaServiceImageTags">
    <vt:lpwstr/>
  </property>
</Properties>
</file>