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2 Detailed analysis fire\2025-26 DF_RT\02 Tables\03 Publication ready\"/>
    </mc:Choice>
  </mc:AlternateContent>
  <xr:revisionPtr revIDLastSave="0" documentId="13_ncr:1_{9F418EF8-9E04-4B9F-BEF9-AFE4D7636248}" xr6:coauthVersionLast="47" xr6:coauthVersionMax="47" xr10:uidLastSave="{00000000-0000-0000-0000-000000000000}"/>
  <workbookProtection workbookAlgorithmName="SHA-512" workbookHashValue="HsW37pmjsx01cxl6aNGoOgIU0oXDGZdul9dU1hd2zJBKd6BjqG8YCWVuRRR2yd2JImSGPGmDNJvQLxPXCUgF5g==" workbookSaltValue="xcAsir3y6//sp3lfDenU2Q==" workbookSpinCount="100000" lockStructure="1"/>
  <bookViews>
    <workbookView xWindow="-120" yWindow="-120" windowWidth="29040" windowHeight="14370" xr2:uid="{00000000-000D-0000-FFFF-FFFF00000000}"/>
  </bookViews>
  <sheets>
    <sheet name="Cover_sheet" sheetId="16" r:id="rId1"/>
    <sheet name="config" sheetId="18" state="hidden" r:id="rId2"/>
    <sheet name="QA" sheetId="19" state="hidden" r:id="rId3"/>
    <sheet name="Contents" sheetId="17" r:id="rId4"/>
    <sheet name="Notes" sheetId="20" r:id="rId5"/>
    <sheet name="Data" sheetId="7" r:id="rId6"/>
    <sheet name="FIRE0706_raw" sheetId="6" state="hidden" r:id="rId7"/>
    <sheet name="FIRE0706" sheetId="15" r:id="rId8"/>
  </sheets>
  <externalReferences>
    <externalReference r:id="rId9"/>
    <externalReference r:id="rId10"/>
  </externalReferences>
  <definedNames>
    <definedName name="_xlnm._FilterDatabase" localSheetId="5" hidden="1">Data!$A$1:$C$137289</definedName>
    <definedName name="bb">'[1]Succ apps, retire &amp; resig 0203'!$A$5:$S$58</definedName>
    <definedName name="_xlnm.Print_Area" localSheetId="3">Contents!$A$1:$E$7</definedName>
    <definedName name="_xlnm.Print_Area" localSheetId="7">FIRE0706!$A$1:$L$38</definedName>
    <definedName name="_xlnm.Print_Titles" localSheetId="7">FIRE0706!$A:$A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7" l="1"/>
  <c r="D7" i="17"/>
  <c r="A10" i="16"/>
  <c r="A3" i="16"/>
  <c r="A14" i="20"/>
  <c r="A2" i="17"/>
  <c r="A9" i="16"/>
  <c r="A8" i="16"/>
  <c r="A5" i="16"/>
  <c r="B3" i="6"/>
  <c r="D20" i="6" l="1" a="1"/>
  <c r="D20" i="15" s="1"/>
  <c r="C20" i="6" a="1"/>
  <c r="C20" i="15" s="1"/>
  <c r="E20" i="6" a="1"/>
  <c r="E20" i="15" s="1"/>
  <c r="F20" i="6" a="1"/>
  <c r="F20" i="15" s="1"/>
  <c r="C21" i="6" a="1"/>
  <c r="C21" i="15" s="1"/>
  <c r="D21" i="6" a="1"/>
  <c r="D21" i="15" s="1"/>
  <c r="E21" i="6" a="1"/>
  <c r="E21" i="15" s="1"/>
  <c r="F21" i="6" a="1"/>
  <c r="F21" i="15" s="1"/>
  <c r="F19" i="6" a="1"/>
  <c r="E19" i="6" a="1"/>
  <c r="D19" i="6" a="1"/>
  <c r="C19" i="6" a="1"/>
  <c r="F18" i="6" a="1"/>
  <c r="E18" i="6" a="1"/>
  <c r="D18" i="6" a="1"/>
  <c r="C18" i="6" a="1"/>
  <c r="F17" i="6" a="1"/>
  <c r="E17" i="6" a="1"/>
  <c r="D17" i="6" a="1"/>
  <c r="C17" i="6" a="1"/>
  <c r="F16" i="6" a="1"/>
  <c r="E16" i="6" a="1"/>
  <c r="D16" i="6" a="1"/>
  <c r="C16" i="6" a="1"/>
  <c r="F15" i="6" a="1"/>
  <c r="E15" i="6" a="1"/>
  <c r="D15" i="6" a="1"/>
  <c r="C15" i="6" a="1"/>
  <c r="F14" i="6" a="1"/>
  <c r="E14" i="6" a="1"/>
  <c r="D14" i="6" a="1"/>
  <c r="C7" i="6" a="1"/>
  <c r="D6" i="6" a="1"/>
  <c r="C14" i="6" a="1"/>
  <c r="F13" i="6" a="1"/>
  <c r="E13" i="6" a="1"/>
  <c r="D13" i="6" a="1"/>
  <c r="C13" i="6" a="1"/>
  <c r="F12" i="6" a="1"/>
  <c r="E12" i="6" a="1"/>
  <c r="D12" i="6" a="1"/>
  <c r="C12" i="6" a="1"/>
  <c r="F11" i="6" a="1"/>
  <c r="E11" i="6" a="1"/>
  <c r="D11" i="6" a="1"/>
  <c r="C11" i="6" a="1"/>
  <c r="F10" i="6" a="1"/>
  <c r="E10" i="6" a="1"/>
  <c r="D10" i="6" a="1"/>
  <c r="C10" i="6" a="1"/>
  <c r="F9" i="6" a="1"/>
  <c r="E9" i="6" a="1"/>
  <c r="D9" i="6" a="1"/>
  <c r="C9" i="6" a="1"/>
  <c r="F8" i="6" a="1"/>
  <c r="E8" i="6" a="1"/>
  <c r="D8" i="6" a="1"/>
  <c r="C8" i="6" a="1"/>
  <c r="F7" i="6" a="1"/>
  <c r="E7" i="6" a="1"/>
  <c r="D7" i="6" a="1"/>
  <c r="F6" i="6" a="1"/>
  <c r="E6" i="6" a="1"/>
  <c r="C6" i="6" a="1"/>
  <c r="C17" i="15"/>
  <c r="F17" i="15"/>
  <c r="F19" i="15"/>
  <c r="E17" i="15"/>
  <c r="D19" i="15"/>
  <c r="F18" i="15"/>
  <c r="D18" i="15"/>
  <c r="C18" i="15"/>
  <c r="E19" i="15"/>
  <c r="C10" i="15"/>
  <c r="C16" i="15" l="1"/>
  <c r="E16" i="15"/>
  <c r="D16" i="15"/>
  <c r="F16" i="15"/>
  <c r="C8" i="15"/>
  <c r="E8" i="15"/>
  <c r="C9" i="15"/>
  <c r="E9" i="15"/>
  <c r="E10" i="15"/>
  <c r="E11" i="15"/>
  <c r="E12" i="15"/>
  <c r="E13" i="15"/>
  <c r="E14" i="15"/>
  <c r="D6" i="15"/>
  <c r="E7" i="15"/>
  <c r="C7" i="15"/>
  <c r="D8" i="15"/>
  <c r="F8" i="15"/>
  <c r="D9" i="15"/>
  <c r="F9" i="15"/>
  <c r="D10" i="15"/>
  <c r="F10" i="15"/>
  <c r="D11" i="15"/>
  <c r="F11" i="15"/>
  <c r="D12" i="15"/>
  <c r="F12" i="15"/>
  <c r="D13" i="15"/>
  <c r="F13" i="15"/>
  <c r="D14" i="15"/>
  <c r="F14" i="15"/>
  <c r="F6" i="15"/>
  <c r="E6" i="15"/>
  <c r="D7" i="15"/>
  <c r="F7" i="15"/>
  <c r="B20" i="6"/>
  <c r="B20" i="15" s="1"/>
  <c r="B21" i="6"/>
  <c r="B21" i="15" s="1"/>
  <c r="C6" i="15"/>
  <c r="E18" i="15"/>
  <c r="B17" i="6"/>
  <c r="D17" i="15"/>
  <c r="B19" i="6"/>
  <c r="K19" i="6" s="1"/>
  <c r="K19" i="15" s="1"/>
  <c r="C19" i="15"/>
  <c r="K17" i="6"/>
  <c r="K17" i="15" s="1"/>
  <c r="I17" i="6"/>
  <c r="I17" i="15" s="1"/>
  <c r="B18" i="6"/>
  <c r="H17" i="6"/>
  <c r="H17" i="15" s="1"/>
  <c r="B16" i="6"/>
  <c r="K16" i="6" s="1"/>
  <c r="K16" i="15" s="1"/>
  <c r="C13" i="15"/>
  <c r="B13" i="6"/>
  <c r="C12" i="15"/>
  <c r="B12" i="6"/>
  <c r="C11" i="15"/>
  <c r="B11" i="6"/>
  <c r="F15" i="15"/>
  <c r="E15" i="15"/>
  <c r="C14" i="15"/>
  <c r="B14" i="6"/>
  <c r="B14" i="15" s="1"/>
  <c r="D15" i="15"/>
  <c r="C15" i="15"/>
  <c r="B15" i="6"/>
  <c r="B15" i="15" s="1"/>
  <c r="H20" i="6" l="1"/>
  <c r="H20" i="15" s="1"/>
  <c r="K20" i="6"/>
  <c r="K20" i="15" s="1"/>
  <c r="I20" i="6"/>
  <c r="I20" i="15" s="1"/>
  <c r="J20" i="6"/>
  <c r="J20" i="15" s="1"/>
  <c r="K21" i="6"/>
  <c r="K21" i="15" s="1"/>
  <c r="H21" i="6"/>
  <c r="H21" i="15" s="1"/>
  <c r="J21" i="6"/>
  <c r="J21" i="15" s="1"/>
  <c r="I21" i="6"/>
  <c r="I21" i="15" s="1"/>
  <c r="I18" i="6"/>
  <c r="I18" i="15" s="1"/>
  <c r="B18" i="15"/>
  <c r="I19" i="6"/>
  <c r="I19" i="15" s="1"/>
  <c r="B19" i="15"/>
  <c r="J19" i="6"/>
  <c r="J19" i="15" s="1"/>
  <c r="H19" i="6"/>
  <c r="H19" i="15" s="1"/>
  <c r="J17" i="6"/>
  <c r="J17" i="15" s="1"/>
  <c r="B17" i="15"/>
  <c r="H18" i="6"/>
  <c r="H18" i="15" s="1"/>
  <c r="K18" i="6"/>
  <c r="K18" i="15" s="1"/>
  <c r="J18" i="6"/>
  <c r="J18" i="15" s="1"/>
  <c r="I14" i="6"/>
  <c r="I14" i="15" s="1"/>
  <c r="J16" i="6"/>
  <c r="J16" i="15" s="1"/>
  <c r="I16" i="6"/>
  <c r="I16" i="15" s="1"/>
  <c r="B16" i="15"/>
  <c r="H16" i="6"/>
  <c r="H16" i="15" s="1"/>
  <c r="I15" i="6"/>
  <c r="I15" i="15" s="1"/>
  <c r="J15" i="6"/>
  <c r="J15" i="15" s="1"/>
  <c r="K15" i="6"/>
  <c r="K15" i="15" s="1"/>
  <c r="J14" i="6"/>
  <c r="J14" i="15" s="1"/>
  <c r="H15" i="6"/>
  <c r="H15" i="15" s="1"/>
  <c r="K14" i="6"/>
  <c r="K14" i="15" s="1"/>
  <c r="H14" i="6"/>
  <c r="H14" i="15" s="1"/>
  <c r="B6" i="6" l="1"/>
  <c r="B8" i="6"/>
  <c r="B7" i="6"/>
  <c r="B10" i="6"/>
  <c r="B9" i="6"/>
  <c r="B11" i="15" l="1"/>
  <c r="H9" i="6"/>
  <c r="H9" i="15" s="1"/>
  <c r="B9" i="15"/>
  <c r="K10" i="6"/>
  <c r="K10" i="15" s="1"/>
  <c r="B10" i="15"/>
  <c r="K12" i="6"/>
  <c r="K12" i="15" s="1"/>
  <c r="B12" i="15"/>
  <c r="K7" i="6"/>
  <c r="K7" i="15" s="1"/>
  <c r="B7" i="15"/>
  <c r="H6" i="6"/>
  <c r="H6" i="15" s="1"/>
  <c r="B6" i="15"/>
  <c r="B8" i="15"/>
  <c r="K13" i="6"/>
  <c r="K13" i="15" s="1"/>
  <c r="B13" i="15"/>
  <c r="H13" i="6"/>
  <c r="H13" i="15" s="1"/>
  <c r="I13" i="6"/>
  <c r="I13" i="15" s="1"/>
  <c r="J13" i="6"/>
  <c r="J13" i="15" s="1"/>
  <c r="I12" i="6"/>
  <c r="I12" i="15" s="1"/>
  <c r="I6" i="6"/>
  <c r="I6" i="15" s="1"/>
  <c r="K6" i="6"/>
  <c r="K6" i="15" s="1"/>
  <c r="J6" i="6"/>
  <c r="J6" i="15" s="1"/>
  <c r="J12" i="6"/>
  <c r="J12" i="15" s="1"/>
  <c r="H12" i="6"/>
  <c r="H12" i="15" s="1"/>
  <c r="I11" i="6"/>
  <c r="I11" i="15" s="1"/>
  <c r="H11" i="6"/>
  <c r="H11" i="15" s="1"/>
  <c r="K11" i="6"/>
  <c r="K11" i="15" s="1"/>
  <c r="H10" i="6"/>
  <c r="H10" i="15" s="1"/>
  <c r="J10" i="6"/>
  <c r="J10" i="15" s="1"/>
  <c r="K9" i="6"/>
  <c r="K9" i="15" s="1"/>
  <c r="J7" i="6"/>
  <c r="J7" i="15" s="1"/>
  <c r="J11" i="6"/>
  <c r="J11" i="15" s="1"/>
  <c r="I10" i="6"/>
  <c r="I10" i="15" s="1"/>
  <c r="K8" i="6"/>
  <c r="K8" i="15" s="1"/>
  <c r="J9" i="6"/>
  <c r="J9" i="15" s="1"/>
  <c r="I7" i="6"/>
  <c r="I7" i="15" s="1"/>
  <c r="H7" i="6"/>
  <c r="H7" i="15" s="1"/>
  <c r="I9" i="6"/>
  <c r="I9" i="15" s="1"/>
  <c r="H8" i="6"/>
  <c r="H8" i="15" s="1"/>
  <c r="J8" i="6"/>
  <c r="J8" i="15" s="1"/>
  <c r="I8" i="6"/>
  <c r="I8" i="15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<sst xmlns="http://schemas.openxmlformats.org/spreadsheetml/2006/main" count="251" uniqueCount="88">
  <si>
    <t>FINANCIAL_YEAR</t>
  </si>
  <si>
    <t>2010/11</t>
  </si>
  <si>
    <t>2011/12</t>
  </si>
  <si>
    <t>2012/13</t>
  </si>
  <si>
    <t>2013/14</t>
  </si>
  <si>
    <t>2014/15</t>
  </si>
  <si>
    <t>Percentage</t>
  </si>
  <si>
    <t>Year</t>
  </si>
  <si>
    <t>Total</t>
  </si>
  <si>
    <t>General note:</t>
  </si>
  <si>
    <t>The full set of fire statistics releases, tables and guidance can be found on our landing page, here-</t>
  </si>
  <si>
    <t>https://www.gov.uk/government/collections/fire-statistics</t>
  </si>
  <si>
    <t>Fatal and non-fatal casualties</t>
  </si>
  <si>
    <t>2015/16</t>
  </si>
  <si>
    <t>Primary fires</t>
  </si>
  <si>
    <t>4 If more than one smoke alarm was recorded for a fire, the fire is categorised under the most positive operation status of all the smoke alarms recorded.</t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</si>
  <si>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</si>
  <si>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</si>
  <si>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</si>
  <si>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</si>
  <si>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Fires involving casualties includes: any fire that resulted in any number of fire-related fatalities and/or non-fatal casualties.</t>
  </si>
  <si>
    <t>2016/17</t>
  </si>
  <si>
    <t>2017/18</t>
  </si>
  <si>
    <t>Alarm Absent</t>
  </si>
  <si>
    <t>2018/19</t>
  </si>
  <si>
    <t>Alarm Present and raised the alarm</t>
  </si>
  <si>
    <t>Alarm Present but did not operate</t>
  </si>
  <si>
    <t>Alarm Present but did not raise alarm</t>
  </si>
  <si>
    <t>ALARM_SYSTEM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</si>
  <si>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</si>
  <si>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</si>
  <si>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</si>
  <si>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</si>
  <si>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</si>
  <si>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</si>
  <si>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</si>
  <si>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</si>
  <si>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</si>
  <si>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</si>
  <si>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Raw data for the main data table</t>
  </si>
  <si>
    <t>Tables 0706</t>
  </si>
  <si>
    <t>FIRE0706</t>
  </si>
  <si>
    <t>Data</t>
  </si>
  <si>
    <t>Primary fires and casualties in other buildings by presence/operation of smoke alarms, England</t>
  </si>
  <si>
    <t xml:space="preserve">3 Other buildings includes, as well as all non-residential buildings, other residential buildings such as: Boarding houses, Hotels/Motels, Hostels, Military barracks, </t>
  </si>
  <si>
    <t>2020/21</t>
  </si>
  <si>
    <t>If you find any problems, or have any feedback, relating to accessibility</t>
  </si>
  <si>
    <t>Detail</t>
  </si>
  <si>
    <t>Provides the raw data behind the main data table.</t>
  </si>
  <si>
    <t>Shows the number of primary fires, fatal and non-fatal casualties in other buildings by presence/operation of smoke alarm.</t>
  </si>
  <si>
    <t>end of table</t>
  </si>
  <si>
    <t>TOTAL_PRIMARY_FIRES</t>
  </si>
  <si>
    <t>TOTAL_FATALITIES</t>
  </si>
  <si>
    <t>TOTAL_CASUALTIES</t>
  </si>
  <si>
    <t>2021/22</t>
  </si>
  <si>
    <t>2022/23</t>
  </si>
  <si>
    <t>2023/24</t>
  </si>
  <si>
    <t>Official Accredited Statistics?</t>
  </si>
  <si>
    <t>The statistics in this table are Accredited Official Statistics.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</si>
  <si>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</si>
  <si>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</si>
  <si>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</si>
  <si>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</si>
  <si>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</si>
  <si>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</si>
  <si>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</si>
  <si>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</si>
  <si>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Press enquiries: NewsDesk@communities.gov.uk</t>
  </si>
  <si>
    <t>Footnotes</t>
  </si>
  <si>
    <t>Notes on FIRE0706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</si>
  <si>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</si>
  <si>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</si>
  <si>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</si>
  <si>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</si>
  <si>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2024/25</t>
  </si>
  <si>
    <t>2025/26</t>
  </si>
  <si>
    <t>copyright year</t>
  </si>
  <si>
    <t>population year</t>
  </si>
  <si>
    <t>Summer 2027</t>
  </si>
  <si>
    <t>Ollie Gee</t>
  </si>
  <si>
    <t>19 August 2026</t>
  </si>
  <si>
    <t>2024</t>
  </si>
  <si>
    <t>Email: FireStatistics@communities.gov.uk</t>
  </si>
  <si>
    <t>12 May 2026</t>
  </si>
  <si>
    <r>
      <t>FIRE STATISTICS TABLE 0706: Primary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and casualties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in other buildings</t>
    </r>
    <r>
      <rPr>
        <b/>
        <vertAlign val="super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 xml:space="preserve"> by presence/operation of smoke alarms</t>
    </r>
    <r>
      <rPr>
        <b/>
        <vertAlign val="superscript"/>
        <sz val="12"/>
        <color rgb="FF000000"/>
        <rFont val="Arial"/>
        <family val="2"/>
      </rPr>
      <t>4</t>
    </r>
    <r>
      <rPr>
        <b/>
        <sz val="12"/>
        <color rgb="FF000000"/>
        <rFont val="Arial"/>
        <family val="2"/>
      </rPr>
      <t>, England</t>
    </r>
  </si>
  <si>
    <r>
      <t>Select primary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or casualties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from the drop-down list in the box below:</t>
    </r>
  </si>
  <si>
    <t>Please email us at FireStatistics@communities.gov.uk</t>
  </si>
  <si>
    <t xml:space="preserve"> Monasteries/Convents, Nurses'/Doctors' accommodation, Residential homes and Student halls of residence.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</si>
</sst>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2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80">
    <xf numFmtId="0" fontId="0" fillId="0" borderId="0" xfId="0"/>
    <xf numFmtId="0" fontId="5" fillId="3" borderId="0" xfId="4" applyFont="1" applyFill="1"/>
    <xf numFmtId="0" fontId="8" fillId="0" borderId="0" xfId="5" applyFont="1" applyAlignment="1">
      <alignment vertical="center"/>
    </xf>
    <xf numFmtId="0" fontId="9" fillId="0" borderId="0" xfId="4" applyFont="1"/>
    <xf numFmtId="0" fontId="4" fillId="3" borderId="0" xfId="4" applyFill="1"/>
    <xf numFmtId="0" fontId="4" fillId="3" borderId="0" xfId="7" applyFont="1" applyFill="1"/>
    <xf numFmtId="0" fontId="14" fillId="3" borderId="0" xfId="8" applyFont="1" applyFill="1" applyAlignment="1"/>
    <xf numFmtId="0" fontId="6" fillId="4" borderId="0" xfId="5" applyFont="1" applyFill="1" applyAlignment="1">
      <alignment vertical="center"/>
    </xf>
    <xf numFmtId="0" fontId="7" fillId="4" borderId="0" xfId="4" applyFont="1" applyFill="1"/>
    <xf numFmtId="0" fontId="4" fillId="4" borderId="0" xfId="4" applyFill="1"/>
    <xf numFmtId="0" fontId="10" fillId="0" borderId="0" xfId="2" applyFont="1"/>
    <xf numFmtId="0" fontId="10" fillId="4" borderId="0" xfId="2" applyFont="1" applyFill="1"/>
    <xf numFmtId="3" fontId="12" fillId="0" borderId="0" xfId="0" applyNumberFormat="1" applyFont="1"/>
    <xf numFmtId="3" fontId="4" fillId="0" borderId="0" xfId="0" applyNumberFormat="1" applyFont="1"/>
    <xf numFmtId="3" fontId="12" fillId="3" borderId="0" xfId="5" applyNumberFormat="1" applyFont="1" applyFill="1"/>
    <xf numFmtId="3" fontId="4" fillId="3" borderId="0" xfId="10" applyNumberFormat="1" applyFont="1" applyFill="1"/>
    <xf numFmtId="3" fontId="12" fillId="4" borderId="0" xfId="5" applyNumberFormat="1" applyFont="1" applyFill="1"/>
    <xf numFmtId="3" fontId="4" fillId="4" borderId="0" xfId="10" applyNumberFormat="1" applyFont="1" applyFill="1"/>
    <xf numFmtId="3" fontId="4" fillId="3" borderId="0" xfId="5" applyNumberFormat="1" applyFont="1" applyFill="1"/>
    <xf numFmtId="3" fontId="17" fillId="3" borderId="0" xfId="8" applyNumberFormat="1" applyFont="1" applyFill="1" applyAlignment="1"/>
    <xf numFmtId="3" fontId="12" fillId="3" borderId="0" xfId="10" applyNumberFormat="1" applyFont="1" applyFill="1" applyAlignment="1">
      <alignment wrapText="1"/>
    </xf>
    <xf numFmtId="3" fontId="12" fillId="3" borderId="0" xfId="10" applyNumberFormat="1" applyFont="1" applyFill="1" applyAlignment="1">
      <alignment horizontal="left" wrapText="1"/>
    </xf>
    <xf numFmtId="3" fontId="4" fillId="3" borderId="0" xfId="12" applyNumberFormat="1" applyFont="1" applyFill="1"/>
    <xf numFmtId="3" fontId="17" fillId="3" borderId="0" xfId="11" applyNumberFormat="1" applyFont="1" applyFill="1" applyAlignment="1">
      <alignment vertical="center"/>
    </xf>
    <xf numFmtId="3" fontId="4" fillId="3" borderId="0" xfId="13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4" fillId="3" borderId="0" xfId="13" applyNumberFormat="1" applyFont="1" applyFill="1" applyAlignment="1">
      <alignment horizontal="left" vertical="center"/>
    </xf>
    <xf numFmtId="3" fontId="17" fillId="3" borderId="0" xfId="11" applyNumberFormat="1" applyFont="1" applyFill="1" applyAlignment="1"/>
    <xf numFmtId="3" fontId="4" fillId="2" borderId="0" xfId="0" applyNumberFormat="1" applyFont="1" applyFill="1"/>
    <xf numFmtId="3" fontId="4" fillId="3" borderId="0" xfId="12" applyNumberFormat="1" applyFont="1" applyFill="1" applyAlignment="1">
      <alignment wrapText="1"/>
    </xf>
    <xf numFmtId="3" fontId="4" fillId="3" borderId="0" xfId="12" applyNumberFormat="1" applyFont="1" applyFill="1" applyAlignment="1">
      <alignment horizontal="left"/>
    </xf>
    <xf numFmtId="3" fontId="4" fillId="5" borderId="0" xfId="0" applyNumberFormat="1" applyFont="1" applyFill="1"/>
    <xf numFmtId="3" fontId="4" fillId="5" borderId="0" xfId="0" applyNumberFormat="1" applyFont="1" applyFill="1" applyAlignment="1">
      <alignment vertical="top"/>
    </xf>
    <xf numFmtId="3" fontId="12" fillId="5" borderId="0" xfId="0" applyNumberFormat="1" applyFont="1" applyFill="1"/>
    <xf numFmtId="3" fontId="17" fillId="5" borderId="0" xfId="2" applyNumberFormat="1" applyFont="1" applyFill="1" applyAlignment="1"/>
    <xf numFmtId="3" fontId="12" fillId="5" borderId="2" xfId="0" applyNumberFormat="1" applyFont="1" applyFill="1" applyBorder="1"/>
    <xf numFmtId="3" fontId="4" fillId="5" borderId="2" xfId="0" applyNumberFormat="1" applyFont="1" applyFill="1" applyBorder="1"/>
    <xf numFmtId="3" fontId="4" fillId="5" borderId="0" xfId="0" applyNumberFormat="1" applyFont="1" applyFill="1" applyAlignment="1">
      <alignment horizontal="right"/>
    </xf>
    <xf numFmtId="3" fontId="12" fillId="5" borderId="0" xfId="0" applyNumberFormat="1" applyFont="1" applyFill="1" applyAlignment="1">
      <alignment horizontal="right"/>
    </xf>
    <xf numFmtId="3" fontId="12" fillId="5" borderId="0" xfId="0" applyNumberFormat="1" applyFont="1" applyFill="1" applyAlignment="1">
      <alignment vertical="center" wrapText="1"/>
    </xf>
    <xf numFmtId="3" fontId="12" fillId="5" borderId="0" xfId="0" applyNumberFormat="1" applyFont="1" applyFill="1" applyAlignment="1">
      <alignment vertical="center"/>
    </xf>
    <xf numFmtId="3" fontId="12" fillId="5" borderId="0" xfId="0" applyNumberFormat="1" applyFont="1" applyFill="1" applyAlignment="1">
      <alignment horizontal="center"/>
    </xf>
    <xf numFmtId="3" fontId="4" fillId="5" borderId="1" xfId="0" applyNumberFormat="1" applyFont="1" applyFill="1" applyBorder="1"/>
    <xf numFmtId="3" fontId="4" fillId="5" borderId="1" xfId="0" applyNumberFormat="1" applyFont="1" applyFill="1" applyBorder="1" applyAlignment="1">
      <alignment horizontal="left" vertical="center" wrapText="1"/>
    </xf>
    <xf numFmtId="3" fontId="12" fillId="5" borderId="1" xfId="0" applyNumberFormat="1" applyFont="1" applyFill="1" applyBorder="1" applyAlignment="1">
      <alignment horizontal="righ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4" fillId="5" borderId="0" xfId="0" applyNumberFormat="1" applyFont="1" applyFill="1" applyAlignment="1">
      <alignment horizontal="right" vertical="center" wrapText="1"/>
    </xf>
    <xf numFmtId="3" fontId="4" fillId="5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 wrapText="1"/>
    </xf>
    <xf numFmtId="3" fontId="4" fillId="5" borderId="2" xfId="1" applyNumberFormat="1" applyFont="1" applyFill="1" applyBorder="1" applyAlignment="1">
      <alignment horizontal="right"/>
    </xf>
    <xf numFmtId="3" fontId="4" fillId="5" borderId="0" xfId="1" applyNumberFormat="1" applyFont="1" applyFill="1" applyBorder="1" applyAlignment="1">
      <alignment horizontal="right"/>
    </xf>
    <xf numFmtId="3" fontId="4" fillId="5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vertical="top"/>
    </xf>
    <xf numFmtId="3" fontId="4" fillId="5" borderId="0" xfId="0" applyNumberFormat="1" applyFont="1" applyFill="1" applyAlignment="1">
      <alignment horizontal="left" wrapText="1"/>
    </xf>
    <xf numFmtId="3" fontId="17" fillId="5" borderId="0" xfId="2" applyNumberFormat="1" applyFont="1" applyFill="1" applyAlignment="1">
      <alignment horizontal="right"/>
    </xf>
    <xf numFmtId="3" fontId="4" fillId="5" borderId="1" xfId="0" applyNumberFormat="1" applyFont="1" applyFill="1" applyBorder="1" applyAlignment="1">
      <alignment horizontal="right"/>
    </xf>
    <xf numFmtId="3" fontId="4" fillId="5" borderId="3" xfId="0" applyNumberFormat="1" applyFont="1" applyFill="1" applyBorder="1"/>
    <xf numFmtId="3" fontId="4" fillId="5" borderId="0" xfId="0" applyNumberFormat="1" applyFont="1" applyFill="1" applyAlignment="1">
      <alignment vertical="center"/>
    </xf>
    <xf numFmtId="3" fontId="19" fillId="5" borderId="0" xfId="0" applyNumberFormat="1" applyFont="1" applyFill="1"/>
    <xf numFmtId="9" fontId="4" fillId="5" borderId="2" xfId="1" applyFont="1" applyFill="1" applyBorder="1"/>
    <xf numFmtId="9" fontId="4" fillId="5" borderId="0" xfId="1" applyFont="1" applyFill="1" applyBorder="1"/>
    <xf numFmtId="9" fontId="4" fillId="5" borderId="1" xfId="1" applyFont="1" applyFill="1" applyBorder="1"/>
    <xf numFmtId="3" fontId="4" fillId="5" borderId="0" xfId="0" applyNumberFormat="1" applyFont="1" applyFill="1" applyAlignment="1">
      <alignment horizontal="left"/>
    </xf>
    <xf numFmtId="3" fontId="12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3" borderId="0" xfId="10" applyNumberFormat="1" applyFont="1" applyFill="1" applyAlignment="1">
      <alignment horizontal="center"/>
    </xf>
    <xf numFmtId="3" fontId="4" fillId="5" borderId="0" xfId="0" applyNumberFormat="1" applyFont="1" applyFill="1" applyAlignment="1">
      <alignment horizontal="left" vertical="top" wrapText="1"/>
    </xf>
    <xf numFmtId="3" fontId="17" fillId="5" borderId="0" xfId="2" applyNumberFormat="1" applyFont="1" applyFill="1" applyAlignment="1">
      <alignment horizontal="left"/>
    </xf>
    <xf numFmtId="3" fontId="12" fillId="5" borderId="0" xfId="0" applyNumberFormat="1" applyFont="1" applyFill="1" applyAlignment="1">
      <alignment horizontal="center"/>
    </xf>
    <xf numFmtId="3" fontId="4" fillId="5" borderId="0" xfId="0" applyNumberFormat="1" applyFont="1" applyFill="1" applyAlignment="1">
      <alignment horizontal="left" vertical="center" wrapText="1"/>
    </xf>
    <xf numFmtId="3" fontId="17" fillId="5" borderId="0" xfId="2" applyNumberFormat="1" applyFont="1" applyFill="1" applyAlignment="1">
      <alignment horizontal="right"/>
    </xf>
    <xf numFmtId="3" fontId="4" fillId="5" borderId="0" xfId="0" applyNumberFormat="1" applyFont="1" applyFill="1" applyAlignment="1">
      <alignment horizontal="right"/>
    </xf>
    <xf numFmtId="3" fontId="4" fillId="5" borderId="0" xfId="0" applyNumberFormat="1" applyFont="1" applyFill="1" applyAlignment="1">
      <alignment horizontal="left"/>
    </xf>
    <xf numFmtId="3" fontId="4" fillId="5" borderId="1" xfId="0" applyNumberFormat="1" applyFont="1" applyFill="1" applyBorder="1" applyAlignment="1">
      <alignment horizontal="center"/>
    </xf>
    <xf numFmtId="3" fontId="4" fillId="5" borderId="0" xfId="0" applyNumberFormat="1" applyFont="1" applyFill="1" applyAlignment="1">
      <alignment horizontal="left" wrapText="1"/>
    </xf>
    <xf numFmtId="3" fontId="12" fillId="5" borderId="2" xfId="0" applyNumberFormat="1" applyFont="1" applyFill="1" applyBorder="1" applyAlignment="1">
      <alignment horizontal="right"/>
    </xf>
    <xf numFmtId="3" fontId="4" fillId="5" borderId="2" xfId="0" applyNumberFormat="1" applyFont="1" applyFill="1" applyBorder="1" applyAlignment="1">
      <alignment horizontal="right"/>
    </xf>
    <xf numFmtId="3" fontId="12" fillId="5" borderId="1" xfId="0" applyNumberFormat="1" applyFont="1" applyFill="1" applyBorder="1" applyAlignment="1">
      <alignment horizontal="right"/>
    </xf>
  </cellXfs>
  <cellStyles count="14">
    <cellStyle name="Hyperlink" xfId="2" builtinId="8"/>
    <cellStyle name="Hyperlink 2" xfId="6" xr:uid="{0E326F0A-71BF-49F2-A6BE-F1FAB69EF026}"/>
    <cellStyle name="Hyperlink 2 2" xfId="8" xr:uid="{8502BB5C-56D8-49ED-A96A-59CB6DB6267B}"/>
    <cellStyle name="Hyperlink 2 2 2" xfId="11" xr:uid="{4296D454-3496-4D8F-B286-14AE74F58C59}"/>
    <cellStyle name="Hyperlink 3" xfId="9" xr:uid="{FD82DFA4-4B65-4CB9-BFE0-73FDBFAE97E9}"/>
    <cellStyle name="Normal" xfId="0" builtinId="0"/>
    <cellStyle name="Normal 2 2 2" xfId="3" xr:uid="{00000000-0005-0000-0000-000002000000}"/>
    <cellStyle name="Normal 2 2 2 2" xfId="5" xr:uid="{12F6C810-1BE5-420E-800D-A1FDCF62240A}"/>
    <cellStyle name="Normal 2 3" xfId="10" xr:uid="{DEDEB7E3-EBA8-4CFF-9C65-C93E205FF3C9}"/>
    <cellStyle name="Normal 2 4" xfId="13" xr:uid="{B1137B3A-6F5F-43C0-B626-C928E2479038}"/>
    <cellStyle name="Normal 5 2" xfId="12" xr:uid="{2CA843B7-C815-40B0-B1C9-E80401B908A4}"/>
    <cellStyle name="Normal 6 2" xfId="4" xr:uid="{C24C2E7E-C8FC-4D30-A10B-03D4F7742D4C}"/>
    <cellStyle name="Normal 7 2" xfId="7" xr:uid="{D12424A4-34D0-4198-A83C-32EDE347C4E1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statisticsauthority.gov.uk/code-of-practice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F25B-DBCC-4671-8414-B80A9E20852C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74" style="1" bestFit="1" customWidth="1"/>
    <col min="2" max="2" width="17.4257812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7" t="s">
        <v>30</v>
      </c>
    </row>
    <row r="3" spans="1:11" ht="23.25" x14ac:dyDescent="0.2">
      <c r="A3" s="7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8" t="s">
        <v>40</v>
      </c>
      <c r="C4" s="2"/>
      <c r="K4" s="3"/>
    </row>
    <row r="5" spans="1:11" ht="31.5" customHeight="1" x14ac:dyDescent="0.2">
      <c r="A5" s="9" t="str">
        <f>_xlfn.CONCAT("Responsible Statistician: ",config!B4)</f>
        <v>Responsible Statistician: Ollie Gee</v>
      </c>
      <c r="B5" s="4"/>
    </row>
    <row r="6" spans="1:11" ht="15.75" customHeight="1" x14ac:dyDescent="0.2">
      <c r="A6" s="10" t="s">
        <v>82</v>
      </c>
      <c r="B6" s="4"/>
    </row>
    <row r="7" spans="1:11" ht="15.75" customHeight="1" x14ac:dyDescent="0.2">
      <c r="A7" s="11" t="s">
        <v>67</v>
      </c>
      <c r="B7" s="6"/>
    </row>
    <row r="8" spans="1:11" ht="31.5" customHeight="1" x14ac:dyDescent="0.2">
      <c r="A8" s="10" t="str">
        <f>_xlfn.CONCAT("Published: ",config!B1)</f>
        <v>Published: 19 August 2026</v>
      </c>
      <c r="B8" s="5"/>
    </row>
    <row r="9" spans="1:11" ht="15.75" customHeight="1" x14ac:dyDescent="0.2">
      <c r="A9" s="10" t="str">
        <f>_xlfn.CONCAT("Next update: ",config!B2)</f>
        <v>Next update: Summer 2027</v>
      </c>
      <c r="B9" s="5"/>
    </row>
    <row r="10" spans="1:11" ht="31.5" customHeight="1" x14ac:dyDescent="0.2">
      <c r="A10" s="9" t="str">
        <f>_xlfn.CONCAT("Crown copyright © ",config!B8)</f>
        <v>Crown copyright © 2026</v>
      </c>
    </row>
    <row r="11" spans="1:11" ht="15.75" customHeight="1" x14ac:dyDescent="0.2">
      <c r="A11" s="10" t="s">
        <v>31</v>
      </c>
    </row>
    <row r="12" spans="1:11" ht="31.5" customHeight="1" x14ac:dyDescent="0.2">
      <c r="A12" s="4" t="s">
        <v>32</v>
      </c>
    </row>
    <row r="13" spans="1:11" ht="15.75" customHeight="1" x14ac:dyDescent="0.2">
      <c r="A13" s="4" t="s">
        <v>46</v>
      </c>
    </row>
    <row r="14" spans="1:11" ht="15.75" customHeight="1" x14ac:dyDescent="0.2">
      <c r="A14" s="10" t="s">
        <v>86</v>
      </c>
    </row>
  </sheetData>
  <hyperlinks>
    <hyperlink ref="A14" r:id="rId1" display="Please email us at firestatistics@communities.gov.uk" xr:uid="{9109C8F4-7E49-41D3-B3B7-264B5095B2A7}"/>
    <hyperlink ref="A7" r:id="rId2" xr:uid="{A6AF62C1-5EF9-4D75-9F66-182A2521B340}"/>
    <hyperlink ref="A6" r:id="rId3" display="firestatistics@communities.gov.uk" xr:uid="{41CF487E-354D-4623-8081-0D0408AD5A59}"/>
    <hyperlink ref="A8" r:id="rId4" display="https://www.gov.uk/government/collections/fire-statistics-great-britain" xr:uid="{8B19E4F0-6A54-445B-A2D7-F34CF2103A92}"/>
    <hyperlink ref="A9" r:id="rId5" display="https://www.gov.uk/search/research-and-statistics?keywords=fire&amp;content_store_document_type=upcoming_statistics&amp;order=release-date-oldest" xr:uid="{963406D5-1943-49A6-BEAD-F58DE4F9ACC0}"/>
    <hyperlink ref="A11" location="Contents!A1" display="Contents" xr:uid="{C44F2893-0FC0-4630-A62C-BE8C1FBA764A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73F08-A483-42DF-ACCA-9D2A936F1B8A}">
  <sheetPr codeName="Sheet2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3" bestFit="1" customWidth="1"/>
    <col min="2" max="2" width="14.5703125" style="13" bestFit="1" customWidth="1"/>
    <col min="3" max="16384" width="9.140625" style="13"/>
  </cols>
  <sheetData>
    <row r="1" spans="1:2" ht="15.75" x14ac:dyDescent="0.25">
      <c r="A1" s="12" t="s">
        <v>59</v>
      </c>
      <c r="B1" s="13" t="s">
        <v>80</v>
      </c>
    </row>
    <row r="2" spans="1:2" x14ac:dyDescent="0.2">
      <c r="A2" s="13" t="s">
        <v>60</v>
      </c>
      <c r="B2" s="13" t="s">
        <v>78</v>
      </c>
    </row>
    <row r="3" spans="1:2" x14ac:dyDescent="0.2">
      <c r="A3" s="13" t="s">
        <v>61</v>
      </c>
      <c r="B3" s="13" t="s">
        <v>83</v>
      </c>
    </row>
    <row r="4" spans="1:2" x14ac:dyDescent="0.2">
      <c r="A4" s="13" t="s">
        <v>62</v>
      </c>
      <c r="B4" s="13" t="s">
        <v>79</v>
      </c>
    </row>
    <row r="5" spans="1:2" x14ac:dyDescent="0.2">
      <c r="A5" s="13" t="s">
        <v>63</v>
      </c>
      <c r="B5" s="13" t="s">
        <v>64</v>
      </c>
    </row>
    <row r="6" spans="1:2" x14ac:dyDescent="0.2">
      <c r="A6" s="13" t="s">
        <v>65</v>
      </c>
      <c r="B6" s="13">
        <v>2026</v>
      </c>
    </row>
    <row r="7" spans="1:2" x14ac:dyDescent="0.2">
      <c r="A7" s="13" t="s">
        <v>66</v>
      </c>
      <c r="B7" s="13" t="s">
        <v>75</v>
      </c>
    </row>
    <row r="8" spans="1:2" x14ac:dyDescent="0.2">
      <c r="A8" s="13" t="s">
        <v>76</v>
      </c>
      <c r="B8" s="13">
        <v>2026</v>
      </c>
    </row>
    <row r="9" spans="1:2" x14ac:dyDescent="0.2">
      <c r="A9" s="13" t="s">
        <v>77</v>
      </c>
      <c r="B9" s="13" t="s">
        <v>81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05D4-64C1-4479-80F8-CC88D8AE6E75}">
  <sheetPr codeName="Sheet7">
    <tabColor rgb="FFFF0000"/>
  </sheetPr>
  <dimension ref="A1"/>
  <sheetViews>
    <sheetView zoomScaleNormal="100" workbookViewId="0"/>
  </sheetViews>
  <sheetFormatPr defaultRowHeight="15" x14ac:dyDescent="0.2"/>
  <cols>
    <col min="1" max="16384" width="9.140625" style="13"/>
  </cols>
  <sheetData>
    <row r="1" spans="1:1" ht="15.75" x14ac:dyDescent="0.25">
      <c r="A1" s="12"/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26A2-DB1B-4E67-9C65-015BF8301EA0}">
  <sheetPr codeName="Sheet3"/>
  <dimension ref="A1:F20"/>
  <sheetViews>
    <sheetView showGridLines="0" zoomScaleNormal="100" workbookViewId="0"/>
  </sheetViews>
  <sheetFormatPr defaultColWidth="9.42578125" defaultRowHeight="15" x14ac:dyDescent="0.2"/>
  <cols>
    <col min="1" max="1" width="24.5703125" style="22" customWidth="1"/>
    <col min="2" max="2" width="79.5703125" style="29" customWidth="1"/>
    <col min="3" max="3" width="56" style="29" customWidth="1"/>
    <col min="4" max="4" width="25" style="22" customWidth="1"/>
    <col min="5" max="5" width="27.140625" style="22" customWidth="1"/>
    <col min="6" max="6" width="9.42578125" style="22" customWidth="1"/>
    <col min="7" max="16384" width="9.42578125" style="22"/>
  </cols>
  <sheetData>
    <row r="1" spans="1:6" s="15" customFormat="1" ht="15.6" customHeight="1" x14ac:dyDescent="0.25">
      <c r="A1" s="14" t="s">
        <v>30</v>
      </c>
      <c r="D1" s="67" t="e" vm="3">
        <v>#VALUE!</v>
      </c>
      <c r="E1" s="67" t="e" vm="4">
        <v>#VALUE!</v>
      </c>
    </row>
    <row r="2" spans="1:6" s="15" customFormat="1" ht="21.6" customHeight="1" x14ac:dyDescent="0.25">
      <c r="A2" s="16" t="str">
        <f>_xlfn.CONCAT("Publication Date: ",config!B1)</f>
        <v>Publication Date: 19 August 2026</v>
      </c>
      <c r="B2" s="17"/>
      <c r="C2" s="17"/>
      <c r="D2" s="67"/>
      <c r="E2" s="67"/>
      <c r="F2" s="17"/>
    </row>
    <row r="3" spans="1:6" s="18" customFormat="1" ht="18" customHeight="1" x14ac:dyDescent="0.2">
      <c r="A3" s="18" t="s">
        <v>33</v>
      </c>
      <c r="D3" s="67"/>
      <c r="E3" s="67"/>
    </row>
    <row r="4" spans="1:6" s="18" customFormat="1" ht="18" customHeight="1" x14ac:dyDescent="0.2">
      <c r="A4" s="19" t="s">
        <v>34</v>
      </c>
      <c r="D4" s="67"/>
      <c r="E4" s="67"/>
    </row>
    <row r="5" spans="1:6" ht="47.1" customHeight="1" x14ac:dyDescent="0.25">
      <c r="A5" s="20" t="s">
        <v>35</v>
      </c>
      <c r="B5" s="20" t="s">
        <v>36</v>
      </c>
      <c r="C5" s="20" t="s">
        <v>47</v>
      </c>
      <c r="D5" s="20" t="s">
        <v>37</v>
      </c>
      <c r="E5" s="21" t="s">
        <v>57</v>
      </c>
    </row>
    <row r="6" spans="1:6" x14ac:dyDescent="0.2">
      <c r="A6" s="23" t="s">
        <v>42</v>
      </c>
      <c r="B6" s="24" t="s">
        <v>39</v>
      </c>
      <c r="C6" s="24" t="s">
        <v>48</v>
      </c>
      <c r="D6" s="25" t="str">
        <f>_xlfn.CONCAT("2010/11 to ", config!$B$7)</f>
        <v>2010/11 to 2025/26</v>
      </c>
      <c r="E6" s="26" t="s">
        <v>38</v>
      </c>
    </row>
    <row r="7" spans="1:6" ht="45" x14ac:dyDescent="0.2">
      <c r="A7" s="23" t="s">
        <v>41</v>
      </c>
      <c r="B7" s="24" t="s">
        <v>43</v>
      </c>
      <c r="C7" s="24" t="s">
        <v>49</v>
      </c>
      <c r="D7" s="25" t="str">
        <f>_xlfn.CONCAT("2010/11 to ", config!$B$7)</f>
        <v>2010/11 to 2025/26</v>
      </c>
      <c r="E7" s="26" t="s">
        <v>38</v>
      </c>
    </row>
    <row r="9" spans="1:6" x14ac:dyDescent="0.2">
      <c r="A9" s="27"/>
      <c r="B9" s="24"/>
      <c r="C9" s="24"/>
      <c r="D9" s="28"/>
      <c r="E9" s="26"/>
    </row>
    <row r="10" spans="1:6" x14ac:dyDescent="0.2">
      <c r="D10" s="30"/>
    </row>
    <row r="11" spans="1:6" x14ac:dyDescent="0.2">
      <c r="D11" s="30"/>
    </row>
    <row r="12" spans="1:6" x14ac:dyDescent="0.2">
      <c r="D12" s="30"/>
    </row>
    <row r="13" spans="1:6" x14ac:dyDescent="0.2">
      <c r="D13" s="30"/>
    </row>
    <row r="14" spans="1:6" x14ac:dyDescent="0.2">
      <c r="D14" s="30"/>
    </row>
    <row r="15" spans="1:6" x14ac:dyDescent="0.2">
      <c r="D15" s="30"/>
    </row>
    <row r="16" spans="1:6" x14ac:dyDescent="0.2">
      <c r="D16" s="30"/>
    </row>
    <row r="17" spans="4:4" x14ac:dyDescent="0.2">
      <c r="D17" s="30"/>
    </row>
    <row r="18" spans="4:4" x14ac:dyDescent="0.2">
      <c r="D18" s="30"/>
    </row>
    <row r="19" spans="4:4" x14ac:dyDescent="0.2">
      <c r="D19" s="30"/>
    </row>
    <row r="20" spans="4:4" x14ac:dyDescent="0.2">
      <c r="D20" s="30"/>
    </row>
  </sheetData>
  <mergeCells count="2">
    <mergeCell ref="E1:E4"/>
    <mergeCell ref="D1:D4"/>
  </mergeCells>
  <hyperlinks>
    <hyperlink ref="A4" location="Cover_sheet!A1" display="Cover sheet" xr:uid="{D0B79269-587C-4FF2-9E2C-410318670BFF}"/>
    <hyperlink ref="A7" location="FIRE0706!A1" display="FIRE0706" xr:uid="{5EDE9F1B-BD67-4125-8EB9-53B1C92A1224}"/>
    <hyperlink ref="A6" location="Data!A1" display="Data" xr:uid="{922FC2A2-EDA2-4DC2-B0B0-7BB073D2569C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8982-0E01-4762-89AD-82C5D7C155BF}">
  <sheetPr codeName="Sheet8"/>
  <dimension ref="A1:A19"/>
  <sheetViews>
    <sheetView showGridLines="0" zoomScaleNormal="100" workbookViewId="0"/>
  </sheetViews>
  <sheetFormatPr defaultRowHeight="15.75" customHeight="1" x14ac:dyDescent="0.2"/>
  <cols>
    <col min="1" max="16384" width="9.140625" style="13"/>
  </cols>
  <sheetData>
    <row r="1" spans="1:1" ht="15.75" customHeight="1" x14ac:dyDescent="0.25">
      <c r="A1" s="12" t="s">
        <v>68</v>
      </c>
    </row>
    <row r="2" spans="1:1" ht="31.5" customHeight="1" x14ac:dyDescent="0.25">
      <c r="A2" s="12" t="s">
        <v>69</v>
      </c>
    </row>
    <row r="3" spans="1:1" ht="15.75" customHeight="1" x14ac:dyDescent="0.2">
      <c r="A3" s="31" t="s">
        <v>16</v>
      </c>
    </row>
    <row r="4" spans="1:1" ht="15.75" customHeight="1" x14ac:dyDescent="0.2">
      <c r="A4" s="31" t="s">
        <v>17</v>
      </c>
    </row>
    <row r="5" spans="1:1" ht="15.75" customHeight="1" x14ac:dyDescent="0.2">
      <c r="A5" s="31" t="s">
        <v>18</v>
      </c>
    </row>
    <row r="6" spans="1:1" ht="15.75" customHeight="1" x14ac:dyDescent="0.2">
      <c r="A6" s="31" t="s">
        <v>19</v>
      </c>
    </row>
    <row r="7" spans="1:1" ht="15.75" customHeight="1" x14ac:dyDescent="0.2">
      <c r="A7" s="31" t="s">
        <v>20</v>
      </c>
    </row>
    <row r="8" spans="1:1" ht="15.75" customHeight="1" x14ac:dyDescent="0.2">
      <c r="A8" s="32" t="s">
        <v>44</v>
      </c>
    </row>
    <row r="9" spans="1:1" ht="15.75" customHeight="1" x14ac:dyDescent="0.2">
      <c r="A9" s="32" t="s">
        <v>87</v>
      </c>
    </row>
    <row r="10" spans="1:1" ht="15.75" customHeight="1" x14ac:dyDescent="0.2">
      <c r="A10" s="31" t="s">
        <v>15</v>
      </c>
    </row>
    <row r="11" spans="1:1" ht="31.5" customHeight="1" x14ac:dyDescent="0.25">
      <c r="A11" s="33" t="s">
        <v>9</v>
      </c>
    </row>
    <row r="12" spans="1:1" ht="15.75" customHeight="1" x14ac:dyDescent="0.2">
      <c r="A12" s="31" t="s">
        <v>70</v>
      </c>
    </row>
    <row r="13" spans="1:1" ht="15.75" customHeight="1" x14ac:dyDescent="0.2">
      <c r="A13" s="32" t="s">
        <v>71</v>
      </c>
    </row>
    <row r="14" spans="1:1" ht="31.5" customHeight="1" x14ac:dyDescent="0.2">
      <c r="A14" s="31" t="str">
        <f>_xlfn.CONCAT("The data in this table are consistent with records that reached FaRDaP by ",config!B3,".")</f>
        <v>The data in this table are consistent with records that reached FaRDaP by 12 May 2026.</v>
      </c>
    </row>
    <row r="15" spans="1:1" ht="31.5" customHeight="1" x14ac:dyDescent="0.2">
      <c r="A15" s="31" t="s">
        <v>10</v>
      </c>
    </row>
    <row r="16" spans="1:1" ht="15.75" customHeight="1" x14ac:dyDescent="0.2">
      <c r="A16" s="34" t="s">
        <v>11</v>
      </c>
    </row>
    <row r="17" spans="1:1" ht="15.75" customHeight="1" x14ac:dyDescent="0.2">
      <c r="A17" s="34" t="s">
        <v>58</v>
      </c>
    </row>
    <row r="18" spans="1:1" ht="31.5" customHeight="1" x14ac:dyDescent="0.2">
      <c r="A18" s="31" t="s">
        <v>72</v>
      </c>
    </row>
    <row r="19" spans="1:1" ht="15.75" customHeight="1" x14ac:dyDescent="0.2">
      <c r="A19" s="34" t="s">
        <v>73</v>
      </c>
    </row>
  </sheetData>
  <hyperlinks>
    <hyperlink ref="A16" r:id="rId1" xr:uid="{EAF8F66B-F9E8-480A-ACF0-1CCCB5FC0000}"/>
    <hyperlink ref="A17" r:id="rId2" display="The statistics in this table are National Statistics." xr:uid="{55C1DC5C-5EE8-4465-A466-8A33EDB4C765}"/>
    <hyperlink ref="A19" r:id="rId3" xr:uid="{CBDF76FA-BC79-42AB-8BF6-02281D24F67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E65"/>
  <sheetViews>
    <sheetView showGridLines="0" zoomScaleNormal="100" workbookViewId="0"/>
  </sheetViews>
  <sheetFormatPr defaultColWidth="9.140625" defaultRowHeight="15" x14ac:dyDescent="0.2"/>
  <cols>
    <col min="1" max="1" width="21.42578125" style="64" bestFit="1" customWidth="1"/>
    <col min="2" max="2" width="39" style="64" bestFit="1" customWidth="1"/>
    <col min="3" max="3" width="29.28515625" style="66" bestFit="1" customWidth="1"/>
    <col min="4" max="4" width="23.7109375" style="66" bestFit="1" customWidth="1"/>
    <col min="5" max="5" width="25.28515625" style="66" bestFit="1" customWidth="1"/>
    <col min="6" max="16384" width="9.140625" style="13"/>
  </cols>
  <sheetData>
    <row r="1" spans="1:5" s="12" customFormat="1" ht="15.75" x14ac:dyDescent="0.25">
      <c r="A1" s="63" t="s">
        <v>0</v>
      </c>
      <c r="B1" s="63" t="s">
        <v>28</v>
      </c>
      <c r="C1" s="65" t="s">
        <v>51</v>
      </c>
      <c r="D1" s="65" t="s">
        <v>52</v>
      </c>
      <c r="E1" s="65" t="s">
        <v>53</v>
      </c>
    </row>
    <row r="2" spans="1:5" x14ac:dyDescent="0.2">
      <c r="A2" s="62" t="s">
        <v>1</v>
      </c>
      <c r="B2" s="62" t="s">
        <v>23</v>
      </c>
      <c r="C2" s="37">
        <v>10734</v>
      </c>
      <c r="D2" s="37">
        <v>11</v>
      </c>
      <c r="E2" s="37">
        <v>439</v>
      </c>
    </row>
    <row r="3" spans="1:5" x14ac:dyDescent="0.2">
      <c r="A3" s="62" t="s">
        <v>1</v>
      </c>
      <c r="B3" s="62" t="s">
        <v>25</v>
      </c>
      <c r="C3" s="37">
        <v>6592</v>
      </c>
      <c r="D3" s="37">
        <v>4</v>
      </c>
      <c r="E3" s="37">
        <v>421</v>
      </c>
    </row>
    <row r="4" spans="1:5" x14ac:dyDescent="0.2">
      <c r="A4" s="62" t="s">
        <v>1</v>
      </c>
      <c r="B4" s="62" t="s">
        <v>26</v>
      </c>
      <c r="C4" s="37">
        <v>2495</v>
      </c>
      <c r="D4" s="37">
        <v>2</v>
      </c>
      <c r="E4" s="37">
        <v>120</v>
      </c>
    </row>
    <row r="5" spans="1:5" x14ac:dyDescent="0.2">
      <c r="A5" s="62" t="s">
        <v>1</v>
      </c>
      <c r="B5" s="62" t="s">
        <v>27</v>
      </c>
      <c r="C5" s="37">
        <v>935</v>
      </c>
      <c r="D5" s="37">
        <v>1</v>
      </c>
      <c r="E5" s="37">
        <v>65</v>
      </c>
    </row>
    <row r="6" spans="1:5" x14ac:dyDescent="0.2">
      <c r="A6" s="62" t="s">
        <v>2</v>
      </c>
      <c r="B6" s="62" t="s">
        <v>23</v>
      </c>
      <c r="C6" s="37">
        <v>10682</v>
      </c>
      <c r="D6" s="37">
        <v>16</v>
      </c>
      <c r="E6" s="37">
        <v>435</v>
      </c>
    </row>
    <row r="7" spans="1:5" x14ac:dyDescent="0.2">
      <c r="A7" s="62" t="s">
        <v>2</v>
      </c>
      <c r="B7" s="62" t="s">
        <v>25</v>
      </c>
      <c r="C7" s="37">
        <v>6114</v>
      </c>
      <c r="D7" s="37">
        <v>1</v>
      </c>
      <c r="E7" s="37">
        <v>422</v>
      </c>
    </row>
    <row r="8" spans="1:5" x14ac:dyDescent="0.2">
      <c r="A8" s="62" t="s">
        <v>2</v>
      </c>
      <c r="B8" s="62" t="s">
        <v>26</v>
      </c>
      <c r="C8" s="37">
        <v>2507</v>
      </c>
      <c r="D8" s="37">
        <v>1</v>
      </c>
      <c r="E8" s="37">
        <v>158</v>
      </c>
    </row>
    <row r="9" spans="1:5" x14ac:dyDescent="0.2">
      <c r="A9" s="62" t="s">
        <v>2</v>
      </c>
      <c r="B9" s="62" t="s">
        <v>27</v>
      </c>
      <c r="C9" s="37">
        <v>1020</v>
      </c>
      <c r="D9" s="37">
        <v>1</v>
      </c>
      <c r="E9" s="37">
        <v>62</v>
      </c>
    </row>
    <row r="10" spans="1:5" x14ac:dyDescent="0.2">
      <c r="A10" s="62" t="s">
        <v>3</v>
      </c>
      <c r="B10" s="62" t="s">
        <v>23</v>
      </c>
      <c r="C10" s="37">
        <v>7697</v>
      </c>
      <c r="D10" s="37">
        <v>12</v>
      </c>
      <c r="E10" s="37">
        <v>333</v>
      </c>
    </row>
    <row r="11" spans="1:5" x14ac:dyDescent="0.2">
      <c r="A11" s="62" t="s">
        <v>3</v>
      </c>
      <c r="B11" s="62" t="s">
        <v>25</v>
      </c>
      <c r="C11" s="37">
        <v>5699</v>
      </c>
      <c r="D11" s="37">
        <v>3</v>
      </c>
      <c r="E11" s="37">
        <v>379</v>
      </c>
    </row>
    <row r="12" spans="1:5" x14ac:dyDescent="0.2">
      <c r="A12" s="62" t="s">
        <v>3</v>
      </c>
      <c r="B12" s="62" t="s">
        <v>26</v>
      </c>
      <c r="C12" s="37">
        <v>2238</v>
      </c>
      <c r="D12" s="37">
        <v>0</v>
      </c>
      <c r="E12" s="37">
        <v>114</v>
      </c>
    </row>
    <row r="13" spans="1:5" x14ac:dyDescent="0.2">
      <c r="A13" s="62" t="s">
        <v>3</v>
      </c>
      <c r="B13" s="62" t="s">
        <v>27</v>
      </c>
      <c r="C13" s="37">
        <v>876</v>
      </c>
      <c r="D13" s="37">
        <v>0</v>
      </c>
      <c r="E13" s="37">
        <v>76</v>
      </c>
    </row>
    <row r="14" spans="1:5" x14ac:dyDescent="0.2">
      <c r="A14" s="62" t="s">
        <v>4</v>
      </c>
      <c r="B14" s="62" t="s">
        <v>23</v>
      </c>
      <c r="C14" s="37">
        <v>7851</v>
      </c>
      <c r="D14" s="37">
        <v>8</v>
      </c>
      <c r="E14" s="37">
        <v>355</v>
      </c>
    </row>
    <row r="15" spans="1:5" x14ac:dyDescent="0.2">
      <c r="A15" s="62" t="s">
        <v>4</v>
      </c>
      <c r="B15" s="62" t="s">
        <v>25</v>
      </c>
      <c r="C15" s="37">
        <v>5576</v>
      </c>
      <c r="D15" s="37">
        <v>4</v>
      </c>
      <c r="E15" s="37">
        <v>402</v>
      </c>
    </row>
    <row r="16" spans="1:5" x14ac:dyDescent="0.2">
      <c r="A16" s="62" t="s">
        <v>4</v>
      </c>
      <c r="B16" s="62" t="s">
        <v>26</v>
      </c>
      <c r="C16" s="37">
        <v>2180</v>
      </c>
      <c r="D16" s="37">
        <v>2</v>
      </c>
      <c r="E16" s="37">
        <v>106</v>
      </c>
    </row>
    <row r="17" spans="1:5" x14ac:dyDescent="0.2">
      <c r="A17" s="62" t="s">
        <v>4</v>
      </c>
      <c r="B17" s="62" t="s">
        <v>27</v>
      </c>
      <c r="C17" s="37">
        <v>929</v>
      </c>
      <c r="D17" s="37">
        <v>2</v>
      </c>
      <c r="E17" s="37">
        <v>62</v>
      </c>
    </row>
    <row r="18" spans="1:5" x14ac:dyDescent="0.2">
      <c r="A18" s="62" t="s">
        <v>5</v>
      </c>
      <c r="B18" s="62" t="s">
        <v>23</v>
      </c>
      <c r="C18" s="37">
        <v>7119</v>
      </c>
      <c r="D18" s="37">
        <v>13</v>
      </c>
      <c r="E18" s="37">
        <v>329</v>
      </c>
    </row>
    <row r="19" spans="1:5" x14ac:dyDescent="0.2">
      <c r="A19" s="62" t="s">
        <v>5</v>
      </c>
      <c r="B19" s="62" t="s">
        <v>25</v>
      </c>
      <c r="C19" s="37">
        <v>5553</v>
      </c>
      <c r="D19" s="37">
        <v>4</v>
      </c>
      <c r="E19" s="37">
        <v>383</v>
      </c>
    </row>
    <row r="20" spans="1:5" x14ac:dyDescent="0.2">
      <c r="A20" s="62" t="s">
        <v>5</v>
      </c>
      <c r="B20" s="62" t="s">
        <v>26</v>
      </c>
      <c r="C20" s="37">
        <v>2031</v>
      </c>
      <c r="D20" s="37">
        <v>2</v>
      </c>
      <c r="E20" s="37">
        <v>95</v>
      </c>
    </row>
    <row r="21" spans="1:5" x14ac:dyDescent="0.2">
      <c r="A21" s="62" t="s">
        <v>5</v>
      </c>
      <c r="B21" s="62" t="s">
        <v>27</v>
      </c>
      <c r="C21" s="37">
        <v>863</v>
      </c>
      <c r="D21" s="37">
        <v>0</v>
      </c>
      <c r="E21" s="37">
        <v>86</v>
      </c>
    </row>
    <row r="22" spans="1:5" x14ac:dyDescent="0.2">
      <c r="A22" s="62" t="s">
        <v>13</v>
      </c>
      <c r="B22" s="62" t="s">
        <v>23</v>
      </c>
      <c r="C22" s="37">
        <v>7342</v>
      </c>
      <c r="D22" s="37">
        <v>6</v>
      </c>
      <c r="E22" s="37">
        <v>320</v>
      </c>
    </row>
    <row r="23" spans="1:5" x14ac:dyDescent="0.2">
      <c r="A23" s="62" t="s">
        <v>13</v>
      </c>
      <c r="B23" s="62" t="s">
        <v>25</v>
      </c>
      <c r="C23" s="37">
        <v>5737</v>
      </c>
      <c r="D23" s="37">
        <v>9</v>
      </c>
      <c r="E23" s="37">
        <v>549</v>
      </c>
    </row>
    <row r="24" spans="1:5" x14ac:dyDescent="0.2">
      <c r="A24" s="62" t="s">
        <v>13</v>
      </c>
      <c r="B24" s="62" t="s">
        <v>26</v>
      </c>
      <c r="C24" s="37">
        <v>2049</v>
      </c>
      <c r="D24" s="37">
        <v>6</v>
      </c>
      <c r="E24" s="37">
        <v>118</v>
      </c>
    </row>
    <row r="25" spans="1:5" x14ac:dyDescent="0.2">
      <c r="A25" s="62" t="s">
        <v>13</v>
      </c>
      <c r="B25" s="62" t="s">
        <v>27</v>
      </c>
      <c r="C25" s="37">
        <v>900</v>
      </c>
      <c r="D25" s="37">
        <v>2</v>
      </c>
      <c r="E25" s="37">
        <v>109</v>
      </c>
    </row>
    <row r="26" spans="1:5" x14ac:dyDescent="0.2">
      <c r="A26" s="62" t="s">
        <v>21</v>
      </c>
      <c r="B26" s="62" t="s">
        <v>23</v>
      </c>
      <c r="C26" s="37">
        <v>7176</v>
      </c>
      <c r="D26" s="37">
        <v>11</v>
      </c>
      <c r="E26" s="37">
        <v>333</v>
      </c>
    </row>
    <row r="27" spans="1:5" x14ac:dyDescent="0.2">
      <c r="A27" s="62" t="s">
        <v>21</v>
      </c>
      <c r="B27" s="62" t="s">
        <v>25</v>
      </c>
      <c r="C27" s="37">
        <v>5808</v>
      </c>
      <c r="D27" s="37">
        <v>5</v>
      </c>
      <c r="E27" s="37">
        <v>410</v>
      </c>
    </row>
    <row r="28" spans="1:5" x14ac:dyDescent="0.2">
      <c r="A28" s="62" t="s">
        <v>21</v>
      </c>
      <c r="B28" s="62" t="s">
        <v>26</v>
      </c>
      <c r="C28" s="37">
        <v>1985</v>
      </c>
      <c r="D28" s="37">
        <v>0</v>
      </c>
      <c r="E28" s="37">
        <v>67</v>
      </c>
    </row>
    <row r="29" spans="1:5" x14ac:dyDescent="0.2">
      <c r="A29" s="62" t="s">
        <v>21</v>
      </c>
      <c r="B29" s="62" t="s">
        <v>27</v>
      </c>
      <c r="C29" s="37">
        <v>903</v>
      </c>
      <c r="D29" s="37">
        <v>1</v>
      </c>
      <c r="E29" s="37">
        <v>90</v>
      </c>
    </row>
    <row r="30" spans="1:5" x14ac:dyDescent="0.2">
      <c r="A30" s="62" t="s">
        <v>22</v>
      </c>
      <c r="B30" s="62" t="s">
        <v>23</v>
      </c>
      <c r="C30" s="37">
        <v>7237</v>
      </c>
      <c r="D30" s="37">
        <v>11</v>
      </c>
      <c r="E30" s="37">
        <v>328</v>
      </c>
    </row>
    <row r="31" spans="1:5" x14ac:dyDescent="0.2">
      <c r="A31" s="62" t="s">
        <v>22</v>
      </c>
      <c r="B31" s="62" t="s">
        <v>25</v>
      </c>
      <c r="C31" s="37">
        <v>5474</v>
      </c>
      <c r="D31" s="37">
        <v>6</v>
      </c>
      <c r="E31" s="37">
        <v>445</v>
      </c>
    </row>
    <row r="32" spans="1:5" x14ac:dyDescent="0.2">
      <c r="A32" s="62" t="s">
        <v>22</v>
      </c>
      <c r="B32" s="62" t="s">
        <v>26</v>
      </c>
      <c r="C32" s="37">
        <v>1935</v>
      </c>
      <c r="D32" s="37">
        <v>1</v>
      </c>
      <c r="E32" s="37">
        <v>134</v>
      </c>
    </row>
    <row r="33" spans="1:5" x14ac:dyDescent="0.2">
      <c r="A33" s="62" t="s">
        <v>22</v>
      </c>
      <c r="B33" s="62" t="s">
        <v>27</v>
      </c>
      <c r="C33" s="37">
        <v>975</v>
      </c>
      <c r="D33" s="37">
        <v>2</v>
      </c>
      <c r="E33" s="37">
        <v>87</v>
      </c>
    </row>
    <row r="34" spans="1:5" x14ac:dyDescent="0.2">
      <c r="A34" s="62" t="s">
        <v>24</v>
      </c>
      <c r="B34" s="62" t="s">
        <v>23</v>
      </c>
      <c r="C34" s="37">
        <v>7282</v>
      </c>
      <c r="D34" s="37">
        <v>10</v>
      </c>
      <c r="E34" s="37">
        <v>348</v>
      </c>
    </row>
    <row r="35" spans="1:5" x14ac:dyDescent="0.2">
      <c r="A35" s="62" t="s">
        <v>24</v>
      </c>
      <c r="B35" s="62" t="s">
        <v>25</v>
      </c>
      <c r="C35" s="37">
        <v>5155</v>
      </c>
      <c r="D35" s="37">
        <v>4</v>
      </c>
      <c r="E35" s="37">
        <v>540</v>
      </c>
    </row>
    <row r="36" spans="1:5" x14ac:dyDescent="0.2">
      <c r="A36" s="62" t="s">
        <v>24</v>
      </c>
      <c r="B36" s="62" t="s">
        <v>26</v>
      </c>
      <c r="C36" s="37">
        <v>1746</v>
      </c>
      <c r="D36" s="37">
        <v>0</v>
      </c>
      <c r="E36" s="37">
        <v>115</v>
      </c>
    </row>
    <row r="37" spans="1:5" x14ac:dyDescent="0.2">
      <c r="A37" s="62" t="s">
        <v>24</v>
      </c>
      <c r="B37" s="62" t="s">
        <v>27</v>
      </c>
      <c r="C37" s="37">
        <v>852</v>
      </c>
      <c r="D37" s="37">
        <v>1</v>
      </c>
      <c r="E37" s="37">
        <v>59</v>
      </c>
    </row>
    <row r="38" spans="1:5" x14ac:dyDescent="0.2">
      <c r="A38" s="62" t="s">
        <v>29</v>
      </c>
      <c r="B38" s="62" t="s">
        <v>23</v>
      </c>
      <c r="C38" s="37">
        <v>6626</v>
      </c>
      <c r="D38" s="37">
        <v>11</v>
      </c>
      <c r="E38" s="37">
        <v>297</v>
      </c>
    </row>
    <row r="39" spans="1:5" x14ac:dyDescent="0.2">
      <c r="A39" s="62" t="s">
        <v>29</v>
      </c>
      <c r="B39" s="62" t="s">
        <v>25</v>
      </c>
      <c r="C39" s="37">
        <v>5250</v>
      </c>
      <c r="D39" s="37">
        <v>4</v>
      </c>
      <c r="E39" s="37">
        <v>439</v>
      </c>
    </row>
    <row r="40" spans="1:5" x14ac:dyDescent="0.2">
      <c r="A40" s="62" t="s">
        <v>29</v>
      </c>
      <c r="B40" s="62" t="s">
        <v>26</v>
      </c>
      <c r="C40" s="37">
        <v>1672</v>
      </c>
      <c r="D40" s="37">
        <v>1</v>
      </c>
      <c r="E40" s="37">
        <v>83</v>
      </c>
    </row>
    <row r="41" spans="1:5" x14ac:dyDescent="0.2">
      <c r="A41" s="62" t="s">
        <v>29</v>
      </c>
      <c r="B41" s="62" t="s">
        <v>27</v>
      </c>
      <c r="C41" s="37">
        <v>784</v>
      </c>
      <c r="D41" s="37">
        <v>2</v>
      </c>
      <c r="E41" s="37">
        <v>58</v>
      </c>
    </row>
    <row r="42" spans="1:5" x14ac:dyDescent="0.2">
      <c r="A42" s="62" t="s">
        <v>45</v>
      </c>
      <c r="B42" s="62" t="s">
        <v>23</v>
      </c>
      <c r="C42" s="37">
        <v>6554</v>
      </c>
      <c r="D42" s="37">
        <v>13</v>
      </c>
      <c r="E42" s="37">
        <v>358</v>
      </c>
    </row>
    <row r="43" spans="1:5" x14ac:dyDescent="0.2">
      <c r="A43" s="62" t="s">
        <v>45</v>
      </c>
      <c r="B43" s="62" t="s">
        <v>25</v>
      </c>
      <c r="C43" s="37">
        <v>3701</v>
      </c>
      <c r="D43" s="37">
        <v>1</v>
      </c>
      <c r="E43" s="37">
        <v>282</v>
      </c>
    </row>
    <row r="44" spans="1:5" x14ac:dyDescent="0.2">
      <c r="A44" s="62" t="s">
        <v>45</v>
      </c>
      <c r="B44" s="62" t="s">
        <v>26</v>
      </c>
      <c r="C44" s="37">
        <v>1110</v>
      </c>
      <c r="D44" s="37">
        <v>0</v>
      </c>
      <c r="E44" s="37">
        <v>59</v>
      </c>
    </row>
    <row r="45" spans="1:5" x14ac:dyDescent="0.2">
      <c r="A45" s="62" t="s">
        <v>45</v>
      </c>
      <c r="B45" s="62" t="s">
        <v>27</v>
      </c>
      <c r="C45" s="37">
        <v>559</v>
      </c>
      <c r="D45" s="37">
        <v>0</v>
      </c>
      <c r="E45" s="37">
        <v>49</v>
      </c>
    </row>
    <row r="46" spans="1:5" x14ac:dyDescent="0.2">
      <c r="A46" s="62" t="s">
        <v>54</v>
      </c>
      <c r="B46" s="62" t="s">
        <v>23</v>
      </c>
      <c r="C46" s="37">
        <v>6170</v>
      </c>
      <c r="D46" s="37">
        <v>9</v>
      </c>
      <c r="E46" s="37">
        <v>305</v>
      </c>
    </row>
    <row r="47" spans="1:5" x14ac:dyDescent="0.2">
      <c r="A47" s="62" t="s">
        <v>54</v>
      </c>
      <c r="B47" s="62" t="s">
        <v>25</v>
      </c>
      <c r="C47" s="37">
        <v>4626</v>
      </c>
      <c r="D47" s="37">
        <v>2</v>
      </c>
      <c r="E47" s="37">
        <v>342</v>
      </c>
    </row>
    <row r="48" spans="1:5" x14ac:dyDescent="0.2">
      <c r="A48" s="62" t="s">
        <v>54</v>
      </c>
      <c r="B48" s="62" t="s">
        <v>26</v>
      </c>
      <c r="C48" s="37">
        <v>1475</v>
      </c>
      <c r="D48" s="37">
        <v>0</v>
      </c>
      <c r="E48" s="37">
        <v>57</v>
      </c>
    </row>
    <row r="49" spans="1:5" x14ac:dyDescent="0.2">
      <c r="A49" s="62" t="s">
        <v>54</v>
      </c>
      <c r="B49" s="62" t="s">
        <v>27</v>
      </c>
      <c r="C49" s="37">
        <v>683</v>
      </c>
      <c r="D49" s="37">
        <v>1</v>
      </c>
      <c r="E49" s="37">
        <v>46</v>
      </c>
    </row>
    <row r="50" spans="1:5" x14ac:dyDescent="0.2">
      <c r="A50" s="62" t="s">
        <v>55</v>
      </c>
      <c r="B50" s="62" t="s">
        <v>23</v>
      </c>
      <c r="C50" s="37">
        <v>6610</v>
      </c>
      <c r="D50" s="37">
        <v>5</v>
      </c>
      <c r="E50" s="37">
        <v>321</v>
      </c>
    </row>
    <row r="51" spans="1:5" x14ac:dyDescent="0.2">
      <c r="A51" s="62" t="s">
        <v>55</v>
      </c>
      <c r="B51" s="62" t="s">
        <v>25</v>
      </c>
      <c r="C51" s="37">
        <v>4897</v>
      </c>
      <c r="D51" s="37">
        <v>8</v>
      </c>
      <c r="E51" s="37">
        <v>362</v>
      </c>
    </row>
    <row r="52" spans="1:5" x14ac:dyDescent="0.2">
      <c r="A52" s="62" t="s">
        <v>55</v>
      </c>
      <c r="B52" s="62" t="s">
        <v>26</v>
      </c>
      <c r="C52" s="37">
        <v>1368</v>
      </c>
      <c r="D52" s="37">
        <v>2</v>
      </c>
      <c r="E52" s="37">
        <v>73</v>
      </c>
    </row>
    <row r="53" spans="1:5" x14ac:dyDescent="0.2">
      <c r="A53" s="62" t="s">
        <v>55</v>
      </c>
      <c r="B53" s="62" t="s">
        <v>27</v>
      </c>
      <c r="C53" s="37">
        <v>703</v>
      </c>
      <c r="D53" s="37">
        <v>0</v>
      </c>
      <c r="E53" s="37">
        <v>56</v>
      </c>
    </row>
    <row r="54" spans="1:5" x14ac:dyDescent="0.2">
      <c r="A54" s="62" t="s">
        <v>56</v>
      </c>
      <c r="B54" s="62" t="s">
        <v>23</v>
      </c>
      <c r="C54" s="37">
        <v>5777</v>
      </c>
      <c r="D54" s="37">
        <v>14</v>
      </c>
      <c r="E54" s="37">
        <v>281</v>
      </c>
    </row>
    <row r="55" spans="1:5" x14ac:dyDescent="0.2">
      <c r="A55" s="62" t="s">
        <v>56</v>
      </c>
      <c r="B55" s="62" t="s">
        <v>25</v>
      </c>
      <c r="C55" s="37">
        <v>5511</v>
      </c>
      <c r="D55" s="37">
        <v>2</v>
      </c>
      <c r="E55" s="37">
        <v>436</v>
      </c>
    </row>
    <row r="56" spans="1:5" x14ac:dyDescent="0.2">
      <c r="A56" s="62" t="s">
        <v>56</v>
      </c>
      <c r="B56" s="62" t="s">
        <v>26</v>
      </c>
      <c r="C56" s="37">
        <v>1305</v>
      </c>
      <c r="D56" s="37">
        <v>2</v>
      </c>
      <c r="E56" s="37">
        <v>74</v>
      </c>
    </row>
    <row r="57" spans="1:5" x14ac:dyDescent="0.2">
      <c r="A57" s="62" t="s">
        <v>56</v>
      </c>
      <c r="B57" s="62" t="s">
        <v>27</v>
      </c>
      <c r="C57" s="37">
        <v>707</v>
      </c>
      <c r="D57" s="37">
        <v>0</v>
      </c>
      <c r="E57" s="37">
        <v>67</v>
      </c>
    </row>
    <row r="58" spans="1:5" x14ac:dyDescent="0.2">
      <c r="A58" s="62" t="s">
        <v>74</v>
      </c>
      <c r="B58" s="62" t="s">
        <v>23</v>
      </c>
      <c r="C58" s="37">
        <v>5755</v>
      </c>
      <c r="D58" s="37">
        <v>8</v>
      </c>
      <c r="E58" s="37">
        <v>317</v>
      </c>
    </row>
    <row r="59" spans="1:5" x14ac:dyDescent="0.2">
      <c r="A59" s="62" t="s">
        <v>74</v>
      </c>
      <c r="B59" s="62" t="s">
        <v>25</v>
      </c>
      <c r="C59" s="37">
        <v>5381</v>
      </c>
      <c r="D59" s="37">
        <v>6</v>
      </c>
      <c r="E59" s="37">
        <v>445</v>
      </c>
    </row>
    <row r="60" spans="1:5" x14ac:dyDescent="0.2">
      <c r="A60" s="62" t="s">
        <v>74</v>
      </c>
      <c r="B60" s="62" t="s">
        <v>26</v>
      </c>
      <c r="C60" s="37">
        <v>1351</v>
      </c>
      <c r="D60" s="37">
        <v>0</v>
      </c>
      <c r="E60" s="37">
        <v>96</v>
      </c>
    </row>
    <row r="61" spans="1:5" x14ac:dyDescent="0.2">
      <c r="A61" s="62" t="s">
        <v>74</v>
      </c>
      <c r="B61" s="62" t="s">
        <v>27</v>
      </c>
      <c r="C61" s="37">
        <v>706</v>
      </c>
      <c r="D61" s="37">
        <v>0</v>
      </c>
      <c r="E61" s="37">
        <v>62</v>
      </c>
    </row>
    <row r="62" spans="1:5" x14ac:dyDescent="0.2">
      <c r="A62" s="62" t="s">
        <v>75</v>
      </c>
      <c r="B62" s="62" t="s">
        <v>23</v>
      </c>
      <c r="C62" s="37">
        <v>6330</v>
      </c>
      <c r="D62" s="37">
        <v>13</v>
      </c>
      <c r="E62" s="37">
        <v>374</v>
      </c>
    </row>
    <row r="63" spans="1:5" x14ac:dyDescent="0.2">
      <c r="A63" s="62" t="s">
        <v>75</v>
      </c>
      <c r="B63" s="62" t="s">
        <v>25</v>
      </c>
      <c r="C63" s="37">
        <v>5300</v>
      </c>
      <c r="D63" s="37">
        <v>3</v>
      </c>
      <c r="E63" s="37">
        <v>493</v>
      </c>
    </row>
    <row r="64" spans="1:5" x14ac:dyDescent="0.2">
      <c r="A64" s="62" t="s">
        <v>75</v>
      </c>
      <c r="B64" s="62" t="s">
        <v>26</v>
      </c>
      <c r="C64" s="37">
        <v>1373</v>
      </c>
      <c r="D64" s="37">
        <v>0</v>
      </c>
      <c r="E64" s="37">
        <v>73</v>
      </c>
    </row>
    <row r="65" spans="1:5" x14ac:dyDescent="0.2">
      <c r="A65" s="62" t="s">
        <v>75</v>
      </c>
      <c r="B65" s="62" t="s">
        <v>27</v>
      </c>
      <c r="C65" s="37">
        <v>676</v>
      </c>
      <c r="D65" s="37">
        <v>1</v>
      </c>
      <c r="E65" s="37">
        <v>51</v>
      </c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0000"/>
  </sheetPr>
  <dimension ref="A1:X36"/>
  <sheetViews>
    <sheetView topLeftCell="A4" zoomScaleNormal="100" workbookViewId="0">
      <selection activeCell="A5" sqref="A5"/>
    </sheetView>
  </sheetViews>
  <sheetFormatPr defaultColWidth="9.140625" defaultRowHeight="15" x14ac:dyDescent="0.2"/>
  <cols>
    <col min="1" max="1" width="10.5703125" style="28" customWidth="1"/>
    <col min="2" max="6" width="13.42578125" style="28" customWidth="1"/>
    <col min="7" max="7" width="5.5703125" style="28" customWidth="1"/>
    <col min="8" max="11" width="13.42578125" style="28" customWidth="1"/>
    <col min="12" max="12" width="9.140625" style="28" customWidth="1"/>
    <col min="13" max="13" width="27.42578125" style="28" customWidth="1"/>
    <col min="14" max="14" width="9.140625" style="28" customWidth="1"/>
    <col min="15" max="16384" width="9.140625" style="28"/>
  </cols>
  <sheetData>
    <row r="1" spans="1:24" ht="37.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  <c r="M1" s="40"/>
      <c r="N1" s="40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5" customHeight="1" x14ac:dyDescent="0.25">
      <c r="A2" s="31"/>
      <c r="B2" s="33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ht="15" customHeight="1" thickBot="1" x14ac:dyDescent="0.3">
      <c r="A3" s="31"/>
      <c r="B3" s="70" t="str">
        <f>FIRE0706!A3</f>
        <v>Primary fires</v>
      </c>
      <c r="C3" s="70"/>
      <c r="D3" s="70"/>
      <c r="E3" s="70"/>
      <c r="F3" s="70"/>
      <c r="G3" s="31"/>
      <c r="H3" s="42"/>
      <c r="I3" s="42"/>
      <c r="J3" s="42"/>
      <c r="K3" s="42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4" ht="15" customHeight="1" thickBot="1" x14ac:dyDescent="0.3">
      <c r="A4" s="31"/>
      <c r="B4" s="41"/>
      <c r="C4" s="41"/>
      <c r="D4" s="41"/>
      <c r="E4" s="41"/>
      <c r="F4" s="41"/>
      <c r="G4" s="31"/>
      <c r="H4" s="75" t="s">
        <v>6</v>
      </c>
      <c r="I4" s="75"/>
      <c r="J4" s="75"/>
      <c r="K4" s="75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s="48" customFormat="1" ht="60.75" thickBot="1" x14ac:dyDescent="0.3">
      <c r="A5" s="43" t="s">
        <v>7</v>
      </c>
      <c r="B5" s="44" t="s">
        <v>8</v>
      </c>
      <c r="C5" s="45" t="s">
        <v>25</v>
      </c>
      <c r="D5" s="45" t="s">
        <v>27</v>
      </c>
      <c r="E5" s="45" t="s">
        <v>26</v>
      </c>
      <c r="F5" s="45" t="s">
        <v>23</v>
      </c>
      <c r="G5" s="45"/>
      <c r="H5" s="45" t="s">
        <v>25</v>
      </c>
      <c r="I5" s="45" t="s">
        <v>27</v>
      </c>
      <c r="J5" s="45" t="s">
        <v>26</v>
      </c>
      <c r="K5" s="45" t="s">
        <v>23</v>
      </c>
      <c r="L5" s="46"/>
      <c r="M5" s="46"/>
      <c r="N5" s="46"/>
      <c r="O5" s="46"/>
      <c r="P5" s="46"/>
      <c r="Q5" s="47"/>
      <c r="R5" s="46"/>
      <c r="S5" s="46"/>
      <c r="T5" s="46"/>
      <c r="U5" s="46"/>
      <c r="V5" s="46"/>
      <c r="W5" s="46"/>
      <c r="X5" s="46"/>
    </row>
    <row r="6" spans="1:24" ht="15.75" x14ac:dyDescent="0.25">
      <c r="A6" s="36" t="s">
        <v>1</v>
      </c>
      <c r="B6" s="35">
        <f>SUM(C6:F6)</f>
        <v>20756</v>
      </c>
      <c r="C6" s="36" cm="1">
        <f t="array" ref="C6">IF($B$3="Primary fires",SUMPRODUCT((Data!$A$2:$A$200=$A6)*(Data!$B$2:$B$200=C$5)*(Data!$C$2:$C$200)),SUMPRODUCT((Data!$A$2:$A$200=$A6)*(Data!$B$2:$B$200=C$5)*(Data!$D$2:$D$200))+SUMPRODUCT((Data!$A$2:$A$200=$A6)*(Data!$B$2:$B$200=C$5)*(Data!$E$2:$E$200)))</f>
        <v>6592</v>
      </c>
      <c r="D6" s="36" cm="1">
        <f t="array" ref="D6">IF($B$3="Primary fires",SUMPRODUCT((Data!$A$2:$A$200=$A6)*(Data!$B$2:$B$200=D$5)*(Data!$C$2:$C$200)),SUMPRODUCT((Data!$A$2:$A$200=$A6)*(Data!$B$2:$B$200=D$5)*(Data!$D$2:$D$200))+SUMPRODUCT((Data!$A$2:$A$200=$A6)*(Data!$B$2:$B$200=D$5)*(Data!$E$2:$E$200)))</f>
        <v>935</v>
      </c>
      <c r="E6" s="36" cm="1">
        <f t="array" ref="E6">IF($B$3="Primary fires",SUMPRODUCT((Data!$A$2:$A$200=$A6)*(Data!$B$2:$B$200=E$5)*(Data!$C$2:$C$200)),SUMPRODUCT((Data!$A$2:$A$200=$A6)*(Data!$B$2:$B$200=E$5)*(Data!$D$2:$D$200))+SUMPRODUCT((Data!$A$2:$A$200=$A6)*(Data!$B$2:$B$200=E$5)*(Data!$E$2:$E$200)))</f>
        <v>2495</v>
      </c>
      <c r="F6" s="36" cm="1">
        <f t="array" ref="F6">IF($B$3="Primary fires",SUMPRODUCT((Data!$A$2:$A$200=$A6)*(Data!$B$2:$B$200=F$5)*(Data!$C$2:$C$200)),SUMPRODUCT((Data!$A$2:$A$200=$A6)*(Data!$B$2:$B$200=F$5)*(Data!$D$2:$D$200))+SUMPRODUCT((Data!$A$2:$A$200=$A6)*(Data!$B$2:$B$200=F$5)*(Data!$E$2:$E$200)))</f>
        <v>10734</v>
      </c>
      <c r="G6" s="36"/>
      <c r="H6" s="49">
        <f>ROUND(C6/$B6,2)</f>
        <v>0.32</v>
      </c>
      <c r="I6" s="49">
        <f>ROUND(D6/$B6,2)</f>
        <v>0.05</v>
      </c>
      <c r="J6" s="49">
        <f>ROUND(E6/$B6,2)</f>
        <v>0.12</v>
      </c>
      <c r="K6" s="49">
        <f>ROUND(F6/$B6,2)</f>
        <v>0.52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5.75" x14ac:dyDescent="0.25">
      <c r="A7" s="31" t="s">
        <v>2</v>
      </c>
      <c r="B7" s="33">
        <f t="shared" ref="B7:B14" si="0">SUM(C7:F7)</f>
        <v>20323</v>
      </c>
      <c r="C7" s="31" cm="1">
        <f t="array" ref="C7">IF($B$3="Primary fires",SUMPRODUCT((Data!$A$2:$A$200=$A7)*(Data!$B$2:$B$200=C$5)*(Data!$C$2:$C$200)),SUMPRODUCT((Data!$A$2:$A$200=$A7)*(Data!$B$2:$B$200=C$5)*(Data!$D$2:$D$200))+SUMPRODUCT((Data!$A$2:$A$200=$A7)*(Data!$B$2:$B$200=C$5)*(Data!$E$2:$E$200)))</f>
        <v>6114</v>
      </c>
      <c r="D7" s="31" cm="1">
        <f t="array" ref="D7">IF($B$3="Primary fires",SUMPRODUCT((Data!$A$2:$A$200=$A7)*(Data!$B$2:$B$200=D$5)*(Data!$C$2:$C$200)),SUMPRODUCT((Data!$A$2:$A$200=$A7)*(Data!$B$2:$B$200=D$5)*(Data!$D$2:$D$200))+SUMPRODUCT((Data!$A$2:$A$200=$A7)*(Data!$B$2:$B$200=D$5)*(Data!$E$2:$E$200)))</f>
        <v>1020</v>
      </c>
      <c r="E7" s="31" cm="1">
        <f t="array" ref="E7">IF($B$3="Primary fires",SUMPRODUCT((Data!$A$2:$A$200=$A7)*(Data!$B$2:$B$200=E$5)*(Data!$C$2:$C$200)),SUMPRODUCT((Data!$A$2:$A$200=$A7)*(Data!$B$2:$B$200=E$5)*(Data!$D$2:$D$200))+SUMPRODUCT((Data!$A$2:$A$200=$A7)*(Data!$B$2:$B$200=E$5)*(Data!$E$2:$E$200)))</f>
        <v>2507</v>
      </c>
      <c r="F7" s="31" cm="1">
        <f t="array" ref="F7">IF($B$3="Primary fires",SUMPRODUCT((Data!$A$2:$A$200=$A7)*(Data!$B$2:$B$200=F$5)*(Data!$C$2:$C$200)),SUMPRODUCT((Data!$A$2:$A$200=$A7)*(Data!$B$2:$B$200=F$5)*(Data!$D$2:$D$200))+SUMPRODUCT((Data!$A$2:$A$200=$A7)*(Data!$B$2:$B$200=F$5)*(Data!$E$2:$E$200)))</f>
        <v>10682</v>
      </c>
      <c r="G7" s="31"/>
      <c r="H7" s="50">
        <f>ROUND(C7/$B7,2)</f>
        <v>0.3</v>
      </c>
      <c r="I7" s="50">
        <f>ROUND(D7/$B7,2)</f>
        <v>0.05</v>
      </c>
      <c r="J7" s="50">
        <f>ROUND(E7/$B7,2)</f>
        <v>0.12</v>
      </c>
      <c r="K7" s="50">
        <f t="shared" ref="I7:K8" si="1">ROUND(F7/$B7,2)</f>
        <v>0.53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5.75" x14ac:dyDescent="0.25">
      <c r="A8" s="31" t="s">
        <v>3</v>
      </c>
      <c r="B8" s="33">
        <f t="shared" si="0"/>
        <v>16510</v>
      </c>
      <c r="C8" s="31" cm="1">
        <f t="array" ref="C8">IF($B$3="Primary fires",SUMPRODUCT((Data!$A$2:$A$200=$A8)*(Data!$B$2:$B$200=C$5)*(Data!$C$2:$C$200)),SUMPRODUCT((Data!$A$2:$A$200=$A8)*(Data!$B$2:$B$200=C$5)*(Data!$D$2:$D$200))+SUMPRODUCT((Data!$A$2:$A$200=$A8)*(Data!$B$2:$B$200=C$5)*(Data!$E$2:$E$200)))</f>
        <v>5699</v>
      </c>
      <c r="D8" s="31" cm="1">
        <f t="array" ref="D8">IF($B$3="Primary fires",SUMPRODUCT((Data!$A$2:$A$200=$A8)*(Data!$B$2:$B$200=D$5)*(Data!$C$2:$C$200)),SUMPRODUCT((Data!$A$2:$A$200=$A8)*(Data!$B$2:$B$200=D$5)*(Data!$D$2:$D$200))+SUMPRODUCT((Data!$A$2:$A$200=$A8)*(Data!$B$2:$B$200=D$5)*(Data!$E$2:$E$200)))</f>
        <v>876</v>
      </c>
      <c r="E8" s="31" cm="1">
        <f t="array" ref="E8">IF($B$3="Primary fires",SUMPRODUCT((Data!$A$2:$A$200=$A8)*(Data!$B$2:$B$200=E$5)*(Data!$C$2:$C$200)),SUMPRODUCT((Data!$A$2:$A$200=$A8)*(Data!$B$2:$B$200=E$5)*(Data!$D$2:$D$200))+SUMPRODUCT((Data!$A$2:$A$200=$A8)*(Data!$B$2:$B$200=E$5)*(Data!$E$2:$E$200)))</f>
        <v>2238</v>
      </c>
      <c r="F8" s="31" cm="1">
        <f t="array" ref="F8">IF($B$3="Primary fires",SUMPRODUCT((Data!$A$2:$A$200=$A8)*(Data!$B$2:$B$200=F$5)*(Data!$C$2:$C$200)),SUMPRODUCT((Data!$A$2:$A$200=$A8)*(Data!$B$2:$B$200=F$5)*(Data!$D$2:$D$200))+SUMPRODUCT((Data!$A$2:$A$200=$A8)*(Data!$B$2:$B$200=F$5)*(Data!$E$2:$E$200)))</f>
        <v>7697</v>
      </c>
      <c r="G8" s="31"/>
      <c r="H8" s="50">
        <f t="shared" ref="H8:H13" si="2">ROUND(C8/$B8,2)</f>
        <v>0.35</v>
      </c>
      <c r="I8" s="50">
        <f t="shared" si="1"/>
        <v>0.05</v>
      </c>
      <c r="J8" s="50">
        <f t="shared" ref="J8:K11" si="3">ROUND(E8/$B8,2)</f>
        <v>0.14000000000000001</v>
      </c>
      <c r="K8" s="50">
        <f t="shared" si="3"/>
        <v>0.47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5.75" x14ac:dyDescent="0.25">
      <c r="A9" s="31" t="s">
        <v>4</v>
      </c>
      <c r="B9" s="33">
        <f t="shared" si="0"/>
        <v>16536</v>
      </c>
      <c r="C9" s="31" cm="1">
        <f t="array" ref="C9">IF($B$3="Primary fires",SUMPRODUCT((Data!$A$2:$A$200=$A9)*(Data!$B$2:$B$200=C$5)*(Data!$C$2:$C$200)),SUMPRODUCT((Data!$A$2:$A$200=$A9)*(Data!$B$2:$B$200=C$5)*(Data!$D$2:$D$200))+SUMPRODUCT((Data!$A$2:$A$200=$A9)*(Data!$B$2:$B$200=C$5)*(Data!$E$2:$E$200)))</f>
        <v>5576</v>
      </c>
      <c r="D9" s="31" cm="1">
        <f t="array" ref="D9">IF($B$3="Primary fires",SUMPRODUCT((Data!$A$2:$A$200=$A9)*(Data!$B$2:$B$200=D$5)*(Data!$C$2:$C$200)),SUMPRODUCT((Data!$A$2:$A$200=$A9)*(Data!$B$2:$B$200=D$5)*(Data!$D$2:$D$200))+SUMPRODUCT((Data!$A$2:$A$200=$A9)*(Data!$B$2:$B$200=D$5)*(Data!$E$2:$E$200)))</f>
        <v>929</v>
      </c>
      <c r="E9" s="31" cm="1">
        <f t="array" ref="E9">IF($B$3="Primary fires",SUMPRODUCT((Data!$A$2:$A$200=$A9)*(Data!$B$2:$B$200=E$5)*(Data!$C$2:$C$200)),SUMPRODUCT((Data!$A$2:$A$200=$A9)*(Data!$B$2:$B$200=E$5)*(Data!$D$2:$D$200))+SUMPRODUCT((Data!$A$2:$A$200=$A9)*(Data!$B$2:$B$200=E$5)*(Data!$E$2:$E$200)))</f>
        <v>2180</v>
      </c>
      <c r="F9" s="31" cm="1">
        <f t="array" ref="F9">IF($B$3="Primary fires",SUMPRODUCT((Data!$A$2:$A$200=$A9)*(Data!$B$2:$B$200=F$5)*(Data!$C$2:$C$200)),SUMPRODUCT((Data!$A$2:$A$200=$A9)*(Data!$B$2:$B$200=F$5)*(Data!$D$2:$D$200))+SUMPRODUCT((Data!$A$2:$A$200=$A9)*(Data!$B$2:$B$200=F$5)*(Data!$E$2:$E$200)))</f>
        <v>7851</v>
      </c>
      <c r="G9" s="31"/>
      <c r="H9" s="50">
        <f t="shared" si="2"/>
        <v>0.34</v>
      </c>
      <c r="I9" s="50">
        <f t="shared" ref="I9:I14" si="4">ROUND(D9/$B9,2)</f>
        <v>0.06</v>
      </c>
      <c r="J9" s="50">
        <f t="shared" si="3"/>
        <v>0.13</v>
      </c>
      <c r="K9" s="50">
        <f t="shared" si="3"/>
        <v>0.47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5.75" x14ac:dyDescent="0.25">
      <c r="A10" s="31" t="s">
        <v>5</v>
      </c>
      <c r="B10" s="33">
        <f t="shared" si="0"/>
        <v>15566</v>
      </c>
      <c r="C10" s="31" cm="1">
        <f t="array" ref="C10">IF($B$3="Primary fires",SUMPRODUCT((Data!$A$2:$A$200=$A10)*(Data!$B$2:$B$200=C$5)*(Data!$C$2:$C$200)),SUMPRODUCT((Data!$A$2:$A$200=$A10)*(Data!$B$2:$B$200=C$5)*(Data!$D$2:$D$200))+SUMPRODUCT((Data!$A$2:$A$200=$A10)*(Data!$B$2:$B$200=C$5)*(Data!$E$2:$E$200)))</f>
        <v>5553</v>
      </c>
      <c r="D10" s="31" cm="1">
        <f t="array" ref="D10">IF($B$3="Primary fires",SUMPRODUCT((Data!$A$2:$A$200=$A10)*(Data!$B$2:$B$200=D$5)*(Data!$C$2:$C$200)),SUMPRODUCT((Data!$A$2:$A$200=$A10)*(Data!$B$2:$B$200=D$5)*(Data!$D$2:$D$200))+SUMPRODUCT((Data!$A$2:$A$200=$A10)*(Data!$B$2:$B$200=D$5)*(Data!$E$2:$E$200)))</f>
        <v>863</v>
      </c>
      <c r="E10" s="31" cm="1">
        <f t="array" ref="E10">IF($B$3="Primary fires",SUMPRODUCT((Data!$A$2:$A$200=$A10)*(Data!$B$2:$B$200=E$5)*(Data!$C$2:$C$200)),SUMPRODUCT((Data!$A$2:$A$200=$A10)*(Data!$B$2:$B$200=E$5)*(Data!$D$2:$D$200))+SUMPRODUCT((Data!$A$2:$A$200=$A10)*(Data!$B$2:$B$200=E$5)*(Data!$E$2:$E$200)))</f>
        <v>2031</v>
      </c>
      <c r="F10" s="31" cm="1">
        <f t="array" ref="F10">IF($B$3="Primary fires",SUMPRODUCT((Data!$A$2:$A$200=$A10)*(Data!$B$2:$B$200=F$5)*(Data!$C$2:$C$200)),SUMPRODUCT((Data!$A$2:$A$200=$A10)*(Data!$B$2:$B$200=F$5)*(Data!$D$2:$D$200))+SUMPRODUCT((Data!$A$2:$A$200=$A10)*(Data!$B$2:$B$200=F$5)*(Data!$E$2:$E$200)))</f>
        <v>7119</v>
      </c>
      <c r="G10" s="31"/>
      <c r="H10" s="50">
        <f t="shared" si="2"/>
        <v>0.36</v>
      </c>
      <c r="I10" s="50">
        <f t="shared" si="4"/>
        <v>0.06</v>
      </c>
      <c r="J10" s="50">
        <f t="shared" si="3"/>
        <v>0.13</v>
      </c>
      <c r="K10" s="50">
        <f t="shared" si="3"/>
        <v>0.46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5.75" x14ac:dyDescent="0.25">
      <c r="A11" s="31" t="s">
        <v>13</v>
      </c>
      <c r="B11" s="33">
        <f t="shared" si="0"/>
        <v>16028</v>
      </c>
      <c r="C11" s="31" cm="1">
        <f t="array" ref="C11">IF($B$3="Primary fires",SUMPRODUCT((Data!$A$2:$A$200=$A11)*(Data!$B$2:$B$200=C$5)*(Data!$C$2:$C$200)),SUMPRODUCT((Data!$A$2:$A$200=$A11)*(Data!$B$2:$B$200=C$5)*(Data!$D$2:$D$200))+SUMPRODUCT((Data!$A$2:$A$200=$A11)*(Data!$B$2:$B$200=C$5)*(Data!$E$2:$E$200)))</f>
        <v>5737</v>
      </c>
      <c r="D11" s="31" cm="1">
        <f t="array" ref="D11">IF($B$3="Primary fires",SUMPRODUCT((Data!$A$2:$A$200=$A11)*(Data!$B$2:$B$200=D$5)*(Data!$C$2:$C$200)),SUMPRODUCT((Data!$A$2:$A$200=$A11)*(Data!$B$2:$B$200=D$5)*(Data!$D$2:$D$200))+SUMPRODUCT((Data!$A$2:$A$200=$A11)*(Data!$B$2:$B$200=D$5)*(Data!$E$2:$E$200)))</f>
        <v>900</v>
      </c>
      <c r="E11" s="31" cm="1">
        <f t="array" ref="E11">IF($B$3="Primary fires",SUMPRODUCT((Data!$A$2:$A$200=$A11)*(Data!$B$2:$B$200=E$5)*(Data!$C$2:$C$200)),SUMPRODUCT((Data!$A$2:$A$200=$A11)*(Data!$B$2:$B$200=E$5)*(Data!$D$2:$D$200))+SUMPRODUCT((Data!$A$2:$A$200=$A11)*(Data!$B$2:$B$200=E$5)*(Data!$E$2:$E$200)))</f>
        <v>2049</v>
      </c>
      <c r="F11" s="31" cm="1">
        <f t="array" ref="F11">IF($B$3="Primary fires",SUMPRODUCT((Data!$A$2:$A$200=$A11)*(Data!$B$2:$B$200=F$5)*(Data!$C$2:$C$200)),SUMPRODUCT((Data!$A$2:$A$200=$A11)*(Data!$B$2:$B$200=F$5)*(Data!$D$2:$D$200))+SUMPRODUCT((Data!$A$2:$A$200=$A11)*(Data!$B$2:$B$200=F$5)*(Data!$E$2:$E$200)))</f>
        <v>7342</v>
      </c>
      <c r="G11" s="37"/>
      <c r="H11" s="50">
        <f t="shared" si="2"/>
        <v>0.36</v>
      </c>
      <c r="I11" s="50">
        <f t="shared" si="4"/>
        <v>0.06</v>
      </c>
      <c r="J11" s="50">
        <f t="shared" si="3"/>
        <v>0.13</v>
      </c>
      <c r="K11" s="50">
        <f t="shared" si="3"/>
        <v>0.46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5.75" x14ac:dyDescent="0.25">
      <c r="A12" s="31" t="s">
        <v>21</v>
      </c>
      <c r="B12" s="33">
        <f t="shared" si="0"/>
        <v>15872</v>
      </c>
      <c r="C12" s="31" cm="1">
        <f t="array" ref="C12">IF($B$3="Primary fires",SUMPRODUCT((Data!$A$2:$A$200=$A12)*(Data!$B$2:$B$200=C$5)*(Data!$C$2:$C$200)),SUMPRODUCT((Data!$A$2:$A$200=$A12)*(Data!$B$2:$B$200=C$5)*(Data!$D$2:$D$200))+SUMPRODUCT((Data!$A$2:$A$200=$A12)*(Data!$B$2:$B$200=C$5)*(Data!$E$2:$E$200)))</f>
        <v>5808</v>
      </c>
      <c r="D12" s="31" cm="1">
        <f t="array" ref="D12">IF($B$3="Primary fires",SUMPRODUCT((Data!$A$2:$A$200=$A12)*(Data!$B$2:$B$200=D$5)*(Data!$C$2:$C$200)),SUMPRODUCT((Data!$A$2:$A$200=$A12)*(Data!$B$2:$B$200=D$5)*(Data!$D$2:$D$200))+SUMPRODUCT((Data!$A$2:$A$200=$A12)*(Data!$B$2:$B$200=D$5)*(Data!$E$2:$E$200)))</f>
        <v>903</v>
      </c>
      <c r="E12" s="31" cm="1">
        <f t="array" ref="E12">IF($B$3="Primary fires",SUMPRODUCT((Data!$A$2:$A$200=$A12)*(Data!$B$2:$B$200=E$5)*(Data!$C$2:$C$200)),SUMPRODUCT((Data!$A$2:$A$200=$A12)*(Data!$B$2:$B$200=E$5)*(Data!$D$2:$D$200))+SUMPRODUCT((Data!$A$2:$A$200=$A12)*(Data!$B$2:$B$200=E$5)*(Data!$E$2:$E$200)))</f>
        <v>1985</v>
      </c>
      <c r="F12" s="31" cm="1">
        <f t="array" ref="F12">IF($B$3="Primary fires",SUMPRODUCT((Data!$A$2:$A$200=$A12)*(Data!$B$2:$B$200=F$5)*(Data!$C$2:$C$200)),SUMPRODUCT((Data!$A$2:$A$200=$A12)*(Data!$B$2:$B$200=F$5)*(Data!$D$2:$D$200))+SUMPRODUCT((Data!$A$2:$A$200=$A12)*(Data!$B$2:$B$200=F$5)*(Data!$E$2:$E$200)))</f>
        <v>7176</v>
      </c>
      <c r="G12" s="37"/>
      <c r="H12" s="50">
        <f t="shared" si="2"/>
        <v>0.37</v>
      </c>
      <c r="I12" s="50">
        <f t="shared" si="4"/>
        <v>0.06</v>
      </c>
      <c r="J12" s="50">
        <f t="shared" ref="J12" si="5">ROUND(E12/$B12,2)</f>
        <v>0.13</v>
      </c>
      <c r="K12" s="50">
        <f t="shared" ref="K12" si="6">ROUND(F12/$B12,2)</f>
        <v>0.45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5.75" x14ac:dyDescent="0.25">
      <c r="A13" s="31" t="s">
        <v>22</v>
      </c>
      <c r="B13" s="33">
        <f t="shared" si="0"/>
        <v>15621</v>
      </c>
      <c r="C13" s="31" cm="1">
        <f t="array" ref="C13">IF($B$3="Primary fires",SUMPRODUCT((Data!$A$2:$A$200=$A13)*(Data!$B$2:$B$200=C$5)*(Data!$C$2:$C$200)),SUMPRODUCT((Data!$A$2:$A$200=$A13)*(Data!$B$2:$B$200=C$5)*(Data!$D$2:$D$200))+SUMPRODUCT((Data!$A$2:$A$200=$A13)*(Data!$B$2:$B$200=C$5)*(Data!$E$2:$E$200)))</f>
        <v>5474</v>
      </c>
      <c r="D13" s="31" cm="1">
        <f t="array" ref="D13">IF($B$3="Primary fires",SUMPRODUCT((Data!$A$2:$A$200=$A13)*(Data!$B$2:$B$200=D$5)*(Data!$C$2:$C$200)),SUMPRODUCT((Data!$A$2:$A$200=$A13)*(Data!$B$2:$B$200=D$5)*(Data!$D$2:$D$200))+SUMPRODUCT((Data!$A$2:$A$200=$A13)*(Data!$B$2:$B$200=D$5)*(Data!$E$2:$E$200)))</f>
        <v>975</v>
      </c>
      <c r="E13" s="31" cm="1">
        <f t="array" ref="E13">IF($B$3="Primary fires",SUMPRODUCT((Data!$A$2:$A$200=$A13)*(Data!$B$2:$B$200=E$5)*(Data!$C$2:$C$200)),SUMPRODUCT((Data!$A$2:$A$200=$A13)*(Data!$B$2:$B$200=E$5)*(Data!$D$2:$D$200))+SUMPRODUCT((Data!$A$2:$A$200=$A13)*(Data!$B$2:$B$200=E$5)*(Data!$E$2:$E$200)))</f>
        <v>1935</v>
      </c>
      <c r="F13" s="31" cm="1">
        <f t="array" ref="F13">IF($B$3="Primary fires",SUMPRODUCT((Data!$A$2:$A$200=$A13)*(Data!$B$2:$B$200=F$5)*(Data!$C$2:$C$200)),SUMPRODUCT((Data!$A$2:$A$200=$A13)*(Data!$B$2:$B$200=F$5)*(Data!$D$2:$D$200))+SUMPRODUCT((Data!$A$2:$A$200=$A13)*(Data!$B$2:$B$200=F$5)*(Data!$E$2:$E$200)))</f>
        <v>7237</v>
      </c>
      <c r="G13" s="37"/>
      <c r="H13" s="50">
        <f t="shared" si="2"/>
        <v>0.35</v>
      </c>
      <c r="I13" s="50">
        <f t="shared" si="4"/>
        <v>0.06</v>
      </c>
      <c r="J13" s="50">
        <f t="shared" ref="J13" si="7">ROUND(E13/$B13,2)</f>
        <v>0.12</v>
      </c>
      <c r="K13" s="50">
        <f t="shared" ref="K13" si="8">ROUND(F13/$B13,2)</f>
        <v>0.46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5.75" x14ac:dyDescent="0.25">
      <c r="A14" s="31" t="s">
        <v>24</v>
      </c>
      <c r="B14" s="33">
        <f t="shared" si="0"/>
        <v>15035</v>
      </c>
      <c r="C14" s="31" cm="1">
        <f t="array" ref="C14">IF($B$3="Primary fires",SUMPRODUCT((Data!$A$2:$A$200=$A14)*(Data!$B$2:$B$200=C$5)*(Data!$C$2:$C$200)),SUMPRODUCT((Data!$A$2:$A$200=$A14)*(Data!$B$2:$B$200=C$5)*(Data!$D$2:$D$200))+SUMPRODUCT((Data!$A$2:$A$200=$A14)*(Data!$B$2:$B$200=C$5)*(Data!$E$2:$E$200)))</f>
        <v>5155</v>
      </c>
      <c r="D14" s="31" cm="1">
        <f t="array" ref="D14">IF($B$3="Primary fires",SUMPRODUCT((Data!$A$2:$A$200=$A14)*(Data!$B$2:$B$200=D$5)*(Data!$C$2:$C$200)),SUMPRODUCT((Data!$A$2:$A$200=$A14)*(Data!$B$2:$B$200=D$5)*(Data!$D$2:$D$200))+SUMPRODUCT((Data!$A$2:$A$200=$A14)*(Data!$B$2:$B$200=D$5)*(Data!$E$2:$E$200)))</f>
        <v>852</v>
      </c>
      <c r="E14" s="31" cm="1">
        <f t="array" ref="E14">IF($B$3="Primary fires",SUMPRODUCT((Data!$A$2:$A$200=$A14)*(Data!$B$2:$B$200=E$5)*(Data!$C$2:$C$200)),SUMPRODUCT((Data!$A$2:$A$200=$A14)*(Data!$B$2:$B$200=E$5)*(Data!$D$2:$D$200))+SUMPRODUCT((Data!$A$2:$A$200=$A14)*(Data!$B$2:$B$200=E$5)*(Data!$E$2:$E$200)))</f>
        <v>1746</v>
      </c>
      <c r="F14" s="31" cm="1">
        <f t="array" ref="F14">IF($B$3="Primary fires",SUMPRODUCT((Data!$A$2:$A$200=$A14)*(Data!$B$2:$B$200=F$5)*(Data!$C$2:$C$200)),SUMPRODUCT((Data!$A$2:$A$200=$A14)*(Data!$B$2:$B$200=F$5)*(Data!$D$2:$D$200))+SUMPRODUCT((Data!$A$2:$A$200=$A14)*(Data!$B$2:$B$200=F$5)*(Data!$E$2:$E$200)))</f>
        <v>7282</v>
      </c>
      <c r="G14" s="37"/>
      <c r="H14" s="50">
        <f t="shared" ref="H14" si="9">ROUND(C14/$B14,2)</f>
        <v>0.34</v>
      </c>
      <c r="I14" s="50">
        <f t="shared" si="4"/>
        <v>0.06</v>
      </c>
      <c r="J14" s="50">
        <f t="shared" ref="J14" si="10">ROUND(E14/$B14,2)</f>
        <v>0.12</v>
      </c>
      <c r="K14" s="50">
        <f t="shared" ref="K14" si="11">ROUND(F14/$B14,2)</f>
        <v>0.48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5.75" x14ac:dyDescent="0.25">
      <c r="A15" s="31" t="s">
        <v>29</v>
      </c>
      <c r="B15" s="38">
        <f t="shared" ref="B15" si="12">SUM(C15:F15)</f>
        <v>14332</v>
      </c>
      <c r="C15" s="31" cm="1">
        <f t="array" ref="C15">IF($B$3="Primary fires",SUMPRODUCT((Data!$A$2:$A$200=$A15)*(Data!$B$2:$B$200=C$5)*(Data!$C$2:$C$200)),SUMPRODUCT((Data!$A$2:$A$200=$A15)*(Data!$B$2:$B$200=C$5)*(Data!$D$2:$D$200))+SUMPRODUCT((Data!$A$2:$A$200=$A15)*(Data!$B$2:$B$200=C$5)*(Data!$E$2:$E$200)))</f>
        <v>5250</v>
      </c>
      <c r="D15" s="31" cm="1">
        <f t="array" ref="D15">IF($B$3="Primary fires",SUMPRODUCT((Data!$A$2:$A$200=$A15)*(Data!$B$2:$B$200=D$5)*(Data!$C$2:$C$200)),SUMPRODUCT((Data!$A$2:$A$200=$A15)*(Data!$B$2:$B$200=D$5)*(Data!$D$2:$D$200))+SUMPRODUCT((Data!$A$2:$A$200=$A15)*(Data!$B$2:$B$200=D$5)*(Data!$E$2:$E$200)))</f>
        <v>784</v>
      </c>
      <c r="E15" s="31" cm="1">
        <f t="array" ref="E15">IF($B$3="Primary fires",SUMPRODUCT((Data!$A$2:$A$200=$A15)*(Data!$B$2:$B$200=E$5)*(Data!$C$2:$C$200)),SUMPRODUCT((Data!$A$2:$A$200=$A15)*(Data!$B$2:$B$200=E$5)*(Data!$D$2:$D$200))+SUMPRODUCT((Data!$A$2:$A$200=$A15)*(Data!$B$2:$B$200=E$5)*(Data!$E$2:$E$200)))</f>
        <v>1672</v>
      </c>
      <c r="F15" s="31" cm="1">
        <f t="array" ref="F15">IF($B$3="Primary fires",SUMPRODUCT((Data!$A$2:$A$200=$A15)*(Data!$B$2:$B$200=F$5)*(Data!$C$2:$C$200)),SUMPRODUCT((Data!$A$2:$A$200=$A15)*(Data!$B$2:$B$200=F$5)*(Data!$D$2:$D$200))+SUMPRODUCT((Data!$A$2:$A$200=$A15)*(Data!$B$2:$B$200=F$5)*(Data!$E$2:$E$200)))</f>
        <v>6626</v>
      </c>
      <c r="G15" s="37"/>
      <c r="H15" s="50">
        <f t="shared" ref="H15" si="13">ROUND(C15/$B15,2)</f>
        <v>0.37</v>
      </c>
      <c r="I15" s="50">
        <f t="shared" ref="I15" si="14">ROUND(D15/$B15,2)</f>
        <v>0.05</v>
      </c>
      <c r="J15" s="50">
        <f t="shared" ref="J15" si="15">ROUND(E15/$B15,2)</f>
        <v>0.12</v>
      </c>
      <c r="K15" s="50">
        <f t="shared" ref="K15" si="16">ROUND(F15/$B15,2)</f>
        <v>0.46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5.75" x14ac:dyDescent="0.25">
      <c r="A16" s="31" t="s">
        <v>45</v>
      </c>
      <c r="B16" s="38">
        <f t="shared" ref="B16" si="17">SUM(C16:F16)</f>
        <v>11924</v>
      </c>
      <c r="C16" s="31" cm="1">
        <f t="array" ref="C16">IF($B$3="Primary fires",SUMPRODUCT((Data!$A$2:$A$200=$A16)*(Data!$B$2:$B$200=C$5)*(Data!$C$2:$C$200)),SUMPRODUCT((Data!$A$2:$A$200=$A16)*(Data!$B$2:$B$200=C$5)*(Data!$D$2:$D$200))+SUMPRODUCT((Data!$A$2:$A$200=$A16)*(Data!$B$2:$B$200=C$5)*(Data!$E$2:$E$200)))</f>
        <v>3701</v>
      </c>
      <c r="D16" s="31" cm="1">
        <f t="array" ref="D16">IF($B$3="Primary fires",SUMPRODUCT((Data!$A$2:$A$200=$A16)*(Data!$B$2:$B$200=D$5)*(Data!$C$2:$C$200)),SUMPRODUCT((Data!$A$2:$A$200=$A16)*(Data!$B$2:$B$200=D$5)*(Data!$D$2:$D$200))+SUMPRODUCT((Data!$A$2:$A$200=$A16)*(Data!$B$2:$B$200=D$5)*(Data!$E$2:$E$200)))</f>
        <v>559</v>
      </c>
      <c r="E16" s="31" cm="1">
        <f t="array" ref="E16">IF($B$3="Primary fires",SUMPRODUCT((Data!$A$2:$A$200=$A16)*(Data!$B$2:$B$200=E$5)*(Data!$C$2:$C$200)),SUMPRODUCT((Data!$A$2:$A$200=$A16)*(Data!$B$2:$B$200=E$5)*(Data!$D$2:$D$200))+SUMPRODUCT((Data!$A$2:$A$200=$A16)*(Data!$B$2:$B$200=E$5)*(Data!$E$2:$E$200)))</f>
        <v>1110</v>
      </c>
      <c r="F16" s="31" cm="1">
        <f t="array" ref="F16">IF($B$3="Primary fires",SUMPRODUCT((Data!$A$2:$A$200=$A16)*(Data!$B$2:$B$200=F$5)*(Data!$C$2:$C$200)),SUMPRODUCT((Data!$A$2:$A$200=$A16)*(Data!$B$2:$B$200=F$5)*(Data!$D$2:$D$200))+SUMPRODUCT((Data!$A$2:$A$200=$A16)*(Data!$B$2:$B$200=F$5)*(Data!$E$2:$E$200)))</f>
        <v>6554</v>
      </c>
      <c r="G16" s="37"/>
      <c r="H16" s="50">
        <f t="shared" ref="H16" si="18">ROUND(C16/$B16,2)</f>
        <v>0.31</v>
      </c>
      <c r="I16" s="50">
        <f t="shared" ref="I16" si="19">ROUND(D16/$B16,2)</f>
        <v>0.05</v>
      </c>
      <c r="J16" s="50">
        <f t="shared" ref="J16" si="20">ROUND(E16/$B16,2)</f>
        <v>0.09</v>
      </c>
      <c r="K16" s="50">
        <f t="shared" ref="K16" si="21">ROUND(F16/$B16,2)</f>
        <v>0.55000000000000004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5.75" x14ac:dyDescent="0.25">
      <c r="A17" s="31" t="s">
        <v>54</v>
      </c>
      <c r="B17" s="38">
        <f t="shared" ref="B17:B21" si="22">SUM(C17:F17)</f>
        <v>12954</v>
      </c>
      <c r="C17" s="31" cm="1">
        <f t="array" ref="C17">IF($B$3="Primary fires",SUMPRODUCT((Data!$A$2:$A$200=$A17)*(Data!$B$2:$B$200=C$5)*(Data!$C$2:$C$200)),SUMPRODUCT((Data!$A$2:$A$200=$A17)*(Data!$B$2:$B$200=C$5)*(Data!$D$2:$D$200))+SUMPRODUCT((Data!$A$2:$A$200=$A17)*(Data!$B$2:$B$200=C$5)*(Data!$E$2:$E$200)))</f>
        <v>4626</v>
      </c>
      <c r="D17" s="31" cm="1">
        <f t="array" ref="D17">IF($B$3="Primary fires",SUMPRODUCT((Data!$A$2:$A$200=$A17)*(Data!$B$2:$B$200=D$5)*(Data!$C$2:$C$200)),SUMPRODUCT((Data!$A$2:$A$200=$A17)*(Data!$B$2:$B$200=D$5)*(Data!$D$2:$D$200))+SUMPRODUCT((Data!$A$2:$A$200=$A17)*(Data!$B$2:$B$200=D$5)*(Data!$E$2:$E$200)))</f>
        <v>683</v>
      </c>
      <c r="E17" s="31" cm="1">
        <f t="array" ref="E17">IF($B$3="Primary fires",SUMPRODUCT((Data!$A$2:$A$200=$A17)*(Data!$B$2:$B$200=E$5)*(Data!$C$2:$C$200)),SUMPRODUCT((Data!$A$2:$A$200=$A17)*(Data!$B$2:$B$200=E$5)*(Data!$D$2:$D$200))+SUMPRODUCT((Data!$A$2:$A$200=$A17)*(Data!$B$2:$B$200=E$5)*(Data!$E$2:$E$200)))</f>
        <v>1475</v>
      </c>
      <c r="F17" s="31" cm="1">
        <f t="array" ref="F17">IF($B$3="Primary fires",SUMPRODUCT((Data!$A$2:$A$200=$A17)*(Data!$B$2:$B$200=F$5)*(Data!$C$2:$C$200)),SUMPRODUCT((Data!$A$2:$A$200=$A17)*(Data!$B$2:$B$200=F$5)*(Data!$D$2:$D$200))+SUMPRODUCT((Data!$A$2:$A$200=$A17)*(Data!$B$2:$B$200=F$5)*(Data!$E$2:$E$200)))</f>
        <v>6170</v>
      </c>
      <c r="G17" s="37"/>
      <c r="H17" s="50">
        <f t="shared" ref="H17:H19" si="23">ROUND(C17/$B17,2)</f>
        <v>0.36</v>
      </c>
      <c r="I17" s="50">
        <f t="shared" ref="I17:I19" si="24">ROUND(D17/$B17,2)</f>
        <v>0.05</v>
      </c>
      <c r="J17" s="50">
        <f t="shared" ref="J17:J19" si="25">ROUND(E17/$B17,2)</f>
        <v>0.11</v>
      </c>
      <c r="K17" s="50">
        <f t="shared" ref="K17:K19" si="26">ROUND(F17/$B17,2)</f>
        <v>0.48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5.75" x14ac:dyDescent="0.25">
      <c r="A18" s="31" t="s">
        <v>55</v>
      </c>
      <c r="B18" s="38">
        <f t="shared" si="22"/>
        <v>13578</v>
      </c>
      <c r="C18" s="31" cm="1">
        <f t="array" ref="C18">IF($B$3="Primary fires",SUMPRODUCT((Data!$A$2:$A$200=$A18)*(Data!$B$2:$B$200=C$5)*(Data!$C$2:$C$200)),SUMPRODUCT((Data!$A$2:$A$200=$A18)*(Data!$B$2:$B$200=C$5)*(Data!$D$2:$D$200))+SUMPRODUCT((Data!$A$2:$A$200=$A18)*(Data!$B$2:$B$200=C$5)*(Data!$E$2:$E$200)))</f>
        <v>4897</v>
      </c>
      <c r="D18" s="31" cm="1">
        <f t="array" ref="D18">IF($B$3="Primary fires",SUMPRODUCT((Data!$A$2:$A$200=$A18)*(Data!$B$2:$B$200=D$5)*(Data!$C$2:$C$200)),SUMPRODUCT((Data!$A$2:$A$200=$A18)*(Data!$B$2:$B$200=D$5)*(Data!$D$2:$D$200))+SUMPRODUCT((Data!$A$2:$A$200=$A18)*(Data!$B$2:$B$200=D$5)*(Data!$E$2:$E$200)))</f>
        <v>703</v>
      </c>
      <c r="E18" s="31" cm="1">
        <f t="array" ref="E18">IF($B$3="Primary fires",SUMPRODUCT((Data!$A$2:$A$200=$A18)*(Data!$B$2:$B$200=E$5)*(Data!$C$2:$C$200)),SUMPRODUCT((Data!$A$2:$A$200=$A18)*(Data!$B$2:$B$200=E$5)*(Data!$D$2:$D$200))+SUMPRODUCT((Data!$A$2:$A$200=$A18)*(Data!$B$2:$B$200=E$5)*(Data!$E$2:$E$200)))</f>
        <v>1368</v>
      </c>
      <c r="F18" s="31" cm="1">
        <f t="array" ref="F18">IF($B$3="Primary fires",SUMPRODUCT((Data!$A$2:$A$200=$A18)*(Data!$B$2:$B$200=F$5)*(Data!$C$2:$C$200)),SUMPRODUCT((Data!$A$2:$A$200=$A18)*(Data!$B$2:$B$200=F$5)*(Data!$D$2:$D$200))+SUMPRODUCT((Data!$A$2:$A$200=$A18)*(Data!$B$2:$B$200=F$5)*(Data!$E$2:$E$200)))</f>
        <v>6610</v>
      </c>
      <c r="G18" s="37"/>
      <c r="H18" s="50">
        <f t="shared" si="23"/>
        <v>0.36</v>
      </c>
      <c r="I18" s="50">
        <f t="shared" si="24"/>
        <v>0.05</v>
      </c>
      <c r="J18" s="50">
        <f t="shared" si="25"/>
        <v>0.1</v>
      </c>
      <c r="K18" s="50">
        <f t="shared" si="26"/>
        <v>0.49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5.75" x14ac:dyDescent="0.25">
      <c r="A19" s="31" t="s">
        <v>56</v>
      </c>
      <c r="B19" s="38">
        <f t="shared" si="22"/>
        <v>13300</v>
      </c>
      <c r="C19" s="31" cm="1">
        <f t="array" ref="C19">IF($B$3="Primary fires",SUMPRODUCT((Data!$A$2:$A$200=$A19)*(Data!$B$2:$B$200=C$5)*(Data!$C$2:$C$200)),SUMPRODUCT((Data!$A$2:$A$200=$A19)*(Data!$B$2:$B$200=C$5)*(Data!$D$2:$D$200))+SUMPRODUCT((Data!$A$2:$A$200=$A19)*(Data!$B$2:$B$200=C$5)*(Data!$E$2:$E$200)))</f>
        <v>5511</v>
      </c>
      <c r="D19" s="31" cm="1">
        <f t="array" ref="D19">IF($B$3="Primary fires",SUMPRODUCT((Data!$A$2:$A$200=$A19)*(Data!$B$2:$B$200=D$5)*(Data!$C$2:$C$200)),SUMPRODUCT((Data!$A$2:$A$200=$A19)*(Data!$B$2:$B$200=D$5)*(Data!$D$2:$D$200))+SUMPRODUCT((Data!$A$2:$A$200=$A19)*(Data!$B$2:$B$200=D$5)*(Data!$E$2:$E$200)))</f>
        <v>707</v>
      </c>
      <c r="E19" s="31" cm="1">
        <f t="array" ref="E19">IF($B$3="Primary fires",SUMPRODUCT((Data!$A$2:$A$200=$A19)*(Data!$B$2:$B$200=E$5)*(Data!$C$2:$C$200)),SUMPRODUCT((Data!$A$2:$A$200=$A19)*(Data!$B$2:$B$200=E$5)*(Data!$D$2:$D$200))+SUMPRODUCT((Data!$A$2:$A$200=$A19)*(Data!$B$2:$B$200=E$5)*(Data!$E$2:$E$200)))</f>
        <v>1305</v>
      </c>
      <c r="F19" s="31" cm="1">
        <f t="array" ref="F19">IF($B$3="Primary fires",SUMPRODUCT((Data!$A$2:$A$200=$A19)*(Data!$B$2:$B$200=F$5)*(Data!$C$2:$C$200)),SUMPRODUCT((Data!$A$2:$A$200=$A19)*(Data!$B$2:$B$200=F$5)*(Data!$D$2:$D$200))+SUMPRODUCT((Data!$A$2:$A$200=$A19)*(Data!$B$2:$B$200=F$5)*(Data!$E$2:$E$200)))</f>
        <v>5777</v>
      </c>
      <c r="G19" s="37"/>
      <c r="H19" s="50">
        <f t="shared" si="23"/>
        <v>0.41</v>
      </c>
      <c r="I19" s="50">
        <f t="shared" si="24"/>
        <v>0.05</v>
      </c>
      <c r="J19" s="50">
        <f t="shared" si="25"/>
        <v>0.1</v>
      </c>
      <c r="K19" s="50">
        <f t="shared" si="26"/>
        <v>0.43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s="52" customFormat="1" ht="15.75" x14ac:dyDescent="0.25">
      <c r="A20" s="51" t="s">
        <v>74</v>
      </c>
      <c r="B20" s="38">
        <f t="shared" si="22"/>
        <v>13193</v>
      </c>
      <c r="C20" s="31" cm="1">
        <f t="array" ref="C20">IF($B$3="Primary fires",SUMPRODUCT((Data!$A$2:$A$200=$A20)*(Data!$B$2:$B$200=C$5)*(Data!$C$2:$C$200)),SUMPRODUCT((Data!$A$2:$A$200=$A20)*(Data!$B$2:$B$200=C$5)*(Data!$D$2:$D$200))+SUMPRODUCT((Data!$A$2:$A$200=$A20)*(Data!$B$2:$B$200=C$5)*(Data!$E$2:$E$200)))</f>
        <v>5381</v>
      </c>
      <c r="D20" s="31" cm="1">
        <f t="array" ref="D20">IF($B$3="Primary fires",SUMPRODUCT((Data!$A$2:$A$200=$A20)*(Data!$B$2:$B$200=D$5)*(Data!$C$2:$C$200)),SUMPRODUCT((Data!$A$2:$A$200=$A20)*(Data!$B$2:$B$200=D$5)*(Data!$D$2:$D$200))+SUMPRODUCT((Data!$A$2:$A$200=$A20)*(Data!$B$2:$B$200=D$5)*(Data!$E$2:$E$200)))</f>
        <v>706</v>
      </c>
      <c r="E20" s="31" cm="1">
        <f t="array" ref="E20">IF($B$3="Primary fires",SUMPRODUCT((Data!$A$2:$A$200=$A20)*(Data!$B$2:$B$200=E$5)*(Data!$C$2:$C$200)),SUMPRODUCT((Data!$A$2:$A$200=$A20)*(Data!$B$2:$B$200=E$5)*(Data!$D$2:$D$200))+SUMPRODUCT((Data!$A$2:$A$200=$A20)*(Data!$B$2:$B$200=E$5)*(Data!$E$2:$E$200)))</f>
        <v>1351</v>
      </c>
      <c r="F20" s="31" cm="1">
        <f t="array" ref="F20">IF($B$3="Primary fires",SUMPRODUCT((Data!$A$2:$A$200=$A20)*(Data!$B$2:$B$200=F$5)*(Data!$C$2:$C$200)),SUMPRODUCT((Data!$A$2:$A$200=$A20)*(Data!$B$2:$B$200=F$5)*(Data!$D$2:$D$200))+SUMPRODUCT((Data!$A$2:$A$200=$A20)*(Data!$B$2:$B$200=F$5)*(Data!$E$2:$E$200)))</f>
        <v>5755</v>
      </c>
      <c r="G20" s="51"/>
      <c r="H20" s="50">
        <f t="shared" ref="H20:H21" si="27">ROUND(C20/$B20,2)</f>
        <v>0.41</v>
      </c>
      <c r="I20" s="50">
        <f t="shared" ref="I20:I21" si="28">ROUND(D20/$B20,2)</f>
        <v>0.05</v>
      </c>
      <c r="J20" s="50">
        <f t="shared" ref="J20:J21" si="29">ROUND(E20/$B20,2)</f>
        <v>0.1</v>
      </c>
      <c r="K20" s="50">
        <f t="shared" ref="K20:K21" si="30">ROUND(F20/$B20,2)</f>
        <v>0.44</v>
      </c>
      <c r="L20" s="32"/>
      <c r="M20" s="32"/>
      <c r="N20" s="31"/>
      <c r="O20" s="31"/>
      <c r="P20" s="31"/>
      <c r="Q20" s="31"/>
      <c r="R20" s="31"/>
      <c r="S20" s="32"/>
      <c r="T20" s="31"/>
      <c r="U20" s="31"/>
      <c r="V20" s="31"/>
      <c r="W20" s="31"/>
      <c r="X20" s="31"/>
    </row>
    <row r="21" spans="1:24" s="52" customFormat="1" ht="15.75" x14ac:dyDescent="0.25">
      <c r="A21" s="53" t="s">
        <v>75</v>
      </c>
      <c r="B21" s="38">
        <f t="shared" si="22"/>
        <v>13679</v>
      </c>
      <c r="C21" s="31" cm="1">
        <f t="array" ref="C21">IF($B$3="Primary fires",SUMPRODUCT((Data!$A$2:$A$200=$A21)*(Data!$B$2:$B$200=C$5)*(Data!$C$2:$C$200)),SUMPRODUCT((Data!$A$2:$A$200=$A21)*(Data!$B$2:$B$200=C$5)*(Data!$D$2:$D$200))+SUMPRODUCT((Data!$A$2:$A$200=$A21)*(Data!$B$2:$B$200=C$5)*(Data!$E$2:$E$200)))</f>
        <v>5300</v>
      </c>
      <c r="D21" s="31" cm="1">
        <f t="array" ref="D21">IF($B$3="Primary fires",SUMPRODUCT((Data!$A$2:$A$200=$A21)*(Data!$B$2:$B$200=D$5)*(Data!$C$2:$C$200)),SUMPRODUCT((Data!$A$2:$A$200=$A21)*(Data!$B$2:$B$200=D$5)*(Data!$D$2:$D$200))+SUMPRODUCT((Data!$A$2:$A$200=$A21)*(Data!$B$2:$B$200=D$5)*(Data!$E$2:$E$200)))</f>
        <v>676</v>
      </c>
      <c r="E21" s="31" cm="1">
        <f t="array" ref="E21">IF($B$3="Primary fires",SUMPRODUCT((Data!$A$2:$A$200=$A21)*(Data!$B$2:$B$200=E$5)*(Data!$C$2:$C$200)),SUMPRODUCT((Data!$A$2:$A$200=$A21)*(Data!$B$2:$B$200=E$5)*(Data!$D$2:$D$200))+SUMPRODUCT((Data!$A$2:$A$200=$A21)*(Data!$B$2:$B$200=E$5)*(Data!$E$2:$E$200)))</f>
        <v>1373</v>
      </c>
      <c r="F21" s="31" cm="1">
        <f t="array" ref="F21">IF($B$3="Primary fires",SUMPRODUCT((Data!$A$2:$A$200=$A21)*(Data!$B$2:$B$200=F$5)*(Data!$C$2:$C$200)),SUMPRODUCT((Data!$A$2:$A$200=$A21)*(Data!$B$2:$B$200=F$5)*(Data!$D$2:$D$200))+SUMPRODUCT((Data!$A$2:$A$200=$A21)*(Data!$B$2:$B$200=F$5)*(Data!$E$2:$E$200)))</f>
        <v>6330</v>
      </c>
      <c r="G21" s="53"/>
      <c r="H21" s="50">
        <f t="shared" si="27"/>
        <v>0.39</v>
      </c>
      <c r="I21" s="50">
        <f t="shared" si="28"/>
        <v>0.05</v>
      </c>
      <c r="J21" s="50">
        <f t="shared" si="29"/>
        <v>0.1</v>
      </c>
      <c r="K21" s="50">
        <f t="shared" si="30"/>
        <v>0.46</v>
      </c>
      <c r="L21" s="32"/>
      <c r="M21" s="32"/>
      <c r="N21" s="31"/>
      <c r="O21" s="31"/>
      <c r="P21" s="31"/>
      <c r="Q21" s="31"/>
      <c r="R21" s="31"/>
      <c r="S21" s="32"/>
      <c r="T21" s="31"/>
      <c r="U21" s="31"/>
      <c r="V21" s="31"/>
      <c r="W21" s="31"/>
      <c r="X21" s="31"/>
    </row>
    <row r="22" spans="1:24" ht="32.25" customHeight="1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ht="15.75" x14ac:dyDescent="0.25">
      <c r="A25" s="33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ht="43.5" customHeight="1" x14ac:dyDescent="0.2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spans="1:24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x14ac:dyDescent="0.2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x14ac:dyDescent="0.2">
      <c r="A31" s="69"/>
      <c r="B31" s="69"/>
      <c r="C31" s="69"/>
      <c r="D31" s="69"/>
      <c r="E31" s="69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x14ac:dyDescent="0.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x14ac:dyDescent="0.2">
      <c r="A35" s="31"/>
      <c r="B35" s="31"/>
      <c r="C35" s="31"/>
      <c r="D35" s="31"/>
      <c r="E35" s="31"/>
      <c r="F35" s="31"/>
      <c r="G35" s="31"/>
      <c r="H35" s="31"/>
      <c r="I35" s="72"/>
      <c r="J35" s="72"/>
      <c r="K35" s="72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x14ac:dyDescent="0.2">
      <c r="A36" s="31"/>
      <c r="B36" s="69"/>
      <c r="C36" s="69"/>
      <c r="D36" s="69"/>
      <c r="E36" s="31"/>
      <c r="F36" s="31"/>
      <c r="G36" s="31"/>
      <c r="H36" s="31"/>
      <c r="I36" s="31"/>
      <c r="J36" s="73"/>
      <c r="K36" s="73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</sheetData>
  <mergeCells count="12">
    <mergeCell ref="A22:K22"/>
    <mergeCell ref="A31:E31"/>
    <mergeCell ref="B36:D36"/>
    <mergeCell ref="B3:F3"/>
    <mergeCell ref="A26:K26"/>
    <mergeCell ref="I35:K35"/>
    <mergeCell ref="J36:K36"/>
    <mergeCell ref="A33:K33"/>
    <mergeCell ref="A30:K30"/>
    <mergeCell ref="A28:K28"/>
    <mergeCell ref="H4:K4"/>
    <mergeCell ref="A23:K23"/>
  </mergeCells>
  <phoneticPr fontId="16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7A72-F063-4CC9-B029-8514EA5EBF7C}">
  <sheetPr codeName="Sheet6"/>
  <dimension ref="A1:X39"/>
  <sheetViews>
    <sheetView zoomScaleNormal="100" workbookViewId="0"/>
  </sheetViews>
  <sheetFormatPr defaultColWidth="9.140625" defaultRowHeight="15" x14ac:dyDescent="0.2"/>
  <cols>
    <col min="1" max="1" width="16" style="28" customWidth="1"/>
    <col min="2" max="2" width="14.5703125" style="28" customWidth="1"/>
    <col min="3" max="6" width="13.42578125" style="28" customWidth="1"/>
    <col min="7" max="7" width="5.5703125" style="28" customWidth="1"/>
    <col min="8" max="11" width="13.42578125" style="28" customWidth="1"/>
    <col min="12" max="12" width="19.5703125" style="28" customWidth="1"/>
    <col min="13" max="13" width="27.42578125" style="28" customWidth="1"/>
    <col min="14" max="14" width="9.140625" style="28" customWidth="1"/>
    <col min="15" max="17" width="9.140625" style="28"/>
    <col min="18" max="18" width="0" style="28" hidden="1" customWidth="1"/>
    <col min="19" max="16384" width="9.140625" style="28"/>
  </cols>
  <sheetData>
    <row r="1" spans="1:24" ht="18.75" x14ac:dyDescent="0.2">
      <c r="A1" s="40" t="s">
        <v>84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30.75" customHeight="1" x14ac:dyDescent="0.25">
      <c r="A2" s="33" t="s">
        <v>85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 t="s">
        <v>14</v>
      </c>
      <c r="S2" s="31"/>
      <c r="T2" s="31"/>
      <c r="U2" s="31"/>
      <c r="V2" s="31"/>
      <c r="W2" s="31"/>
      <c r="X2" s="31"/>
    </row>
    <row r="3" spans="1:24" ht="15" customHeight="1" x14ac:dyDescent="0.25">
      <c r="A3" s="33" t="s">
        <v>14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 t="s">
        <v>12</v>
      </c>
      <c r="S3" s="31"/>
      <c r="T3" s="31"/>
      <c r="U3" s="31"/>
      <c r="V3" s="31"/>
      <c r="W3" s="31"/>
      <c r="X3" s="31"/>
    </row>
    <row r="4" spans="1:24" ht="15" customHeight="1" thickBot="1" x14ac:dyDescent="0.25">
      <c r="A4" s="31"/>
      <c r="B4" s="31"/>
      <c r="C4" s="31"/>
      <c r="D4" s="31"/>
      <c r="E4" s="31"/>
      <c r="F4" s="31"/>
      <c r="G4" s="31"/>
      <c r="H4" s="42"/>
      <c r="I4" s="42" t="s">
        <v>6</v>
      </c>
      <c r="J4" s="42"/>
      <c r="K4" s="42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s="48" customFormat="1" ht="60.75" thickBot="1" x14ac:dyDescent="0.3">
      <c r="A5" s="43" t="s">
        <v>7</v>
      </c>
      <c r="B5" s="44" t="s">
        <v>8</v>
      </c>
      <c r="C5" s="45" t="s">
        <v>25</v>
      </c>
      <c r="D5" s="45" t="s">
        <v>27</v>
      </c>
      <c r="E5" s="45" t="s">
        <v>26</v>
      </c>
      <c r="F5" s="45" t="s">
        <v>23</v>
      </c>
      <c r="G5" s="45"/>
      <c r="H5" s="45" t="s">
        <v>25</v>
      </c>
      <c r="I5" s="45" t="s">
        <v>27</v>
      </c>
      <c r="J5" s="45" t="s">
        <v>26</v>
      </c>
      <c r="K5" s="45" t="s">
        <v>23</v>
      </c>
      <c r="L5" s="46"/>
      <c r="M5" s="46"/>
      <c r="N5" s="46"/>
      <c r="O5" s="46"/>
      <c r="P5" s="46"/>
      <c r="Q5" s="47"/>
      <c r="R5" s="46"/>
      <c r="S5" s="46"/>
      <c r="T5" s="46"/>
      <c r="U5" s="46"/>
      <c r="V5" s="46"/>
      <c r="W5" s="46"/>
      <c r="X5" s="46"/>
    </row>
    <row r="6" spans="1:24" ht="15.75" customHeight="1" x14ac:dyDescent="0.25">
      <c r="A6" s="36" t="s">
        <v>1</v>
      </c>
      <c r="B6" s="77">
        <f>FIRE0706_raw!B6</f>
        <v>20756</v>
      </c>
      <c r="C6" s="78">
        <f>FIRE0706_raw!C6</f>
        <v>6592</v>
      </c>
      <c r="D6" s="78">
        <f>FIRE0706_raw!D6</f>
        <v>935</v>
      </c>
      <c r="E6" s="78">
        <f>FIRE0706_raw!E6</f>
        <v>2495</v>
      </c>
      <c r="F6" s="78">
        <f>FIRE0706_raw!F6</f>
        <v>10734</v>
      </c>
      <c r="G6" s="36"/>
      <c r="H6" s="59">
        <f>FIRE0706_raw!H6</f>
        <v>0.32</v>
      </c>
      <c r="I6" s="59">
        <f>FIRE0706_raw!I6</f>
        <v>0.05</v>
      </c>
      <c r="J6" s="59">
        <f>FIRE0706_raw!J6</f>
        <v>0.12</v>
      </c>
      <c r="K6" s="59">
        <f>FIRE0706_raw!K6</f>
        <v>0.52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5.75" customHeight="1" x14ac:dyDescent="0.25">
      <c r="A7" s="31" t="s">
        <v>2</v>
      </c>
      <c r="B7" s="38">
        <f>FIRE0706_raw!B7</f>
        <v>20323</v>
      </c>
      <c r="C7" s="37">
        <f>FIRE0706_raw!C7</f>
        <v>6114</v>
      </c>
      <c r="D7" s="37">
        <f>FIRE0706_raw!D7</f>
        <v>1020</v>
      </c>
      <c r="E7" s="37">
        <f>FIRE0706_raw!E7</f>
        <v>2507</v>
      </c>
      <c r="F7" s="37">
        <f>FIRE0706_raw!F7</f>
        <v>10682</v>
      </c>
      <c r="G7" s="31"/>
      <c r="H7" s="60">
        <f>FIRE0706_raw!H7</f>
        <v>0.3</v>
      </c>
      <c r="I7" s="60">
        <f>FIRE0706_raw!I7</f>
        <v>0.05</v>
      </c>
      <c r="J7" s="60">
        <f>FIRE0706_raw!J7</f>
        <v>0.12</v>
      </c>
      <c r="K7" s="60">
        <f>FIRE0706_raw!K7</f>
        <v>0.53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15.75" customHeight="1" x14ac:dyDescent="0.25">
      <c r="A8" s="31" t="s">
        <v>3</v>
      </c>
      <c r="B8" s="38">
        <f>FIRE0706_raw!B8</f>
        <v>16510</v>
      </c>
      <c r="C8" s="37">
        <f>FIRE0706_raw!C8</f>
        <v>5699</v>
      </c>
      <c r="D8" s="37">
        <f>FIRE0706_raw!D8</f>
        <v>876</v>
      </c>
      <c r="E8" s="37">
        <f>FIRE0706_raw!E8</f>
        <v>2238</v>
      </c>
      <c r="F8" s="37">
        <f>FIRE0706_raw!F8</f>
        <v>7697</v>
      </c>
      <c r="G8" s="31"/>
      <c r="H8" s="60">
        <f>FIRE0706_raw!H8</f>
        <v>0.35</v>
      </c>
      <c r="I8" s="60">
        <f>FIRE0706_raw!I8</f>
        <v>0.05</v>
      </c>
      <c r="J8" s="60">
        <f>FIRE0706_raw!J8</f>
        <v>0.14000000000000001</v>
      </c>
      <c r="K8" s="60">
        <f>FIRE0706_raw!K8</f>
        <v>0.47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1:24" ht="15.75" customHeight="1" x14ac:dyDescent="0.25">
      <c r="A9" s="31" t="s">
        <v>4</v>
      </c>
      <c r="B9" s="38">
        <f>FIRE0706_raw!B9</f>
        <v>16536</v>
      </c>
      <c r="C9" s="37">
        <f>FIRE0706_raw!C9</f>
        <v>5576</v>
      </c>
      <c r="D9" s="37">
        <f>FIRE0706_raw!D9</f>
        <v>929</v>
      </c>
      <c r="E9" s="37">
        <f>FIRE0706_raw!E9</f>
        <v>2180</v>
      </c>
      <c r="F9" s="37">
        <f>FIRE0706_raw!F9</f>
        <v>7851</v>
      </c>
      <c r="G9" s="31"/>
      <c r="H9" s="60">
        <f>FIRE0706_raw!H9</f>
        <v>0.34</v>
      </c>
      <c r="I9" s="60">
        <f>FIRE0706_raw!I9</f>
        <v>0.06</v>
      </c>
      <c r="J9" s="60">
        <f>FIRE0706_raw!J9</f>
        <v>0.13</v>
      </c>
      <c r="K9" s="60">
        <f>FIRE0706_raw!K9</f>
        <v>0.47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</row>
    <row r="10" spans="1:24" ht="15.75" customHeight="1" x14ac:dyDescent="0.25">
      <c r="A10" s="31" t="s">
        <v>5</v>
      </c>
      <c r="B10" s="38">
        <f>FIRE0706_raw!B10</f>
        <v>15566</v>
      </c>
      <c r="C10" s="37">
        <f>FIRE0706_raw!C10</f>
        <v>5553</v>
      </c>
      <c r="D10" s="37">
        <f>FIRE0706_raw!D10</f>
        <v>863</v>
      </c>
      <c r="E10" s="37">
        <f>FIRE0706_raw!E10</f>
        <v>2031</v>
      </c>
      <c r="F10" s="37">
        <f>FIRE0706_raw!F10</f>
        <v>7119</v>
      </c>
      <c r="G10" s="31"/>
      <c r="H10" s="60">
        <f>FIRE0706_raw!H10</f>
        <v>0.36</v>
      </c>
      <c r="I10" s="60">
        <f>FIRE0706_raw!I10</f>
        <v>0.06</v>
      </c>
      <c r="J10" s="60">
        <f>FIRE0706_raw!J10</f>
        <v>0.13</v>
      </c>
      <c r="K10" s="60">
        <f>FIRE0706_raw!K10</f>
        <v>0.46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5.75" customHeight="1" x14ac:dyDescent="0.25">
      <c r="A11" s="31" t="s">
        <v>13</v>
      </c>
      <c r="B11" s="38">
        <f>FIRE0706_raw!B11</f>
        <v>16028</v>
      </c>
      <c r="C11" s="37">
        <f>FIRE0706_raw!C11</f>
        <v>5737</v>
      </c>
      <c r="D11" s="37">
        <f>FIRE0706_raw!D11</f>
        <v>900</v>
      </c>
      <c r="E11" s="37">
        <f>FIRE0706_raw!E11</f>
        <v>2049</v>
      </c>
      <c r="F11" s="37">
        <f>FIRE0706_raw!F11</f>
        <v>7342</v>
      </c>
      <c r="G11" s="37"/>
      <c r="H11" s="60">
        <f>FIRE0706_raw!H11</f>
        <v>0.36</v>
      </c>
      <c r="I11" s="60">
        <f>FIRE0706_raw!I11</f>
        <v>0.06</v>
      </c>
      <c r="J11" s="60">
        <f>FIRE0706_raw!J11</f>
        <v>0.13</v>
      </c>
      <c r="K11" s="60">
        <f>FIRE0706_raw!K11</f>
        <v>0.46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</row>
    <row r="12" spans="1:24" ht="15.75" customHeight="1" x14ac:dyDescent="0.25">
      <c r="A12" s="31" t="s">
        <v>21</v>
      </c>
      <c r="B12" s="38">
        <f>FIRE0706_raw!B12</f>
        <v>15872</v>
      </c>
      <c r="C12" s="37">
        <f>FIRE0706_raw!C12</f>
        <v>5808</v>
      </c>
      <c r="D12" s="37">
        <f>FIRE0706_raw!D12</f>
        <v>903</v>
      </c>
      <c r="E12" s="37">
        <f>FIRE0706_raw!E12</f>
        <v>1985</v>
      </c>
      <c r="F12" s="37">
        <f>FIRE0706_raw!F12</f>
        <v>7176</v>
      </c>
      <c r="G12" s="37"/>
      <c r="H12" s="60">
        <f>FIRE0706_raw!H12</f>
        <v>0.37</v>
      </c>
      <c r="I12" s="60">
        <f>FIRE0706_raw!I12</f>
        <v>0.06</v>
      </c>
      <c r="J12" s="60">
        <f>FIRE0706_raw!J12</f>
        <v>0.13</v>
      </c>
      <c r="K12" s="60">
        <f>FIRE0706_raw!K12</f>
        <v>0.45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15.75" customHeight="1" x14ac:dyDescent="0.25">
      <c r="A13" s="31" t="s">
        <v>22</v>
      </c>
      <c r="B13" s="38">
        <f>FIRE0706_raw!B13</f>
        <v>15621</v>
      </c>
      <c r="C13" s="37">
        <f>FIRE0706_raw!C13</f>
        <v>5474</v>
      </c>
      <c r="D13" s="37">
        <f>FIRE0706_raw!D13</f>
        <v>975</v>
      </c>
      <c r="E13" s="37">
        <f>FIRE0706_raw!E13</f>
        <v>1935</v>
      </c>
      <c r="F13" s="37">
        <f>FIRE0706_raw!F13</f>
        <v>7237</v>
      </c>
      <c r="G13" s="37"/>
      <c r="H13" s="60">
        <f>FIRE0706_raw!H13</f>
        <v>0.35</v>
      </c>
      <c r="I13" s="60">
        <f>FIRE0706_raw!I13</f>
        <v>0.06</v>
      </c>
      <c r="J13" s="60">
        <f>FIRE0706_raw!J13</f>
        <v>0.12</v>
      </c>
      <c r="K13" s="60">
        <f>FIRE0706_raw!K13</f>
        <v>0.46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</row>
    <row r="14" spans="1:24" ht="15.75" customHeight="1" x14ac:dyDescent="0.25">
      <c r="A14" s="31" t="s">
        <v>24</v>
      </c>
      <c r="B14" s="38">
        <f>FIRE0706_raw!B14</f>
        <v>15035</v>
      </c>
      <c r="C14" s="37">
        <f>FIRE0706_raw!C14</f>
        <v>5155</v>
      </c>
      <c r="D14" s="37">
        <f>FIRE0706_raw!D14</f>
        <v>852</v>
      </c>
      <c r="E14" s="37">
        <f>FIRE0706_raw!E14</f>
        <v>1746</v>
      </c>
      <c r="F14" s="37">
        <f>FIRE0706_raw!F14</f>
        <v>7282</v>
      </c>
      <c r="G14" s="37"/>
      <c r="H14" s="60">
        <f>FIRE0706_raw!H14</f>
        <v>0.34</v>
      </c>
      <c r="I14" s="60">
        <f>FIRE0706_raw!I14</f>
        <v>0.06</v>
      </c>
      <c r="J14" s="60">
        <f>FIRE0706_raw!J14</f>
        <v>0.12</v>
      </c>
      <c r="K14" s="60">
        <f>FIRE0706_raw!K14</f>
        <v>0.48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</row>
    <row r="15" spans="1:24" ht="15.75" customHeight="1" x14ac:dyDescent="0.25">
      <c r="A15" s="31" t="s">
        <v>29</v>
      </c>
      <c r="B15" s="38">
        <f>FIRE0706_raw!B15</f>
        <v>14332</v>
      </c>
      <c r="C15" s="37">
        <f>FIRE0706_raw!C15</f>
        <v>5250</v>
      </c>
      <c r="D15" s="37">
        <f>FIRE0706_raw!D15</f>
        <v>784</v>
      </c>
      <c r="E15" s="37">
        <f>FIRE0706_raw!E15</f>
        <v>1672</v>
      </c>
      <c r="F15" s="37">
        <f>FIRE0706_raw!F15</f>
        <v>6626</v>
      </c>
      <c r="G15" s="37"/>
      <c r="H15" s="60">
        <f>FIRE0706_raw!H15</f>
        <v>0.37</v>
      </c>
      <c r="I15" s="60">
        <f>FIRE0706_raw!I15</f>
        <v>0.05</v>
      </c>
      <c r="J15" s="60">
        <f>FIRE0706_raw!J15</f>
        <v>0.12</v>
      </c>
      <c r="K15" s="60">
        <f>FIRE0706_raw!K15</f>
        <v>0.46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15.75" customHeight="1" x14ac:dyDescent="0.25">
      <c r="A16" s="31" t="s">
        <v>45</v>
      </c>
      <c r="B16" s="38">
        <f>FIRE0706_raw!B16</f>
        <v>11924</v>
      </c>
      <c r="C16" s="37">
        <f>FIRE0706_raw!C16</f>
        <v>3701</v>
      </c>
      <c r="D16" s="37">
        <f>FIRE0706_raw!D16</f>
        <v>559</v>
      </c>
      <c r="E16" s="37">
        <f>FIRE0706_raw!E16</f>
        <v>1110</v>
      </c>
      <c r="F16" s="37">
        <f>FIRE0706_raw!F16</f>
        <v>6554</v>
      </c>
      <c r="G16" s="37"/>
      <c r="H16" s="60">
        <f>FIRE0706_raw!H16</f>
        <v>0.31</v>
      </c>
      <c r="I16" s="60">
        <f>FIRE0706_raw!I16</f>
        <v>0.05</v>
      </c>
      <c r="J16" s="60">
        <f>FIRE0706_raw!J16</f>
        <v>0.09</v>
      </c>
      <c r="K16" s="60">
        <f>FIRE0706_raw!K16</f>
        <v>0.55000000000000004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</row>
    <row r="17" spans="1:24" ht="15.75" customHeight="1" x14ac:dyDescent="0.25">
      <c r="A17" s="31" t="s">
        <v>54</v>
      </c>
      <c r="B17" s="38">
        <f>FIRE0706_raw!B17</f>
        <v>12954</v>
      </c>
      <c r="C17" s="37">
        <f>FIRE0706_raw!C17</f>
        <v>4626</v>
      </c>
      <c r="D17" s="37">
        <f>FIRE0706_raw!D17</f>
        <v>683</v>
      </c>
      <c r="E17" s="37">
        <f>FIRE0706_raw!E17</f>
        <v>1475</v>
      </c>
      <c r="F17" s="37">
        <f>FIRE0706_raw!F17</f>
        <v>6170</v>
      </c>
      <c r="G17" s="37"/>
      <c r="H17" s="60">
        <f>FIRE0706_raw!H17</f>
        <v>0.36</v>
      </c>
      <c r="I17" s="60">
        <f>FIRE0706_raw!I17</f>
        <v>0.05</v>
      </c>
      <c r="J17" s="60">
        <f>FIRE0706_raw!J17</f>
        <v>0.11</v>
      </c>
      <c r="K17" s="60">
        <f>FIRE0706_raw!K17</f>
        <v>0.48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</row>
    <row r="18" spans="1:24" ht="15.75" customHeight="1" x14ac:dyDescent="0.25">
      <c r="A18" s="31" t="s">
        <v>55</v>
      </c>
      <c r="B18" s="38">
        <f>FIRE0706_raw!B18</f>
        <v>13578</v>
      </c>
      <c r="C18" s="37">
        <f>FIRE0706_raw!C18</f>
        <v>4897</v>
      </c>
      <c r="D18" s="37">
        <f>FIRE0706_raw!D18</f>
        <v>703</v>
      </c>
      <c r="E18" s="37">
        <f>FIRE0706_raw!E18</f>
        <v>1368</v>
      </c>
      <c r="F18" s="37">
        <f>FIRE0706_raw!F18</f>
        <v>6610</v>
      </c>
      <c r="G18" s="37"/>
      <c r="H18" s="60">
        <f>FIRE0706_raw!H18</f>
        <v>0.36</v>
      </c>
      <c r="I18" s="60">
        <f>FIRE0706_raw!I18</f>
        <v>0.05</v>
      </c>
      <c r="J18" s="60">
        <f>FIRE0706_raw!J18</f>
        <v>0.1</v>
      </c>
      <c r="K18" s="60">
        <f>FIRE0706_raw!K18</f>
        <v>0.49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spans="1:24" ht="15.75" customHeight="1" x14ac:dyDescent="0.25">
      <c r="A19" s="31" t="s">
        <v>56</v>
      </c>
      <c r="B19" s="38">
        <f>FIRE0706_raw!B19</f>
        <v>13300</v>
      </c>
      <c r="C19" s="37">
        <f>FIRE0706_raw!C19</f>
        <v>5511</v>
      </c>
      <c r="D19" s="37">
        <f>FIRE0706_raw!D19</f>
        <v>707</v>
      </c>
      <c r="E19" s="37">
        <f>FIRE0706_raw!E19</f>
        <v>1305</v>
      </c>
      <c r="F19" s="37">
        <f>FIRE0706_raw!F19</f>
        <v>5777</v>
      </c>
      <c r="G19" s="37"/>
      <c r="H19" s="60">
        <f>FIRE0706_raw!H19</f>
        <v>0.41</v>
      </c>
      <c r="I19" s="60">
        <f>FIRE0706_raw!I19</f>
        <v>0.05</v>
      </c>
      <c r="J19" s="60">
        <f>FIRE0706_raw!J19</f>
        <v>0.1</v>
      </c>
      <c r="K19" s="60">
        <f>FIRE0706_raw!K19</f>
        <v>0.43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5.75" customHeight="1" x14ac:dyDescent="0.25">
      <c r="A20" s="31" t="s">
        <v>74</v>
      </c>
      <c r="B20" s="38">
        <f>FIRE0706_raw!B20</f>
        <v>13193</v>
      </c>
      <c r="C20" s="37">
        <f>FIRE0706_raw!C20</f>
        <v>5381</v>
      </c>
      <c r="D20" s="37">
        <f>FIRE0706_raw!D20</f>
        <v>706</v>
      </c>
      <c r="E20" s="37">
        <f>FIRE0706_raw!E20</f>
        <v>1351</v>
      </c>
      <c r="F20" s="37">
        <f>FIRE0706_raw!F20</f>
        <v>5755</v>
      </c>
      <c r="G20" s="37"/>
      <c r="H20" s="60">
        <f>FIRE0706_raw!H20</f>
        <v>0.41</v>
      </c>
      <c r="I20" s="60">
        <f>FIRE0706_raw!I20</f>
        <v>0.05</v>
      </c>
      <c r="J20" s="60">
        <f>FIRE0706_raw!J20</f>
        <v>0.1</v>
      </c>
      <c r="K20" s="60">
        <f>FIRE0706_raw!K20</f>
        <v>0.44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spans="1:24" ht="15.75" customHeight="1" thickBot="1" x14ac:dyDescent="0.3">
      <c r="A21" s="56" t="s">
        <v>75</v>
      </c>
      <c r="B21" s="79">
        <f>FIRE0706_raw!B21</f>
        <v>13679</v>
      </c>
      <c r="C21" s="55">
        <f>FIRE0706_raw!C21</f>
        <v>5300</v>
      </c>
      <c r="D21" s="55">
        <f>FIRE0706_raw!D21</f>
        <v>676</v>
      </c>
      <c r="E21" s="55">
        <f>FIRE0706_raw!E21</f>
        <v>1373</v>
      </c>
      <c r="F21" s="55">
        <f>FIRE0706_raw!F21</f>
        <v>6330</v>
      </c>
      <c r="G21" s="55"/>
      <c r="H21" s="61">
        <f>FIRE0706_raw!H21</f>
        <v>0.39</v>
      </c>
      <c r="I21" s="61">
        <f>FIRE0706_raw!I21</f>
        <v>0.05</v>
      </c>
      <c r="J21" s="61">
        <f>FIRE0706_raw!J21</f>
        <v>0.1</v>
      </c>
      <c r="K21" s="61">
        <f>FIRE0706_raw!K21</f>
        <v>0.46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spans="1:24" ht="28.5" customHeight="1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1:24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spans="1:24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spans="1:24" s="52" customFormat="1" ht="1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2"/>
      <c r="M26" s="32"/>
      <c r="N26" s="31"/>
      <c r="O26" s="31"/>
      <c r="P26" s="31"/>
      <c r="Q26" s="31"/>
      <c r="R26" s="31"/>
      <c r="S26" s="32"/>
      <c r="T26" s="31"/>
      <c r="U26" s="31"/>
      <c r="V26" s="31"/>
      <c r="W26" s="31"/>
      <c r="X26" s="31"/>
    </row>
    <row r="27" spans="1:24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spans="1:24" x14ac:dyDescent="0.2">
      <c r="A28" s="32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5" customHeigh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1:24" ht="24.95" customHeight="1" x14ac:dyDescent="0.25">
      <c r="A30" s="33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4" x14ac:dyDescent="0.2">
      <c r="A31" s="31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4" ht="15" customHeight="1" x14ac:dyDescent="0.2">
      <c r="A32" s="32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1:24" ht="27.75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 ht="24.95" customHeight="1" x14ac:dyDescent="0.2">
      <c r="A34" s="31"/>
      <c r="B34" s="34"/>
      <c r="C34" s="34"/>
      <c r="D34" s="34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1:24" x14ac:dyDescent="0.2">
      <c r="A35" s="34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1:24" ht="27.75" customHeight="1" x14ac:dyDescent="0.2">
      <c r="A36" s="34"/>
      <c r="B36" s="31"/>
      <c r="C36" s="31"/>
      <c r="D36" s="31"/>
      <c r="E36" s="31"/>
      <c r="F36" s="31"/>
      <c r="G36" s="34"/>
      <c r="H36" s="31"/>
      <c r="I36" s="34"/>
      <c r="J36" s="34"/>
      <c r="K36" s="54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1:24" ht="24.95" customHeight="1" x14ac:dyDescent="0.2">
      <c r="A37" s="31"/>
      <c r="B37" s="34"/>
      <c r="C37" s="34"/>
      <c r="D37" s="34"/>
      <c r="E37" s="31"/>
      <c r="F37" s="31"/>
      <c r="G37" s="31"/>
      <c r="H37" s="31"/>
      <c r="I37" s="31"/>
      <c r="J37" s="31"/>
      <c r="K37" s="54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1:24" x14ac:dyDescent="0.2">
      <c r="A38" s="34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4" x14ac:dyDescent="0.2">
      <c r="A39" s="58" t="s">
        <v>50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</sheetData>
  <phoneticPr fontId="16" type="noConversion"/>
  <dataValidations count="1">
    <dataValidation type="list" allowBlank="1" showInputMessage="1" showErrorMessage="1" sqref="A3" xr:uid="{35CC38A5-6CB1-4FD1-B022-991D6050A29D}">
      <formula1>$R$2:$R$3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Cover_sheet</vt:lpstr>
      <vt:lpstr>config</vt:lpstr>
      <vt:lpstr>QA</vt:lpstr>
      <vt:lpstr>Contents</vt:lpstr>
      <vt:lpstr>Notes</vt:lpstr>
      <vt:lpstr>Data</vt:lpstr>
      <vt:lpstr>FIRE0706_raw</vt:lpstr>
      <vt:lpstr>FIRE0706</vt:lpstr>
      <vt:lpstr>Contents!Print_Area</vt:lpstr>
      <vt:lpstr>FIRE0706!Print_Area</vt:lpstr>
      <vt:lpstr>FIRE0706!Print_Titles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>Ollie Gee</cp:lastModifiedBy>
  <dcterms:created xsi:type="dcterms:W3CDTF">2020-09-24T08:43:04Z</dcterms:created>
  <dcterms:modified xsi:type="dcterms:W3CDTF">2026-08-12T09:35:00Z</dcterms:modified>
</cp:coreProperties>
</file>