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U:\Statistics\Publications\Energy Trends\Tables\Gas\"/>
    </mc:Choice>
  </mc:AlternateContent>
  <xr:revisionPtr revIDLastSave="0" documentId="13_ncr:1_{53D29B4C-9426-412B-967B-C97780C86918}" xr6:coauthVersionLast="47" xr6:coauthVersionMax="47" xr10:uidLastSave="{00000000-0000-0000-0000-000000000000}"/>
  <bookViews>
    <workbookView xWindow="-110" yWindow="-110" windowWidth="19420" windowHeight="10300" tabRatio="893" xr2:uid="{507983B4-6A6D-47F1-B8C1-406F35D04087}"/>
  </bookViews>
  <sheets>
    <sheet name="Cover Sheet" sheetId="1" r:id="rId1"/>
    <sheet name="Contents" sheetId="3" r:id="rId2"/>
    <sheet name="Notes" sheetId="4" r:id="rId3"/>
    <sheet name="Commentary" sheetId="2" r:id="rId4"/>
    <sheet name="Main Table (GWh)" sheetId="12" r:id="rId5"/>
    <sheet name="Annual (GWh)" sheetId="14" r:id="rId6"/>
    <sheet name="Quarter (GWh)" sheetId="18" r:id="rId7"/>
    <sheet name="Month (GWh)" sheetId="8" r:id="rId8"/>
    <sheet name="Calculation_GWh" sheetId="11" state="hidden" r:id="rId9"/>
    <sheet name="Main Table (mcm)" sheetId="15" r:id="rId10"/>
    <sheet name="Annual (mcm)" sheetId="16" r:id="rId11"/>
    <sheet name="Quarter (mcm)" sheetId="13" r:id="rId12"/>
    <sheet name="Month (mcm)" sheetId="9" r:id="rId13"/>
    <sheet name="Month (calorific values)" sheetId="10" r:id="rId14"/>
    <sheet name="Calculation_mcm" sheetId="17" state="hidden" r:id="rId15"/>
  </sheets>
  <definedNames>
    <definedName name="INPUT_BOX" localSheetId="6">#REF!</definedName>
    <definedName name="INPUT_BOX">#REF!</definedName>
    <definedName name="_xlnm.Print_Area" localSheetId="5">'Annual (GWh)'!$A$1:$K$36</definedName>
    <definedName name="_xlnm.Print_Area" localSheetId="10">'Annual (mcm)'!$A$1:$K$24</definedName>
    <definedName name="_xlnm.Print_Area" localSheetId="4">'Main Table (GWh)'!$A$1:$K$8</definedName>
    <definedName name="_xlnm.Print_Area" localSheetId="9">'Main Table (mcm)'!$A$1:$K$8</definedName>
    <definedName name="_xlnm.Print_Area" localSheetId="13">'Month (calorific values)'!$A$1:$F$42</definedName>
    <definedName name="_xlnm.Print_Area" localSheetId="7">'Month (GWh)'!$A$1:$K$42</definedName>
    <definedName name="_xlnm.Print_Area" localSheetId="12">'Month (mcm)'!$A$1:$K$8</definedName>
    <definedName name="_xlnm.Print_Area" localSheetId="6">'Quarter (GWh)'!$A$1:$K$42</definedName>
    <definedName name="_xlnm.Print_Area" localSheetId="11">'Quarter (mcm)'!$A$1:$K$8</definedName>
    <definedName name="t11_short" localSheetId="5">#REF!</definedName>
    <definedName name="t11_short" localSheetId="10">#REF!</definedName>
    <definedName name="t11_short" localSheetId="4">#REF!</definedName>
    <definedName name="t11_short" localSheetId="9">#REF!</definedName>
    <definedName name="t11_short" localSheetId="13">#REF!</definedName>
    <definedName name="t11_short" localSheetId="7">#REF!</definedName>
    <definedName name="t11_short" localSheetId="12">#REF!</definedName>
    <definedName name="t11_short" localSheetId="6">#REF!</definedName>
    <definedName name="t11_short" localSheetId="11">#REF!</definedName>
    <definedName name="t11_short">#REF!</definedName>
    <definedName name="t11full" localSheetId="5">#REF!</definedName>
    <definedName name="t11full" localSheetId="10">#REF!</definedName>
    <definedName name="t11full" localSheetId="4">#REF!</definedName>
    <definedName name="t11full" localSheetId="9">#REF!</definedName>
    <definedName name="t11full" localSheetId="13">#REF!</definedName>
    <definedName name="t11full" localSheetId="7">#REF!</definedName>
    <definedName name="t11full" localSheetId="12">#REF!</definedName>
    <definedName name="t11full" localSheetId="6">#REF!</definedName>
    <definedName name="t11full" localSheetId="11">#REF!</definedName>
    <definedName name="t11full">#REF!</definedName>
    <definedName name="TABLE_4.1_No_footnotes" localSheetId="5">#REF!</definedName>
    <definedName name="TABLE_4.1_No_footnotes" localSheetId="10">#REF!</definedName>
    <definedName name="TABLE_4.1_No_footnotes" localSheetId="4">#REF!</definedName>
    <definedName name="TABLE_4.1_No_footnotes" localSheetId="9">#REF!</definedName>
    <definedName name="TABLE_4.1_No_footnotes" localSheetId="13">#REF!</definedName>
    <definedName name="TABLE_4.1_No_footnotes" localSheetId="7">#REF!</definedName>
    <definedName name="TABLE_4.1_No_footnotes" localSheetId="12">#REF!</definedName>
    <definedName name="TABLE_4.1_No_footnotes" localSheetId="6">#REF!</definedName>
    <definedName name="TABLE_4.1_No_footnotes" localSheetId="11">#REF!</definedName>
    <definedName name="TABLE_4.1_No_footnotes">#REF!</definedName>
    <definedName name="table_8_full" localSheetId="5">#REF!</definedName>
    <definedName name="table_8_full" localSheetId="10">#REF!</definedName>
    <definedName name="table_8_full" localSheetId="4">#REF!</definedName>
    <definedName name="table_8_full" localSheetId="9">#REF!</definedName>
    <definedName name="table_8_full" localSheetId="13">#REF!</definedName>
    <definedName name="table_8_full" localSheetId="7">#REF!</definedName>
    <definedName name="table_8_full" localSheetId="12">#REF!</definedName>
    <definedName name="table_8_full" localSheetId="6">#REF!</definedName>
    <definedName name="table_8_full" localSheetId="11">#REF!</definedName>
    <definedName name="table_8_full">#REF!</definedName>
    <definedName name="table_8_short" localSheetId="5">#REF!</definedName>
    <definedName name="table_8_short" localSheetId="10">#REF!</definedName>
    <definedName name="table_8_short" localSheetId="4">#REF!</definedName>
    <definedName name="table_8_short" localSheetId="9">#REF!</definedName>
    <definedName name="table_8_short" localSheetId="13">#REF!</definedName>
    <definedName name="table_8_short" localSheetId="7">#REF!</definedName>
    <definedName name="table_8_short" localSheetId="12">#REF!</definedName>
    <definedName name="table_8_short" localSheetId="6">#REF!</definedName>
    <definedName name="table_8_short" localSheetId="11">#REF!</definedName>
    <definedName name="table_8_short">#REF!</definedName>
    <definedName name="table11_full" localSheetId="5">#REF!</definedName>
    <definedName name="table11_full" localSheetId="10">#REF!</definedName>
    <definedName name="table11_full" localSheetId="4">#REF!</definedName>
    <definedName name="table11_full" localSheetId="9">#REF!</definedName>
    <definedName name="table11_full" localSheetId="13">#REF!</definedName>
    <definedName name="table11_full" localSheetId="7">#REF!</definedName>
    <definedName name="table11_full" localSheetId="12">#REF!</definedName>
    <definedName name="table11_full" localSheetId="6">#REF!</definedName>
    <definedName name="table11_full" localSheetId="11">#REF!</definedName>
    <definedName name="table11_full">#REF!</definedName>
    <definedName name="table11_short" localSheetId="5">#REF!</definedName>
    <definedName name="table11_short" localSheetId="10">#REF!</definedName>
    <definedName name="table11_short" localSheetId="4">#REF!</definedName>
    <definedName name="table11_short" localSheetId="9">#REF!</definedName>
    <definedName name="table11_short" localSheetId="13">#REF!</definedName>
    <definedName name="table11_short" localSheetId="7">#REF!</definedName>
    <definedName name="table11_short" localSheetId="12">#REF!</definedName>
    <definedName name="table11_short" localSheetId="6">#REF!</definedName>
    <definedName name="table11_short" localSheetId="11">#REF!</definedName>
    <definedName name="table11_shor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228" i="9" l="1"/>
  <c r="W372" i="8"/>
  <c r="I201" i="9"/>
  <c r="J201" i="9"/>
  <c r="I202" i="9"/>
  <c r="J202" i="9"/>
  <c r="I203" i="9"/>
  <c r="J203" i="9"/>
  <c r="I204" i="9"/>
  <c r="J204" i="9"/>
  <c r="I205" i="9"/>
  <c r="J205" i="9"/>
  <c r="I206" i="9"/>
  <c r="J206" i="9"/>
  <c r="I207" i="9"/>
  <c r="J207" i="9"/>
  <c r="I208" i="9"/>
  <c r="J208" i="9"/>
  <c r="I209" i="9"/>
  <c r="J209" i="9"/>
  <c r="I210" i="9"/>
  <c r="J210" i="9"/>
  <c r="I211" i="9"/>
  <c r="J211" i="9"/>
  <c r="E201" i="9"/>
  <c r="E202" i="9"/>
  <c r="E203" i="9"/>
  <c r="E204" i="9"/>
  <c r="E205" i="9"/>
  <c r="E206" i="9"/>
  <c r="E207" i="9"/>
  <c r="E208" i="9"/>
  <c r="E209" i="9"/>
  <c r="E210" i="9"/>
  <c r="E211" i="9"/>
  <c r="I345" i="8" l="1"/>
  <c r="J345" i="8"/>
  <c r="I346" i="8"/>
  <c r="J346" i="8"/>
  <c r="I347" i="8"/>
  <c r="J347" i="8"/>
  <c r="I348" i="8"/>
  <c r="J348" i="8"/>
  <c r="I349" i="8"/>
  <c r="J349" i="8"/>
  <c r="I350" i="8"/>
  <c r="J350" i="8"/>
  <c r="I351" i="8"/>
  <c r="J351" i="8"/>
  <c r="I352" i="8"/>
  <c r="J352" i="8"/>
  <c r="I353" i="8"/>
  <c r="J353" i="8"/>
  <c r="I354" i="8"/>
  <c r="J354" i="8"/>
  <c r="I355" i="8"/>
  <c r="J355" i="8"/>
  <c r="I356" i="8"/>
  <c r="J356" i="8"/>
  <c r="E345" i="8"/>
  <c r="E346" i="8"/>
  <c r="E347" i="8"/>
  <c r="E348" i="8"/>
  <c r="E349" i="8"/>
  <c r="E350" i="8"/>
  <c r="E351" i="8"/>
  <c r="E352" i="8"/>
  <c r="E353" i="8"/>
  <c r="E354" i="8"/>
  <c r="E355" i="8"/>
  <c r="E356" i="8"/>
  <c r="I225" i="9" l="1"/>
  <c r="J225" i="9"/>
  <c r="I226" i="9"/>
  <c r="J226" i="9"/>
  <c r="I227" i="9"/>
  <c r="J227" i="9"/>
  <c r="I228" i="9"/>
  <c r="J228" i="9"/>
  <c r="I229" i="9"/>
  <c r="J229" i="9"/>
  <c r="E225" i="9"/>
  <c r="E226" i="9"/>
  <c r="E227" i="9"/>
  <c r="E228" i="9"/>
  <c r="E229" i="9"/>
  <c r="T229" i="9"/>
  <c r="A229" i="9"/>
  <c r="Y229" i="9" a="1"/>
  <c r="T373" i="8"/>
  <c r="I369" i="8"/>
  <c r="J369" i="8"/>
  <c r="I370" i="8"/>
  <c r="J370" i="8"/>
  <c r="I371" i="8"/>
  <c r="J371" i="8"/>
  <c r="I372" i="8"/>
  <c r="J372" i="8"/>
  <c r="I373" i="8"/>
  <c r="J373" i="8"/>
  <c r="E369" i="8"/>
  <c r="E370" i="8"/>
  <c r="E371" i="8"/>
  <c r="E372" i="8"/>
  <c r="E373" i="8"/>
  <c r="A373" i="8"/>
  <c r="Y373" i="8" a="1"/>
  <c r="G11" i="14"/>
  <c r="G12" i="14"/>
  <c r="G13" i="14"/>
  <c r="G14" i="14"/>
  <c r="G15" i="14"/>
  <c r="G16" i="14"/>
  <c r="G17" i="14"/>
  <c r="G18" i="14"/>
  <c r="G19" i="14"/>
  <c r="I333" i="8"/>
  <c r="J333" i="8"/>
  <c r="I334" i="8"/>
  <c r="J334" i="8"/>
  <c r="I335" i="8"/>
  <c r="J335" i="8"/>
  <c r="I336" i="8"/>
  <c r="J336" i="8"/>
  <c r="I337" i="8"/>
  <c r="J337" i="8"/>
  <c r="I338" i="8"/>
  <c r="J338" i="8"/>
  <c r="I339" i="8"/>
  <c r="J339" i="8"/>
  <c r="I340" i="8"/>
  <c r="J340" i="8"/>
  <c r="I341" i="8"/>
  <c r="J341" i="8"/>
  <c r="I342" i="8"/>
  <c r="J342" i="8"/>
  <c r="I343" i="8"/>
  <c r="J343" i="8"/>
  <c r="I344" i="8"/>
  <c r="J344" i="8"/>
  <c r="I357" i="8"/>
  <c r="J357" i="8"/>
  <c r="I358" i="8"/>
  <c r="J358" i="8"/>
  <c r="I359" i="8"/>
  <c r="J359" i="8"/>
  <c r="I360" i="8"/>
  <c r="J360" i="8"/>
  <c r="I361" i="8"/>
  <c r="J361" i="8"/>
  <c r="I362" i="8"/>
  <c r="J362" i="8"/>
  <c r="I363" i="8"/>
  <c r="J363" i="8"/>
  <c r="I364" i="8"/>
  <c r="J364" i="8"/>
  <c r="I365" i="8"/>
  <c r="J365" i="8"/>
  <c r="I366" i="8"/>
  <c r="J366" i="8"/>
  <c r="I367" i="8"/>
  <c r="J367" i="8"/>
  <c r="I368" i="8"/>
  <c r="J368" i="8"/>
  <c r="E333" i="8"/>
  <c r="E334" i="8"/>
  <c r="E335" i="8"/>
  <c r="E336" i="8"/>
  <c r="E337" i="8"/>
  <c r="E338" i="8"/>
  <c r="E339" i="8"/>
  <c r="E340" i="8"/>
  <c r="E341" i="8"/>
  <c r="E342" i="8"/>
  <c r="E343" i="8"/>
  <c r="E344" i="8"/>
  <c r="E357" i="8"/>
  <c r="E358" i="8"/>
  <c r="E359" i="8"/>
  <c r="E360" i="8"/>
  <c r="E361" i="8"/>
  <c r="E362" i="8"/>
  <c r="E363" i="8"/>
  <c r="E364" i="8"/>
  <c r="E365" i="8"/>
  <c r="E366" i="8"/>
  <c r="E367" i="8"/>
  <c r="E368" i="8"/>
  <c r="I189" i="9"/>
  <c r="J189" i="9"/>
  <c r="I190" i="9"/>
  <c r="J190" i="9"/>
  <c r="I191" i="9"/>
  <c r="J191" i="9"/>
  <c r="I192" i="9"/>
  <c r="J192" i="9"/>
  <c r="I193" i="9"/>
  <c r="J193" i="9"/>
  <c r="I194" i="9"/>
  <c r="J194" i="9"/>
  <c r="I195" i="9"/>
  <c r="J195" i="9"/>
  <c r="I196" i="9"/>
  <c r="J196" i="9"/>
  <c r="I197" i="9"/>
  <c r="J197" i="9"/>
  <c r="I198" i="9"/>
  <c r="J198" i="9"/>
  <c r="I199" i="9"/>
  <c r="J199" i="9"/>
  <c r="I200" i="9"/>
  <c r="J200" i="9"/>
  <c r="I212" i="9"/>
  <c r="J212" i="9"/>
  <c r="I213" i="9"/>
  <c r="J213" i="9"/>
  <c r="I214" i="9"/>
  <c r="J214" i="9"/>
  <c r="I215" i="9"/>
  <c r="J215" i="9"/>
  <c r="I216" i="9"/>
  <c r="J216" i="9"/>
  <c r="I217" i="9"/>
  <c r="J217" i="9"/>
  <c r="I218" i="9"/>
  <c r="J218" i="9"/>
  <c r="I219" i="9"/>
  <c r="J219" i="9"/>
  <c r="I220" i="9"/>
  <c r="J220" i="9"/>
  <c r="I221" i="9"/>
  <c r="J221" i="9"/>
  <c r="I222" i="9"/>
  <c r="J222" i="9"/>
  <c r="I223" i="9"/>
  <c r="J223" i="9"/>
  <c r="I224" i="9"/>
  <c r="J224" i="9"/>
  <c r="E189" i="9"/>
  <c r="E190" i="9"/>
  <c r="E191" i="9"/>
  <c r="E192" i="9"/>
  <c r="E193" i="9"/>
  <c r="E194" i="9"/>
  <c r="E195" i="9"/>
  <c r="E196" i="9"/>
  <c r="E197" i="9"/>
  <c r="E198" i="9"/>
  <c r="E199" i="9"/>
  <c r="E200" i="9"/>
  <c r="E212" i="9"/>
  <c r="E213" i="9"/>
  <c r="E214" i="9"/>
  <c r="E215" i="9"/>
  <c r="E216" i="9"/>
  <c r="E217" i="9"/>
  <c r="E218" i="9"/>
  <c r="E219" i="9"/>
  <c r="E220" i="9"/>
  <c r="E221" i="9"/>
  <c r="E222" i="9"/>
  <c r="E223" i="9"/>
  <c r="E224" i="9"/>
  <c r="T68" i="13"/>
  <c r="T67" i="13"/>
  <c r="T66" i="13"/>
  <c r="T65" i="13"/>
  <c r="T64" i="13"/>
  <c r="T63" i="13"/>
  <c r="T62" i="13"/>
  <c r="T61" i="13"/>
  <c r="T60" i="13"/>
  <c r="T59" i="13"/>
  <c r="T58" i="13"/>
  <c r="T57" i="13"/>
  <c r="T56" i="13"/>
  <c r="T55" i="13"/>
  <c r="T54" i="13"/>
  <c r="T53" i="13"/>
  <c r="T52" i="13"/>
  <c r="T51" i="13"/>
  <c r="T50" i="13"/>
  <c r="T49" i="13"/>
  <c r="T48" i="13"/>
  <c r="T47" i="13"/>
  <c r="T46" i="13"/>
  <c r="T45" i="13"/>
  <c r="T44" i="13"/>
  <c r="T43" i="13"/>
  <c r="T42" i="13"/>
  <c r="T41" i="13"/>
  <c r="T40" i="13"/>
  <c r="T39" i="13"/>
  <c r="T38" i="13"/>
  <c r="T37" i="13"/>
  <c r="T36" i="13"/>
  <c r="T35" i="13"/>
  <c r="T34" i="13"/>
  <c r="T33" i="13"/>
  <c r="T32" i="13"/>
  <c r="T31" i="13"/>
  <c r="T30" i="13"/>
  <c r="T29" i="13"/>
  <c r="T28" i="13"/>
  <c r="T27" i="13"/>
  <c r="T26" i="13"/>
  <c r="T25" i="13"/>
  <c r="T24" i="13"/>
  <c r="T23" i="13"/>
  <c r="T22" i="13"/>
  <c r="T21" i="13"/>
  <c r="T20" i="13"/>
  <c r="T19" i="13"/>
  <c r="T18" i="13"/>
  <c r="T17" i="13"/>
  <c r="T16" i="13"/>
  <c r="T15" i="13"/>
  <c r="T14" i="13"/>
  <c r="T13" i="13"/>
  <c r="T12" i="13"/>
  <c r="T11" i="13"/>
  <c r="T10" i="13"/>
  <c r="T9" i="13"/>
  <c r="J68" i="13"/>
  <c r="I68" i="13"/>
  <c r="J67" i="13"/>
  <c r="I67" i="13"/>
  <c r="J66" i="13"/>
  <c r="I66" i="13"/>
  <c r="J65" i="13"/>
  <c r="I65" i="13"/>
  <c r="J64" i="13"/>
  <c r="I64" i="13"/>
  <c r="J63" i="13"/>
  <c r="I63" i="13"/>
  <c r="J62" i="13"/>
  <c r="I62" i="13"/>
  <c r="J61" i="13"/>
  <c r="I61" i="13"/>
  <c r="J60" i="13"/>
  <c r="I60" i="13"/>
  <c r="J59" i="13"/>
  <c r="I59" i="13"/>
  <c r="J58" i="13"/>
  <c r="I58" i="13"/>
  <c r="J57" i="13"/>
  <c r="I57" i="13"/>
  <c r="J56" i="13"/>
  <c r="I56" i="13"/>
  <c r="J55" i="13"/>
  <c r="I55" i="13"/>
  <c r="J54" i="13"/>
  <c r="I54" i="13"/>
  <c r="J53" i="13"/>
  <c r="I53" i="13"/>
  <c r="J52" i="13"/>
  <c r="I52" i="13"/>
  <c r="J51" i="13"/>
  <c r="I51" i="13"/>
  <c r="J50" i="13"/>
  <c r="I50" i="13"/>
  <c r="J49" i="13"/>
  <c r="I49" i="13"/>
  <c r="J48" i="13"/>
  <c r="I48" i="13"/>
  <c r="J47" i="13"/>
  <c r="I47" i="13"/>
  <c r="J46" i="13"/>
  <c r="I46" i="13"/>
  <c r="J45" i="13"/>
  <c r="I45" i="13"/>
  <c r="J44" i="13"/>
  <c r="I44" i="13"/>
  <c r="J43" i="13"/>
  <c r="I43" i="13"/>
  <c r="J42" i="13"/>
  <c r="I42" i="13"/>
  <c r="J41" i="13"/>
  <c r="I41" i="13"/>
  <c r="J40" i="13"/>
  <c r="I40" i="13"/>
  <c r="J39" i="13"/>
  <c r="I39" i="13"/>
  <c r="J38" i="13"/>
  <c r="I38" i="13"/>
  <c r="J37" i="13"/>
  <c r="I37" i="13"/>
  <c r="J36" i="13"/>
  <c r="I36" i="13"/>
  <c r="J35" i="13"/>
  <c r="I35" i="13"/>
  <c r="J34" i="13"/>
  <c r="I34" i="13"/>
  <c r="J33" i="13"/>
  <c r="I33" i="13"/>
  <c r="J32" i="13"/>
  <c r="I32" i="13"/>
  <c r="J31" i="13"/>
  <c r="I31" i="13"/>
  <c r="J30" i="13"/>
  <c r="I30" i="13"/>
  <c r="J29" i="13"/>
  <c r="I29" i="13"/>
  <c r="J28" i="13"/>
  <c r="I28" i="13"/>
  <c r="J27" i="13"/>
  <c r="I27" i="13"/>
  <c r="J26" i="13"/>
  <c r="I26" i="13"/>
  <c r="J25" i="13"/>
  <c r="I25" i="13"/>
  <c r="J24" i="13"/>
  <c r="I24" i="13"/>
  <c r="J23" i="13"/>
  <c r="I23" i="13"/>
  <c r="J22" i="13"/>
  <c r="I22" i="13"/>
  <c r="J21" i="13"/>
  <c r="I21" i="13"/>
  <c r="J20" i="13"/>
  <c r="I20" i="13"/>
  <c r="J19" i="13"/>
  <c r="I19" i="13"/>
  <c r="J18" i="13"/>
  <c r="I18" i="13"/>
  <c r="J17" i="13"/>
  <c r="I17" i="13"/>
  <c r="J16" i="13"/>
  <c r="I16" i="13"/>
  <c r="J15" i="13"/>
  <c r="I15" i="13"/>
  <c r="J14" i="13"/>
  <c r="I14" i="13"/>
  <c r="J13" i="13"/>
  <c r="I13" i="13"/>
  <c r="J12" i="13"/>
  <c r="I12" i="13"/>
  <c r="J11" i="13"/>
  <c r="I11" i="13"/>
  <c r="J10" i="13"/>
  <c r="I10" i="13"/>
  <c r="E68" i="13"/>
  <c r="E67" i="13"/>
  <c r="E66" i="13"/>
  <c r="E65" i="13"/>
  <c r="E64" i="13"/>
  <c r="E63" i="13"/>
  <c r="E62" i="13"/>
  <c r="E61" i="13"/>
  <c r="E60" i="13"/>
  <c r="E59" i="13"/>
  <c r="E58" i="13"/>
  <c r="E57" i="13"/>
  <c r="E56" i="13"/>
  <c r="E55" i="13"/>
  <c r="E54" i="13"/>
  <c r="E53" i="13"/>
  <c r="E52" i="13"/>
  <c r="E51" i="13"/>
  <c r="E50" i="13"/>
  <c r="E49" i="13"/>
  <c r="E48" i="13"/>
  <c r="E47" i="13"/>
  <c r="E46" i="13"/>
  <c r="E45" i="13"/>
  <c r="E44" i="13"/>
  <c r="E43" i="13"/>
  <c r="E42" i="13"/>
  <c r="E41" i="13"/>
  <c r="E40" i="13"/>
  <c r="E39" i="13"/>
  <c r="E38" i="13"/>
  <c r="E37" i="13"/>
  <c r="E36" i="13"/>
  <c r="E35" i="13"/>
  <c r="E34" i="13"/>
  <c r="E33" i="13"/>
  <c r="E32" i="13"/>
  <c r="E31" i="13"/>
  <c r="E30" i="13"/>
  <c r="E29" i="13"/>
  <c r="E28" i="13"/>
  <c r="E27" i="13"/>
  <c r="E26" i="13"/>
  <c r="E25" i="13"/>
  <c r="E24" i="13"/>
  <c r="E23" i="13"/>
  <c r="E22" i="13"/>
  <c r="E21" i="13"/>
  <c r="E20" i="13"/>
  <c r="E19" i="13"/>
  <c r="E18" i="13"/>
  <c r="E17" i="13"/>
  <c r="E16" i="13"/>
  <c r="E15" i="13"/>
  <c r="E14" i="13"/>
  <c r="E13" i="13"/>
  <c r="E12" i="13"/>
  <c r="E11" i="13"/>
  <c r="E10" i="13"/>
  <c r="J9" i="13"/>
  <c r="I9" i="13"/>
  <c r="E9" i="13"/>
  <c r="T116" i="18"/>
  <c r="T115" i="18"/>
  <c r="T114" i="18"/>
  <c r="T113" i="18"/>
  <c r="T112" i="18"/>
  <c r="T111" i="18"/>
  <c r="T110" i="18"/>
  <c r="T109" i="18"/>
  <c r="T108" i="18"/>
  <c r="T107" i="18"/>
  <c r="T106" i="18"/>
  <c r="T105" i="18"/>
  <c r="T104" i="18"/>
  <c r="T103" i="18"/>
  <c r="T102" i="18"/>
  <c r="T101" i="18"/>
  <c r="T100" i="18"/>
  <c r="T99" i="18"/>
  <c r="T98" i="18"/>
  <c r="T97" i="18"/>
  <c r="T96" i="18"/>
  <c r="T95" i="18"/>
  <c r="T94" i="18"/>
  <c r="T93" i="18"/>
  <c r="T92" i="18"/>
  <c r="T91" i="18"/>
  <c r="T90" i="18"/>
  <c r="T89" i="18"/>
  <c r="T88" i="18"/>
  <c r="T87" i="18"/>
  <c r="T86" i="18"/>
  <c r="T85" i="18"/>
  <c r="T84" i="18"/>
  <c r="T83" i="18"/>
  <c r="T82" i="18"/>
  <c r="T81" i="18"/>
  <c r="T80" i="18"/>
  <c r="T79" i="18"/>
  <c r="T78" i="18"/>
  <c r="T77" i="18"/>
  <c r="T76" i="18"/>
  <c r="T75" i="18"/>
  <c r="T74" i="18"/>
  <c r="T73" i="18"/>
  <c r="T72" i="18"/>
  <c r="T71" i="18"/>
  <c r="T70" i="18"/>
  <c r="T69" i="18"/>
  <c r="T68" i="18"/>
  <c r="T67" i="18"/>
  <c r="T66" i="18"/>
  <c r="T65" i="18"/>
  <c r="T64" i="18"/>
  <c r="T63" i="18"/>
  <c r="T62" i="18"/>
  <c r="T61" i="18"/>
  <c r="T60" i="18"/>
  <c r="T59" i="18"/>
  <c r="T58" i="18"/>
  <c r="T57" i="18"/>
  <c r="T56" i="18"/>
  <c r="T55" i="18"/>
  <c r="T54" i="18"/>
  <c r="T53" i="18"/>
  <c r="T52" i="18"/>
  <c r="T51" i="18"/>
  <c r="T50" i="18"/>
  <c r="T49" i="18"/>
  <c r="T48" i="18"/>
  <c r="T47" i="18"/>
  <c r="T46" i="18"/>
  <c r="T45" i="18"/>
  <c r="T44" i="18"/>
  <c r="T43" i="18"/>
  <c r="T42" i="18"/>
  <c r="T41" i="18"/>
  <c r="T40" i="18"/>
  <c r="T39" i="18"/>
  <c r="T38" i="18"/>
  <c r="T37" i="18"/>
  <c r="T36" i="18"/>
  <c r="T35" i="18"/>
  <c r="T34" i="18"/>
  <c r="T33" i="18"/>
  <c r="T32" i="18"/>
  <c r="T31" i="18"/>
  <c r="T30" i="18"/>
  <c r="T29" i="18"/>
  <c r="T28" i="18"/>
  <c r="T27" i="18"/>
  <c r="T26" i="18"/>
  <c r="T25" i="18"/>
  <c r="T24" i="18"/>
  <c r="T23" i="18"/>
  <c r="T22" i="18"/>
  <c r="T21" i="18"/>
  <c r="T20" i="18"/>
  <c r="T19" i="18"/>
  <c r="T18" i="18"/>
  <c r="T17" i="18"/>
  <c r="I57" i="8"/>
  <c r="J57" i="8"/>
  <c r="I58" i="8"/>
  <c r="J58" i="8"/>
  <c r="I59" i="8"/>
  <c r="J59" i="8"/>
  <c r="I60" i="8"/>
  <c r="J60" i="8"/>
  <c r="I61" i="8"/>
  <c r="J61" i="8"/>
  <c r="I62" i="8"/>
  <c r="J62" i="8"/>
  <c r="I63" i="8"/>
  <c r="J63" i="8"/>
  <c r="I64" i="8"/>
  <c r="J64" i="8"/>
  <c r="I65" i="8"/>
  <c r="J65" i="8"/>
  <c r="I66" i="8"/>
  <c r="J66" i="8"/>
  <c r="I67" i="8"/>
  <c r="J67" i="8"/>
  <c r="I68" i="8"/>
  <c r="J68" i="8"/>
  <c r="I69" i="8"/>
  <c r="J69" i="8"/>
  <c r="I70" i="8"/>
  <c r="J70" i="8"/>
  <c r="I71" i="8"/>
  <c r="J71" i="8"/>
  <c r="I72" i="8"/>
  <c r="J72" i="8"/>
  <c r="I73" i="8"/>
  <c r="J73" i="8"/>
  <c r="I74" i="8"/>
  <c r="J74" i="8"/>
  <c r="I75" i="8"/>
  <c r="J75" i="8"/>
  <c r="I76" i="8"/>
  <c r="J76" i="8"/>
  <c r="I77" i="8"/>
  <c r="J77" i="8"/>
  <c r="I78" i="8"/>
  <c r="J78" i="8"/>
  <c r="I79" i="8"/>
  <c r="J79" i="8"/>
  <c r="I80" i="8"/>
  <c r="J80" i="8"/>
  <c r="I81" i="8"/>
  <c r="J81" i="8"/>
  <c r="I82" i="8"/>
  <c r="J82" i="8"/>
  <c r="I83" i="8"/>
  <c r="J83" i="8"/>
  <c r="I84" i="8"/>
  <c r="J84" i="8"/>
  <c r="I85" i="8"/>
  <c r="J85" i="8"/>
  <c r="I86" i="8"/>
  <c r="J86" i="8"/>
  <c r="I87" i="8"/>
  <c r="J87" i="8"/>
  <c r="I88" i="8"/>
  <c r="J88" i="8"/>
  <c r="I89" i="8"/>
  <c r="J89" i="8"/>
  <c r="I90" i="8"/>
  <c r="J90" i="8"/>
  <c r="I91" i="8"/>
  <c r="J91" i="8"/>
  <c r="I92" i="8"/>
  <c r="J92" i="8"/>
  <c r="I93" i="8"/>
  <c r="J93" i="8"/>
  <c r="I94" i="8"/>
  <c r="J94" i="8"/>
  <c r="I95" i="8"/>
  <c r="J95" i="8"/>
  <c r="I96" i="8"/>
  <c r="J96" i="8"/>
  <c r="I97" i="8"/>
  <c r="J97" i="8"/>
  <c r="I98" i="8"/>
  <c r="J98" i="8"/>
  <c r="I99" i="8"/>
  <c r="J99" i="8"/>
  <c r="I100" i="8"/>
  <c r="J100" i="8"/>
  <c r="I101" i="8"/>
  <c r="J101" i="8"/>
  <c r="I102" i="8"/>
  <c r="J102" i="8"/>
  <c r="I103" i="8"/>
  <c r="J103" i="8"/>
  <c r="I104" i="8"/>
  <c r="J104" i="8"/>
  <c r="I105" i="8"/>
  <c r="J105" i="8"/>
  <c r="I106" i="8"/>
  <c r="J106" i="8"/>
  <c r="I107" i="8"/>
  <c r="J107" i="8"/>
  <c r="I108" i="8"/>
  <c r="J108" i="8"/>
  <c r="I109" i="8"/>
  <c r="J109" i="8"/>
  <c r="I110" i="8"/>
  <c r="J110" i="8"/>
  <c r="I111" i="8"/>
  <c r="J111" i="8"/>
  <c r="I112" i="8"/>
  <c r="J112" i="8"/>
  <c r="I113" i="8"/>
  <c r="J113" i="8"/>
  <c r="I114" i="8"/>
  <c r="J114" i="8"/>
  <c r="I115" i="8"/>
  <c r="J115" i="8"/>
  <c r="I116" i="8"/>
  <c r="J116" i="8"/>
  <c r="I117" i="8"/>
  <c r="J117" i="8"/>
  <c r="I118" i="8"/>
  <c r="J118" i="8"/>
  <c r="I119" i="8"/>
  <c r="J119" i="8"/>
  <c r="I120" i="8"/>
  <c r="J120" i="8"/>
  <c r="I121" i="8"/>
  <c r="J121" i="8"/>
  <c r="I122" i="8"/>
  <c r="J122" i="8"/>
  <c r="I123" i="8"/>
  <c r="J123" i="8"/>
  <c r="I124" i="8"/>
  <c r="J124" i="8"/>
  <c r="I125" i="8"/>
  <c r="J125" i="8"/>
  <c r="I126" i="8"/>
  <c r="J126" i="8"/>
  <c r="I127" i="8"/>
  <c r="J127" i="8"/>
  <c r="I128" i="8"/>
  <c r="J128" i="8"/>
  <c r="I129" i="8"/>
  <c r="J129" i="8"/>
  <c r="I130" i="8"/>
  <c r="J130" i="8"/>
  <c r="I131" i="8"/>
  <c r="J131" i="8"/>
  <c r="I132" i="8"/>
  <c r="J132" i="8"/>
  <c r="I133" i="8"/>
  <c r="J133" i="8"/>
  <c r="I134" i="8"/>
  <c r="J134" i="8"/>
  <c r="I135" i="8"/>
  <c r="J135" i="8"/>
  <c r="I136" i="8"/>
  <c r="J136" i="8"/>
  <c r="I137" i="8"/>
  <c r="J137" i="8"/>
  <c r="I138" i="8"/>
  <c r="J138" i="8"/>
  <c r="I139" i="8"/>
  <c r="J139" i="8"/>
  <c r="I140" i="8"/>
  <c r="J140" i="8"/>
  <c r="I141" i="8"/>
  <c r="J141" i="8"/>
  <c r="I142" i="8"/>
  <c r="J142" i="8"/>
  <c r="I143" i="8"/>
  <c r="J143" i="8"/>
  <c r="I144" i="8"/>
  <c r="J144" i="8"/>
  <c r="I145" i="8"/>
  <c r="J145" i="8"/>
  <c r="I146" i="8"/>
  <c r="J146" i="8"/>
  <c r="I147" i="8"/>
  <c r="J147" i="8"/>
  <c r="I148" i="8"/>
  <c r="J148" i="8"/>
  <c r="I149" i="8"/>
  <c r="J149" i="8"/>
  <c r="I150" i="8"/>
  <c r="J150" i="8"/>
  <c r="I151" i="8"/>
  <c r="J151" i="8"/>
  <c r="I152" i="8"/>
  <c r="J152" i="8"/>
  <c r="I153" i="8"/>
  <c r="J153" i="8"/>
  <c r="I154" i="8"/>
  <c r="J154" i="8"/>
  <c r="I155" i="8"/>
  <c r="J155" i="8"/>
  <c r="I156" i="8"/>
  <c r="J156" i="8"/>
  <c r="I157" i="8"/>
  <c r="J157" i="8"/>
  <c r="I158" i="8"/>
  <c r="J158" i="8"/>
  <c r="I159" i="8"/>
  <c r="J159" i="8"/>
  <c r="I160" i="8"/>
  <c r="J160" i="8"/>
  <c r="I161" i="8"/>
  <c r="J161" i="8"/>
  <c r="I162" i="8"/>
  <c r="J162" i="8"/>
  <c r="I163" i="8"/>
  <c r="J163" i="8"/>
  <c r="I164" i="8"/>
  <c r="J164" i="8"/>
  <c r="I165" i="8"/>
  <c r="J165" i="8"/>
  <c r="I166" i="8"/>
  <c r="J166" i="8"/>
  <c r="I167" i="8"/>
  <c r="J167" i="8"/>
  <c r="I168" i="8"/>
  <c r="J168" i="8"/>
  <c r="I169" i="8"/>
  <c r="J169" i="8"/>
  <c r="I170" i="8"/>
  <c r="J170" i="8"/>
  <c r="I171" i="8"/>
  <c r="J171" i="8"/>
  <c r="I172" i="8"/>
  <c r="J172" i="8"/>
  <c r="I173" i="8"/>
  <c r="J173" i="8"/>
  <c r="I174" i="8"/>
  <c r="J174" i="8"/>
  <c r="I175" i="8"/>
  <c r="J175" i="8"/>
  <c r="I176" i="8"/>
  <c r="J176" i="8"/>
  <c r="I177" i="8"/>
  <c r="J177" i="8"/>
  <c r="I178" i="8"/>
  <c r="J178" i="8"/>
  <c r="I179" i="8"/>
  <c r="J179" i="8"/>
  <c r="I180" i="8"/>
  <c r="J180" i="8"/>
  <c r="I181" i="8"/>
  <c r="J181" i="8"/>
  <c r="I182" i="8"/>
  <c r="J182" i="8"/>
  <c r="I183" i="8"/>
  <c r="J183" i="8"/>
  <c r="I184" i="8"/>
  <c r="J184" i="8"/>
  <c r="I185" i="8"/>
  <c r="J185" i="8"/>
  <c r="I186" i="8"/>
  <c r="J186" i="8"/>
  <c r="I187" i="8"/>
  <c r="J187" i="8"/>
  <c r="I188" i="8"/>
  <c r="J188" i="8"/>
  <c r="I189" i="8"/>
  <c r="J189" i="8"/>
  <c r="I190" i="8"/>
  <c r="J190" i="8"/>
  <c r="I191" i="8"/>
  <c r="J191" i="8"/>
  <c r="I192" i="8"/>
  <c r="J192" i="8"/>
  <c r="I193" i="8"/>
  <c r="J193" i="8"/>
  <c r="I194" i="8"/>
  <c r="J194" i="8"/>
  <c r="I195" i="8"/>
  <c r="J195" i="8"/>
  <c r="I196" i="8"/>
  <c r="J196" i="8"/>
  <c r="I197" i="8"/>
  <c r="J197" i="8"/>
  <c r="I198" i="8"/>
  <c r="J198" i="8"/>
  <c r="I199" i="8"/>
  <c r="J199" i="8"/>
  <c r="I200" i="8"/>
  <c r="J200" i="8"/>
  <c r="I201" i="8"/>
  <c r="J201" i="8"/>
  <c r="I202" i="8"/>
  <c r="J202" i="8"/>
  <c r="I203" i="8"/>
  <c r="J203" i="8"/>
  <c r="I204" i="8"/>
  <c r="J204" i="8"/>
  <c r="I205" i="8"/>
  <c r="J205" i="8"/>
  <c r="I206" i="8"/>
  <c r="J206" i="8"/>
  <c r="I207" i="8"/>
  <c r="J207" i="8"/>
  <c r="I208" i="8"/>
  <c r="J208" i="8"/>
  <c r="I209" i="8"/>
  <c r="J209" i="8"/>
  <c r="I210" i="8"/>
  <c r="J210" i="8"/>
  <c r="I211" i="8"/>
  <c r="J211" i="8"/>
  <c r="I212" i="8"/>
  <c r="J212" i="8"/>
  <c r="I213" i="8"/>
  <c r="J213" i="8"/>
  <c r="I214" i="8"/>
  <c r="J214" i="8"/>
  <c r="I215" i="8"/>
  <c r="J215" i="8"/>
  <c r="I216" i="8"/>
  <c r="J216" i="8"/>
  <c r="I217" i="8"/>
  <c r="J217" i="8"/>
  <c r="I218" i="8"/>
  <c r="J218" i="8"/>
  <c r="I219" i="8"/>
  <c r="J219" i="8"/>
  <c r="I220" i="8"/>
  <c r="J220" i="8"/>
  <c r="I221" i="8"/>
  <c r="J221" i="8"/>
  <c r="I222" i="8"/>
  <c r="J222" i="8"/>
  <c r="I223" i="8"/>
  <c r="J223" i="8"/>
  <c r="I224" i="8"/>
  <c r="J224" i="8"/>
  <c r="I225" i="8"/>
  <c r="J225" i="8"/>
  <c r="I226" i="8"/>
  <c r="J226" i="8"/>
  <c r="I227" i="8"/>
  <c r="J227" i="8"/>
  <c r="I228" i="8"/>
  <c r="J228" i="8"/>
  <c r="I229" i="8"/>
  <c r="J229" i="8"/>
  <c r="I230" i="8"/>
  <c r="J230" i="8"/>
  <c r="I231" i="8"/>
  <c r="J231" i="8"/>
  <c r="I232" i="8"/>
  <c r="J232" i="8"/>
  <c r="I233" i="8"/>
  <c r="J233" i="8"/>
  <c r="I234" i="8"/>
  <c r="J234" i="8"/>
  <c r="I235" i="8"/>
  <c r="J235" i="8"/>
  <c r="I236" i="8"/>
  <c r="J236" i="8"/>
  <c r="I237" i="8"/>
  <c r="J237" i="8"/>
  <c r="I238" i="8"/>
  <c r="J238" i="8"/>
  <c r="I239" i="8"/>
  <c r="J239" i="8"/>
  <c r="I240" i="8"/>
  <c r="J240" i="8"/>
  <c r="I241" i="8"/>
  <c r="J241" i="8"/>
  <c r="I242" i="8"/>
  <c r="J242" i="8"/>
  <c r="I243" i="8"/>
  <c r="J243" i="8"/>
  <c r="I244" i="8"/>
  <c r="J244" i="8"/>
  <c r="I245" i="8"/>
  <c r="J245" i="8"/>
  <c r="I246" i="8"/>
  <c r="J246" i="8"/>
  <c r="I247" i="8"/>
  <c r="J247" i="8"/>
  <c r="I248" i="8"/>
  <c r="J248" i="8"/>
  <c r="I249" i="8"/>
  <c r="J249" i="8"/>
  <c r="I250" i="8"/>
  <c r="J250" i="8"/>
  <c r="I251" i="8"/>
  <c r="J251" i="8"/>
  <c r="I252" i="8"/>
  <c r="J252" i="8"/>
  <c r="I253" i="8"/>
  <c r="J253" i="8"/>
  <c r="I254" i="8"/>
  <c r="J254" i="8"/>
  <c r="I255" i="8"/>
  <c r="J255" i="8"/>
  <c r="I256" i="8"/>
  <c r="J256" i="8"/>
  <c r="I257" i="8"/>
  <c r="J257" i="8"/>
  <c r="I258" i="8"/>
  <c r="J258" i="8"/>
  <c r="I259" i="8"/>
  <c r="J259" i="8"/>
  <c r="I260" i="8"/>
  <c r="J260" i="8"/>
  <c r="I261" i="8"/>
  <c r="J261" i="8"/>
  <c r="I262" i="8"/>
  <c r="J262" i="8"/>
  <c r="I263" i="8"/>
  <c r="J263" i="8"/>
  <c r="I264" i="8"/>
  <c r="J264" i="8"/>
  <c r="I265" i="8"/>
  <c r="J265" i="8"/>
  <c r="I266" i="8"/>
  <c r="J266" i="8"/>
  <c r="I267" i="8"/>
  <c r="J267" i="8"/>
  <c r="I268" i="8"/>
  <c r="J268" i="8"/>
  <c r="I269" i="8"/>
  <c r="J269" i="8"/>
  <c r="I270" i="8"/>
  <c r="J270" i="8"/>
  <c r="I271" i="8"/>
  <c r="J271" i="8"/>
  <c r="I272" i="8"/>
  <c r="J272" i="8"/>
  <c r="I273" i="8"/>
  <c r="J273" i="8"/>
  <c r="I274" i="8"/>
  <c r="J274" i="8"/>
  <c r="I275" i="8"/>
  <c r="J275" i="8"/>
  <c r="I276" i="8"/>
  <c r="J276" i="8"/>
  <c r="I277" i="8"/>
  <c r="J277" i="8"/>
  <c r="I278" i="8"/>
  <c r="J278" i="8"/>
  <c r="I279" i="8"/>
  <c r="J279" i="8"/>
  <c r="I280" i="8"/>
  <c r="J280" i="8"/>
  <c r="I281" i="8"/>
  <c r="J281" i="8"/>
  <c r="I282" i="8"/>
  <c r="J282" i="8"/>
  <c r="I283" i="8"/>
  <c r="J283" i="8"/>
  <c r="I284" i="8"/>
  <c r="J284" i="8"/>
  <c r="I285" i="8"/>
  <c r="J285" i="8"/>
  <c r="I286" i="8"/>
  <c r="J286" i="8"/>
  <c r="I287" i="8"/>
  <c r="J287" i="8"/>
  <c r="I288" i="8"/>
  <c r="J288" i="8"/>
  <c r="I289" i="8"/>
  <c r="J289" i="8"/>
  <c r="I290" i="8"/>
  <c r="J290" i="8"/>
  <c r="I291" i="8"/>
  <c r="J291" i="8"/>
  <c r="I292" i="8"/>
  <c r="J292" i="8"/>
  <c r="I293" i="8"/>
  <c r="J293" i="8"/>
  <c r="I294" i="8"/>
  <c r="J294" i="8"/>
  <c r="I295" i="8"/>
  <c r="J295" i="8"/>
  <c r="I296" i="8"/>
  <c r="J296" i="8"/>
  <c r="I297" i="8"/>
  <c r="J297" i="8"/>
  <c r="I298" i="8"/>
  <c r="J298" i="8"/>
  <c r="I299" i="8"/>
  <c r="J299" i="8"/>
  <c r="I300" i="8"/>
  <c r="J300" i="8"/>
  <c r="I301" i="8"/>
  <c r="J301" i="8"/>
  <c r="I302" i="8"/>
  <c r="J302" i="8"/>
  <c r="I303" i="8"/>
  <c r="J303" i="8"/>
  <c r="I304" i="8"/>
  <c r="J304" i="8"/>
  <c r="I305" i="8"/>
  <c r="J305" i="8"/>
  <c r="I306" i="8"/>
  <c r="J306" i="8"/>
  <c r="I307" i="8"/>
  <c r="J307" i="8"/>
  <c r="I308" i="8"/>
  <c r="J308" i="8"/>
  <c r="I309" i="8"/>
  <c r="J309" i="8"/>
  <c r="I310" i="8"/>
  <c r="J310" i="8"/>
  <c r="I311" i="8"/>
  <c r="J311" i="8"/>
  <c r="I312" i="8"/>
  <c r="J312" i="8"/>
  <c r="I313" i="8"/>
  <c r="J313" i="8"/>
  <c r="I314" i="8"/>
  <c r="J314" i="8"/>
  <c r="I315" i="8"/>
  <c r="J315" i="8"/>
  <c r="I316" i="8"/>
  <c r="J316" i="8"/>
  <c r="I317" i="8"/>
  <c r="J317" i="8"/>
  <c r="I318" i="8"/>
  <c r="J318" i="8"/>
  <c r="I319" i="8"/>
  <c r="J319" i="8"/>
  <c r="I320" i="8"/>
  <c r="J320" i="8"/>
  <c r="I321" i="8"/>
  <c r="J321" i="8"/>
  <c r="I322" i="8"/>
  <c r="J322" i="8"/>
  <c r="I323" i="8"/>
  <c r="J323" i="8"/>
  <c r="I324" i="8"/>
  <c r="J324" i="8"/>
  <c r="I325" i="8"/>
  <c r="J325" i="8"/>
  <c r="I326" i="8"/>
  <c r="J326" i="8"/>
  <c r="I327" i="8"/>
  <c r="J327" i="8"/>
  <c r="I328" i="8"/>
  <c r="J328" i="8"/>
  <c r="I329" i="8"/>
  <c r="J329" i="8"/>
  <c r="I330" i="8"/>
  <c r="J330" i="8"/>
  <c r="I331" i="8"/>
  <c r="J331" i="8"/>
  <c r="I332" i="8"/>
  <c r="J332" i="8"/>
  <c r="E57" i="8"/>
  <c r="E58" i="8"/>
  <c r="E59" i="8"/>
  <c r="E60" i="8"/>
  <c r="E61" i="8"/>
  <c r="E62" i="8"/>
  <c r="E63" i="8"/>
  <c r="E64" i="8"/>
  <c r="E65" i="8"/>
  <c r="E66" i="8"/>
  <c r="E67" i="8"/>
  <c r="E68" i="8"/>
  <c r="E69" i="8"/>
  <c r="E70" i="8"/>
  <c r="E71" i="8"/>
  <c r="E72" i="8"/>
  <c r="E73" i="8"/>
  <c r="E74" i="8"/>
  <c r="E75" i="8"/>
  <c r="E76" i="8"/>
  <c r="E77" i="8"/>
  <c r="E78" i="8"/>
  <c r="E79" i="8"/>
  <c r="E80" i="8"/>
  <c r="E81" i="8"/>
  <c r="E82" i="8"/>
  <c r="E83" i="8"/>
  <c r="E84" i="8"/>
  <c r="E85" i="8"/>
  <c r="E86" i="8"/>
  <c r="E87" i="8"/>
  <c r="E88" i="8"/>
  <c r="E89" i="8"/>
  <c r="E90" i="8"/>
  <c r="E91" i="8"/>
  <c r="E92" i="8"/>
  <c r="E93" i="8"/>
  <c r="E94" i="8"/>
  <c r="E95" i="8"/>
  <c r="E96" i="8"/>
  <c r="E97" i="8"/>
  <c r="E98" i="8"/>
  <c r="E99" i="8"/>
  <c r="E100" i="8"/>
  <c r="E101" i="8"/>
  <c r="E102" i="8"/>
  <c r="E103" i="8"/>
  <c r="E104" i="8"/>
  <c r="E105" i="8"/>
  <c r="E106" i="8"/>
  <c r="E107" i="8"/>
  <c r="E108" i="8"/>
  <c r="E109" i="8"/>
  <c r="E110" i="8"/>
  <c r="E111" i="8"/>
  <c r="E112" i="8"/>
  <c r="E113" i="8"/>
  <c r="E114" i="8"/>
  <c r="E115" i="8"/>
  <c r="E116" i="8"/>
  <c r="E117" i="8"/>
  <c r="E118" i="8"/>
  <c r="E119" i="8"/>
  <c r="E120" i="8"/>
  <c r="E121" i="8"/>
  <c r="E122" i="8"/>
  <c r="E123" i="8"/>
  <c r="E124" i="8"/>
  <c r="E125" i="8"/>
  <c r="E126" i="8"/>
  <c r="E127" i="8"/>
  <c r="E128" i="8"/>
  <c r="E129" i="8"/>
  <c r="E130" i="8"/>
  <c r="E131" i="8"/>
  <c r="E132" i="8"/>
  <c r="E133" i="8"/>
  <c r="E134" i="8"/>
  <c r="E135" i="8"/>
  <c r="E136" i="8"/>
  <c r="E137" i="8"/>
  <c r="E138" i="8"/>
  <c r="E139" i="8"/>
  <c r="E140" i="8"/>
  <c r="E141" i="8"/>
  <c r="E142" i="8"/>
  <c r="E143" i="8"/>
  <c r="E144" i="8"/>
  <c r="E145" i="8"/>
  <c r="E146" i="8"/>
  <c r="E147" i="8"/>
  <c r="E148" i="8"/>
  <c r="E149" i="8"/>
  <c r="E150" i="8"/>
  <c r="E151" i="8"/>
  <c r="E152" i="8"/>
  <c r="E153" i="8"/>
  <c r="E154" i="8"/>
  <c r="E155" i="8"/>
  <c r="E156" i="8"/>
  <c r="E157" i="8"/>
  <c r="E158" i="8"/>
  <c r="E159" i="8"/>
  <c r="E160" i="8"/>
  <c r="E161" i="8"/>
  <c r="E162" i="8"/>
  <c r="E163" i="8"/>
  <c r="E164" i="8"/>
  <c r="E165" i="8"/>
  <c r="E166" i="8"/>
  <c r="E167" i="8"/>
  <c r="E168" i="8"/>
  <c r="E169" i="8"/>
  <c r="E170" i="8"/>
  <c r="E171" i="8"/>
  <c r="E172" i="8"/>
  <c r="E173" i="8"/>
  <c r="E174" i="8"/>
  <c r="E175" i="8"/>
  <c r="E176" i="8"/>
  <c r="E177" i="8"/>
  <c r="E178" i="8"/>
  <c r="E179" i="8"/>
  <c r="E180" i="8"/>
  <c r="E181" i="8"/>
  <c r="E182" i="8"/>
  <c r="E183" i="8"/>
  <c r="E184" i="8"/>
  <c r="E185" i="8"/>
  <c r="E186" i="8"/>
  <c r="E187" i="8"/>
  <c r="E188" i="8"/>
  <c r="E189" i="8"/>
  <c r="E190" i="8"/>
  <c r="E191" i="8"/>
  <c r="E192" i="8"/>
  <c r="E193" i="8"/>
  <c r="E194" i="8"/>
  <c r="E195" i="8"/>
  <c r="E196" i="8"/>
  <c r="E197" i="8"/>
  <c r="E198" i="8"/>
  <c r="E199" i="8"/>
  <c r="E200" i="8"/>
  <c r="E201" i="8"/>
  <c r="E202" i="8"/>
  <c r="E203" i="8"/>
  <c r="E204" i="8"/>
  <c r="E205" i="8"/>
  <c r="E206" i="8"/>
  <c r="E207" i="8"/>
  <c r="E208" i="8"/>
  <c r="E209" i="8"/>
  <c r="E210" i="8"/>
  <c r="E211" i="8"/>
  <c r="E212" i="8"/>
  <c r="E213" i="8"/>
  <c r="E214" i="8"/>
  <c r="E215" i="8"/>
  <c r="E216" i="8"/>
  <c r="E217" i="8"/>
  <c r="E218" i="8"/>
  <c r="E219" i="8"/>
  <c r="E220" i="8"/>
  <c r="E221" i="8"/>
  <c r="E222" i="8"/>
  <c r="E223" i="8"/>
  <c r="E224" i="8"/>
  <c r="E225" i="8"/>
  <c r="E226" i="8"/>
  <c r="E227" i="8"/>
  <c r="E228" i="8"/>
  <c r="E229" i="8"/>
  <c r="E230" i="8"/>
  <c r="E231" i="8"/>
  <c r="E232" i="8"/>
  <c r="E233" i="8"/>
  <c r="E234" i="8"/>
  <c r="E235" i="8"/>
  <c r="E236" i="8"/>
  <c r="E237" i="8"/>
  <c r="E238" i="8"/>
  <c r="E239" i="8"/>
  <c r="E240" i="8"/>
  <c r="E241" i="8"/>
  <c r="E242" i="8"/>
  <c r="E243" i="8"/>
  <c r="E244" i="8"/>
  <c r="E245" i="8"/>
  <c r="E246" i="8"/>
  <c r="E247" i="8"/>
  <c r="E248" i="8"/>
  <c r="E249" i="8"/>
  <c r="E250" i="8"/>
  <c r="E251" i="8"/>
  <c r="E252" i="8"/>
  <c r="E253" i="8"/>
  <c r="E254" i="8"/>
  <c r="E255" i="8"/>
  <c r="E256" i="8"/>
  <c r="E257" i="8"/>
  <c r="E258" i="8"/>
  <c r="E259" i="8"/>
  <c r="E260" i="8"/>
  <c r="E261" i="8"/>
  <c r="E262" i="8"/>
  <c r="E263" i="8"/>
  <c r="E264" i="8"/>
  <c r="E265" i="8"/>
  <c r="E266" i="8"/>
  <c r="E267" i="8"/>
  <c r="E268" i="8"/>
  <c r="E269" i="8"/>
  <c r="E270" i="8"/>
  <c r="E271" i="8"/>
  <c r="E272" i="8"/>
  <c r="E273" i="8"/>
  <c r="E274" i="8"/>
  <c r="E275" i="8"/>
  <c r="E276" i="8"/>
  <c r="E277" i="8"/>
  <c r="E278" i="8"/>
  <c r="E279" i="8"/>
  <c r="E280" i="8"/>
  <c r="E281" i="8"/>
  <c r="E282" i="8"/>
  <c r="E283" i="8"/>
  <c r="E284" i="8"/>
  <c r="E285" i="8"/>
  <c r="E286" i="8"/>
  <c r="E287" i="8"/>
  <c r="E288" i="8"/>
  <c r="E289" i="8"/>
  <c r="E290" i="8"/>
  <c r="E291" i="8"/>
  <c r="E292" i="8"/>
  <c r="E293" i="8"/>
  <c r="E294" i="8"/>
  <c r="E295" i="8"/>
  <c r="E296" i="8"/>
  <c r="E297" i="8"/>
  <c r="E298" i="8"/>
  <c r="E299" i="8"/>
  <c r="E300" i="8"/>
  <c r="E301" i="8"/>
  <c r="E302" i="8"/>
  <c r="E303" i="8"/>
  <c r="E304" i="8"/>
  <c r="E305" i="8"/>
  <c r="E306" i="8"/>
  <c r="E307" i="8"/>
  <c r="E308" i="8"/>
  <c r="E309" i="8"/>
  <c r="E310" i="8"/>
  <c r="E311" i="8"/>
  <c r="E312" i="8"/>
  <c r="E313" i="8"/>
  <c r="E314" i="8"/>
  <c r="E315" i="8"/>
  <c r="E316" i="8"/>
  <c r="E317" i="8"/>
  <c r="E318" i="8"/>
  <c r="E319" i="8"/>
  <c r="E320" i="8"/>
  <c r="E321" i="8"/>
  <c r="E322" i="8"/>
  <c r="E323" i="8"/>
  <c r="E324" i="8"/>
  <c r="E325" i="8"/>
  <c r="E326" i="8"/>
  <c r="E327" i="8"/>
  <c r="E328" i="8"/>
  <c r="E329" i="8"/>
  <c r="E330" i="8"/>
  <c r="E331" i="8"/>
  <c r="E332" i="8"/>
  <c r="J34" i="8"/>
  <c r="J35" i="8"/>
  <c r="J36" i="8"/>
  <c r="J37" i="8"/>
  <c r="J38" i="8"/>
  <c r="J39" i="8"/>
  <c r="J40" i="8"/>
  <c r="J41" i="8"/>
  <c r="J42" i="8"/>
  <c r="J43" i="8"/>
  <c r="J44" i="8"/>
  <c r="J45" i="8"/>
  <c r="J46" i="8"/>
  <c r="J47" i="8"/>
  <c r="J48" i="8"/>
  <c r="J49" i="8"/>
  <c r="J50" i="8"/>
  <c r="J51" i="8"/>
  <c r="J52" i="8"/>
  <c r="J53" i="8"/>
  <c r="J54" i="8"/>
  <c r="J55" i="8"/>
  <c r="J56" i="8"/>
  <c r="J33" i="8"/>
  <c r="J9" i="8"/>
  <c r="T369" i="8"/>
  <c r="T370" i="8"/>
  <c r="T371" i="8"/>
  <c r="T372" i="8"/>
  <c r="I10" i="9"/>
  <c r="J10" i="9"/>
  <c r="I11" i="9"/>
  <c r="J11" i="9"/>
  <c r="I12" i="9"/>
  <c r="J12" i="9"/>
  <c r="I13" i="9"/>
  <c r="J13" i="9"/>
  <c r="I14" i="9"/>
  <c r="J14" i="9"/>
  <c r="I15" i="9"/>
  <c r="J15" i="9"/>
  <c r="I16" i="9"/>
  <c r="J16" i="9"/>
  <c r="I17" i="9"/>
  <c r="J17" i="9"/>
  <c r="I18" i="9"/>
  <c r="J18" i="9"/>
  <c r="I19" i="9"/>
  <c r="J19" i="9"/>
  <c r="I20" i="9"/>
  <c r="J20" i="9"/>
  <c r="I21" i="9"/>
  <c r="J21" i="9"/>
  <c r="I22" i="9"/>
  <c r="J22" i="9"/>
  <c r="I23" i="9"/>
  <c r="J23" i="9"/>
  <c r="I24" i="9"/>
  <c r="J24" i="9"/>
  <c r="I25" i="9"/>
  <c r="J25" i="9"/>
  <c r="I26" i="9"/>
  <c r="J26" i="9"/>
  <c r="I27" i="9"/>
  <c r="J27" i="9"/>
  <c r="I28" i="9"/>
  <c r="J28" i="9"/>
  <c r="I29" i="9"/>
  <c r="J29" i="9"/>
  <c r="I30" i="9"/>
  <c r="J30" i="9"/>
  <c r="I31" i="9"/>
  <c r="J31" i="9"/>
  <c r="I32" i="9"/>
  <c r="J32" i="9"/>
  <c r="I33" i="9"/>
  <c r="J33" i="9"/>
  <c r="I34" i="9"/>
  <c r="J34" i="9"/>
  <c r="I35" i="9"/>
  <c r="J35" i="9"/>
  <c r="I36" i="9"/>
  <c r="J36" i="9"/>
  <c r="I37" i="9"/>
  <c r="J37" i="9"/>
  <c r="I38" i="9"/>
  <c r="J38" i="9"/>
  <c r="I39" i="9"/>
  <c r="J39" i="9"/>
  <c r="I40" i="9"/>
  <c r="J40" i="9"/>
  <c r="I41" i="9"/>
  <c r="J41" i="9"/>
  <c r="I42" i="9"/>
  <c r="J42" i="9"/>
  <c r="I43" i="9"/>
  <c r="J43" i="9"/>
  <c r="I44" i="9"/>
  <c r="J44" i="9"/>
  <c r="I45" i="9"/>
  <c r="J45" i="9"/>
  <c r="I46" i="9"/>
  <c r="J46" i="9"/>
  <c r="I47" i="9"/>
  <c r="J47" i="9"/>
  <c r="I48" i="9"/>
  <c r="J48" i="9"/>
  <c r="I49" i="9"/>
  <c r="J49" i="9"/>
  <c r="I50" i="9"/>
  <c r="J50" i="9"/>
  <c r="I51" i="9"/>
  <c r="J51" i="9"/>
  <c r="I52" i="9"/>
  <c r="J52" i="9"/>
  <c r="I53" i="9"/>
  <c r="J53" i="9"/>
  <c r="I54" i="9"/>
  <c r="J54" i="9"/>
  <c r="I55" i="9"/>
  <c r="J55" i="9"/>
  <c r="I56" i="9"/>
  <c r="J56" i="9"/>
  <c r="I57" i="9"/>
  <c r="J57" i="9"/>
  <c r="I58" i="9"/>
  <c r="J58" i="9"/>
  <c r="I59" i="9"/>
  <c r="J59" i="9"/>
  <c r="I60" i="9"/>
  <c r="J60" i="9"/>
  <c r="I61" i="9"/>
  <c r="J61" i="9"/>
  <c r="I62" i="9"/>
  <c r="J62" i="9"/>
  <c r="I63" i="9"/>
  <c r="J63" i="9"/>
  <c r="I64" i="9"/>
  <c r="J64" i="9"/>
  <c r="I65" i="9"/>
  <c r="J65" i="9"/>
  <c r="I66" i="9"/>
  <c r="J66" i="9"/>
  <c r="I67" i="9"/>
  <c r="J67" i="9"/>
  <c r="I68" i="9"/>
  <c r="J68" i="9"/>
  <c r="I69" i="9"/>
  <c r="J69" i="9"/>
  <c r="I70" i="9"/>
  <c r="J70" i="9"/>
  <c r="I71" i="9"/>
  <c r="J71" i="9"/>
  <c r="I72" i="9"/>
  <c r="J72" i="9"/>
  <c r="I73" i="9"/>
  <c r="J73" i="9"/>
  <c r="I74" i="9"/>
  <c r="J74" i="9"/>
  <c r="I75" i="9"/>
  <c r="J75" i="9"/>
  <c r="I76" i="9"/>
  <c r="J76" i="9"/>
  <c r="I77" i="9"/>
  <c r="J77" i="9"/>
  <c r="I78" i="9"/>
  <c r="J78" i="9"/>
  <c r="I79" i="9"/>
  <c r="J79" i="9"/>
  <c r="I80" i="9"/>
  <c r="J80" i="9"/>
  <c r="I81" i="9"/>
  <c r="J81" i="9"/>
  <c r="I82" i="9"/>
  <c r="J82" i="9"/>
  <c r="I83" i="9"/>
  <c r="J83" i="9"/>
  <c r="I84" i="9"/>
  <c r="J84" i="9"/>
  <c r="I85" i="9"/>
  <c r="J85" i="9"/>
  <c r="I86" i="9"/>
  <c r="J86" i="9"/>
  <c r="I87" i="9"/>
  <c r="J87" i="9"/>
  <c r="I88" i="9"/>
  <c r="J88" i="9"/>
  <c r="I89" i="9"/>
  <c r="J89" i="9"/>
  <c r="I90" i="9"/>
  <c r="J90" i="9"/>
  <c r="I91" i="9"/>
  <c r="J91" i="9"/>
  <c r="I92" i="9"/>
  <c r="J92" i="9"/>
  <c r="I93" i="9"/>
  <c r="J93" i="9"/>
  <c r="I94" i="9"/>
  <c r="J94" i="9"/>
  <c r="I95" i="9"/>
  <c r="J95" i="9"/>
  <c r="I96" i="9"/>
  <c r="J96" i="9"/>
  <c r="I97" i="9"/>
  <c r="J97" i="9"/>
  <c r="I98" i="9"/>
  <c r="J98" i="9"/>
  <c r="I99" i="9"/>
  <c r="J99" i="9"/>
  <c r="I100" i="9"/>
  <c r="J100" i="9"/>
  <c r="I101" i="9"/>
  <c r="J101" i="9"/>
  <c r="I102" i="9"/>
  <c r="J102" i="9"/>
  <c r="I103" i="9"/>
  <c r="J103" i="9"/>
  <c r="I104" i="9"/>
  <c r="J104" i="9"/>
  <c r="I105" i="9"/>
  <c r="J105" i="9"/>
  <c r="I106" i="9"/>
  <c r="J106" i="9"/>
  <c r="I107" i="9"/>
  <c r="J107" i="9"/>
  <c r="I108" i="9"/>
  <c r="J108" i="9"/>
  <c r="I109" i="9"/>
  <c r="J109" i="9"/>
  <c r="I110" i="9"/>
  <c r="J110" i="9"/>
  <c r="I111" i="9"/>
  <c r="J111" i="9"/>
  <c r="I112" i="9"/>
  <c r="J112" i="9"/>
  <c r="I113" i="9"/>
  <c r="J113" i="9"/>
  <c r="I114" i="9"/>
  <c r="J114" i="9"/>
  <c r="I115" i="9"/>
  <c r="J115" i="9"/>
  <c r="I116" i="9"/>
  <c r="J116" i="9"/>
  <c r="I117" i="9"/>
  <c r="J117" i="9"/>
  <c r="I118" i="9"/>
  <c r="J118" i="9"/>
  <c r="I119" i="9"/>
  <c r="J119" i="9"/>
  <c r="I120" i="9"/>
  <c r="J120" i="9"/>
  <c r="I121" i="9"/>
  <c r="J121" i="9"/>
  <c r="I122" i="9"/>
  <c r="J122" i="9"/>
  <c r="I123" i="9"/>
  <c r="J123" i="9"/>
  <c r="I124" i="9"/>
  <c r="J124" i="9"/>
  <c r="I125" i="9"/>
  <c r="J125" i="9"/>
  <c r="I126" i="9"/>
  <c r="J126" i="9"/>
  <c r="I127" i="9"/>
  <c r="J127" i="9"/>
  <c r="I128" i="9"/>
  <c r="J128" i="9"/>
  <c r="I129" i="9"/>
  <c r="J129" i="9"/>
  <c r="I130" i="9"/>
  <c r="J130" i="9"/>
  <c r="I131" i="9"/>
  <c r="J131" i="9"/>
  <c r="I132" i="9"/>
  <c r="J132" i="9"/>
  <c r="I133" i="9"/>
  <c r="J133" i="9"/>
  <c r="I134" i="9"/>
  <c r="J134" i="9"/>
  <c r="I135" i="9"/>
  <c r="J135" i="9"/>
  <c r="I136" i="9"/>
  <c r="J136" i="9"/>
  <c r="I137" i="9"/>
  <c r="J137" i="9"/>
  <c r="I138" i="9"/>
  <c r="J138" i="9"/>
  <c r="I139" i="9"/>
  <c r="J139" i="9"/>
  <c r="I140" i="9"/>
  <c r="J140" i="9"/>
  <c r="I141" i="9"/>
  <c r="J141" i="9"/>
  <c r="I142" i="9"/>
  <c r="J142" i="9"/>
  <c r="I143" i="9"/>
  <c r="J143" i="9"/>
  <c r="I144" i="9"/>
  <c r="J144" i="9"/>
  <c r="I145" i="9"/>
  <c r="J145" i="9"/>
  <c r="I146" i="9"/>
  <c r="J146" i="9"/>
  <c r="I147" i="9"/>
  <c r="J147" i="9"/>
  <c r="I148" i="9"/>
  <c r="J148" i="9"/>
  <c r="I149" i="9"/>
  <c r="J149" i="9"/>
  <c r="I150" i="9"/>
  <c r="J150" i="9"/>
  <c r="I151" i="9"/>
  <c r="J151" i="9"/>
  <c r="I152" i="9"/>
  <c r="J152" i="9"/>
  <c r="I153" i="9"/>
  <c r="J153" i="9"/>
  <c r="I154" i="9"/>
  <c r="J154" i="9"/>
  <c r="I155" i="9"/>
  <c r="J155" i="9"/>
  <c r="I156" i="9"/>
  <c r="J156" i="9"/>
  <c r="I157" i="9"/>
  <c r="J157" i="9"/>
  <c r="I158" i="9"/>
  <c r="J158" i="9"/>
  <c r="I159" i="9"/>
  <c r="J159" i="9"/>
  <c r="I160" i="9"/>
  <c r="J160" i="9"/>
  <c r="I161" i="9"/>
  <c r="J161" i="9"/>
  <c r="I162" i="9"/>
  <c r="J162" i="9"/>
  <c r="I163" i="9"/>
  <c r="J163" i="9"/>
  <c r="I164" i="9"/>
  <c r="J164" i="9"/>
  <c r="I165" i="9"/>
  <c r="J165" i="9"/>
  <c r="I166" i="9"/>
  <c r="J166" i="9"/>
  <c r="I167" i="9"/>
  <c r="J167" i="9"/>
  <c r="I168" i="9"/>
  <c r="J168" i="9"/>
  <c r="I169" i="9"/>
  <c r="J169" i="9"/>
  <c r="I170" i="9"/>
  <c r="J170" i="9"/>
  <c r="I171" i="9"/>
  <c r="J171" i="9"/>
  <c r="I172" i="9"/>
  <c r="J172" i="9"/>
  <c r="I173" i="9"/>
  <c r="J173" i="9"/>
  <c r="I174" i="9"/>
  <c r="J174" i="9"/>
  <c r="I175" i="9"/>
  <c r="J175" i="9"/>
  <c r="I176" i="9"/>
  <c r="J176" i="9"/>
  <c r="I177" i="9"/>
  <c r="J177" i="9"/>
  <c r="I178" i="9"/>
  <c r="J178" i="9"/>
  <c r="I179" i="9"/>
  <c r="J179" i="9"/>
  <c r="I180" i="9"/>
  <c r="J180" i="9"/>
  <c r="I181" i="9"/>
  <c r="J181" i="9"/>
  <c r="I182" i="9"/>
  <c r="J182" i="9"/>
  <c r="I183" i="9"/>
  <c r="J183" i="9"/>
  <c r="I184" i="9"/>
  <c r="J184" i="9"/>
  <c r="I185" i="9"/>
  <c r="J185" i="9"/>
  <c r="I186" i="9"/>
  <c r="J186" i="9"/>
  <c r="I187" i="9"/>
  <c r="J187" i="9"/>
  <c r="I188" i="9"/>
  <c r="J188" i="9"/>
  <c r="E10" i="9"/>
  <c r="E11" i="9"/>
  <c r="E12" i="9"/>
  <c r="E13" i="9"/>
  <c r="E14" i="9"/>
  <c r="E15" i="9"/>
  <c r="E16" i="9"/>
  <c r="E17" i="9"/>
  <c r="E18" i="9"/>
  <c r="E19" i="9"/>
  <c r="E20" i="9"/>
  <c r="E21" i="9"/>
  <c r="E22" i="9"/>
  <c r="E23" i="9"/>
  <c r="E24" i="9"/>
  <c r="E25" i="9"/>
  <c r="E26" i="9"/>
  <c r="E27" i="9"/>
  <c r="E28" i="9"/>
  <c r="E29" i="9"/>
  <c r="E30" i="9"/>
  <c r="E31" i="9"/>
  <c r="E32" i="9"/>
  <c r="E33" i="9"/>
  <c r="E34" i="9"/>
  <c r="E35" i="9"/>
  <c r="E36" i="9"/>
  <c r="E37" i="9"/>
  <c r="E38" i="9"/>
  <c r="E39" i="9"/>
  <c r="E40" i="9"/>
  <c r="E41" i="9"/>
  <c r="E42" i="9"/>
  <c r="E43" i="9"/>
  <c r="E44" i="9"/>
  <c r="E45" i="9"/>
  <c r="E46" i="9"/>
  <c r="E47" i="9"/>
  <c r="E48" i="9"/>
  <c r="E49" i="9"/>
  <c r="E50" i="9"/>
  <c r="E51" i="9"/>
  <c r="E52" i="9"/>
  <c r="E53" i="9"/>
  <c r="E54" i="9"/>
  <c r="E55" i="9"/>
  <c r="E56" i="9"/>
  <c r="E57" i="9"/>
  <c r="E58" i="9"/>
  <c r="E59" i="9"/>
  <c r="E60" i="9"/>
  <c r="E61" i="9"/>
  <c r="E62" i="9"/>
  <c r="E63" i="9"/>
  <c r="E64" i="9"/>
  <c r="E65" i="9"/>
  <c r="E66" i="9"/>
  <c r="E67" i="9"/>
  <c r="E68" i="9"/>
  <c r="E69" i="9"/>
  <c r="E70" i="9"/>
  <c r="E71" i="9"/>
  <c r="E72" i="9"/>
  <c r="E73" i="9"/>
  <c r="E74" i="9"/>
  <c r="E75" i="9"/>
  <c r="E76" i="9"/>
  <c r="E77" i="9"/>
  <c r="E78" i="9"/>
  <c r="E79" i="9"/>
  <c r="E80" i="9"/>
  <c r="E81" i="9"/>
  <c r="E82" i="9"/>
  <c r="E83" i="9"/>
  <c r="E84" i="9"/>
  <c r="E85" i="9"/>
  <c r="E86" i="9"/>
  <c r="E87" i="9"/>
  <c r="E88" i="9"/>
  <c r="E89" i="9"/>
  <c r="E90" i="9"/>
  <c r="E91" i="9"/>
  <c r="E92" i="9"/>
  <c r="E93" i="9"/>
  <c r="E94" i="9"/>
  <c r="E95" i="9"/>
  <c r="E96" i="9"/>
  <c r="E97" i="9"/>
  <c r="E98" i="9"/>
  <c r="E99" i="9"/>
  <c r="E100" i="9"/>
  <c r="E101" i="9"/>
  <c r="E102" i="9"/>
  <c r="E103" i="9"/>
  <c r="E104" i="9"/>
  <c r="E105" i="9"/>
  <c r="E106" i="9"/>
  <c r="E107" i="9"/>
  <c r="E108" i="9"/>
  <c r="E109" i="9"/>
  <c r="E110" i="9"/>
  <c r="E111" i="9"/>
  <c r="E112" i="9"/>
  <c r="E113" i="9"/>
  <c r="E114" i="9"/>
  <c r="E115" i="9"/>
  <c r="E116" i="9"/>
  <c r="E117" i="9"/>
  <c r="E118" i="9"/>
  <c r="E119" i="9"/>
  <c r="E120" i="9"/>
  <c r="E121" i="9"/>
  <c r="E122" i="9"/>
  <c r="E123" i="9"/>
  <c r="E124" i="9"/>
  <c r="E125" i="9"/>
  <c r="E126" i="9"/>
  <c r="E127" i="9"/>
  <c r="E128" i="9"/>
  <c r="E129" i="9"/>
  <c r="E130" i="9"/>
  <c r="E131" i="9"/>
  <c r="E132" i="9"/>
  <c r="E133" i="9"/>
  <c r="E134" i="9"/>
  <c r="E135" i="9"/>
  <c r="E136" i="9"/>
  <c r="E137" i="9"/>
  <c r="E138" i="9"/>
  <c r="E139" i="9"/>
  <c r="E140" i="9"/>
  <c r="E141" i="9"/>
  <c r="E142" i="9"/>
  <c r="E143" i="9"/>
  <c r="E144" i="9"/>
  <c r="E145" i="9"/>
  <c r="E146" i="9"/>
  <c r="E147" i="9"/>
  <c r="E148" i="9"/>
  <c r="E149" i="9"/>
  <c r="E150" i="9"/>
  <c r="E151" i="9"/>
  <c r="E152" i="9"/>
  <c r="E153" i="9"/>
  <c r="E154" i="9"/>
  <c r="E155" i="9"/>
  <c r="E156" i="9"/>
  <c r="E157" i="9"/>
  <c r="E158" i="9"/>
  <c r="E159" i="9"/>
  <c r="E160" i="9"/>
  <c r="E161" i="9"/>
  <c r="E162" i="9"/>
  <c r="E163" i="9"/>
  <c r="E164" i="9"/>
  <c r="E165" i="9"/>
  <c r="E166" i="9"/>
  <c r="E167" i="9"/>
  <c r="E168" i="9"/>
  <c r="E169" i="9"/>
  <c r="E170" i="9"/>
  <c r="E171" i="9"/>
  <c r="E172" i="9"/>
  <c r="E173" i="9"/>
  <c r="E174" i="9"/>
  <c r="E175" i="9"/>
  <c r="E176" i="9"/>
  <c r="E177" i="9"/>
  <c r="E178" i="9"/>
  <c r="E179" i="9"/>
  <c r="E180" i="9"/>
  <c r="E181" i="9"/>
  <c r="E182" i="9"/>
  <c r="E183" i="9"/>
  <c r="E184" i="9"/>
  <c r="E185" i="9"/>
  <c r="E186" i="9"/>
  <c r="E187" i="9"/>
  <c r="E188" i="9"/>
  <c r="J9" i="9"/>
  <c r="I9" i="9"/>
  <c r="E9" i="9"/>
  <c r="T334" i="8" l="1"/>
  <c r="T335" i="8"/>
  <c r="T336" i="8"/>
  <c r="T337" i="8"/>
  <c r="T338" i="8"/>
  <c r="T339" i="8"/>
  <c r="T340" i="8"/>
  <c r="T341" i="8"/>
  <c r="T342" i="8"/>
  <c r="T343" i="8"/>
  <c r="T344" i="8"/>
  <c r="T345" i="8"/>
  <c r="T346" i="8"/>
  <c r="T347" i="8"/>
  <c r="T348" i="8"/>
  <c r="T349" i="8"/>
  <c r="T350" i="8"/>
  <c r="T351" i="8"/>
  <c r="T352" i="8"/>
  <c r="T353" i="8"/>
  <c r="T354" i="8"/>
  <c r="T355" i="8"/>
  <c r="T356" i="8"/>
  <c r="T357" i="8"/>
  <c r="T358" i="8"/>
  <c r="T359" i="8"/>
  <c r="T360" i="8"/>
  <c r="T361" i="8"/>
  <c r="T362" i="8"/>
  <c r="T363" i="8"/>
  <c r="T364" i="8"/>
  <c r="T365" i="8"/>
  <c r="T366" i="8"/>
  <c r="T367" i="8"/>
  <c r="T368" i="8"/>
  <c r="T333" i="8"/>
  <c r="I33" i="8"/>
  <c r="I34" i="8"/>
  <c r="I35" i="8"/>
  <c r="I36" i="8"/>
  <c r="I37" i="8"/>
  <c r="I38" i="8"/>
  <c r="I39" i="8"/>
  <c r="I40" i="8"/>
  <c r="I41" i="8"/>
  <c r="I42" i="8"/>
  <c r="I43" i="8"/>
  <c r="I44" i="8"/>
  <c r="I45" i="8"/>
  <c r="I46" i="8"/>
  <c r="I47" i="8"/>
  <c r="I48" i="8"/>
  <c r="I49" i="8"/>
  <c r="I50" i="8"/>
  <c r="I51" i="8"/>
  <c r="I52" i="8"/>
  <c r="I53" i="8"/>
  <c r="I54" i="8"/>
  <c r="I55" i="8"/>
  <c r="I56" i="8"/>
  <c r="E33" i="8"/>
  <c r="E34" i="8"/>
  <c r="E35" i="8"/>
  <c r="E36" i="8"/>
  <c r="E37" i="8"/>
  <c r="E38" i="8"/>
  <c r="E39" i="8"/>
  <c r="E40" i="8"/>
  <c r="E41" i="8"/>
  <c r="E42" i="8"/>
  <c r="E43" i="8"/>
  <c r="E44" i="8"/>
  <c r="E45" i="8"/>
  <c r="E46" i="8"/>
  <c r="E47" i="8"/>
  <c r="E48" i="8"/>
  <c r="E49" i="8"/>
  <c r="E50" i="8"/>
  <c r="E51" i="8"/>
  <c r="E52" i="8"/>
  <c r="E53" i="8"/>
  <c r="E54" i="8"/>
  <c r="E55" i="8"/>
  <c r="E56" i="8"/>
  <c r="W227" i="9"/>
  <c r="T228" i="9"/>
  <c r="T227" i="9"/>
  <c r="T226" i="9"/>
  <c r="T225" i="9"/>
  <c r="T224" i="9"/>
  <c r="W371" i="8"/>
  <c r="T201" i="9"/>
  <c r="T202" i="9"/>
  <c r="T203" i="9"/>
  <c r="T204" i="9"/>
  <c r="T205" i="9"/>
  <c r="T206" i="9"/>
  <c r="T207" i="9"/>
  <c r="T208" i="9"/>
  <c r="T209" i="9"/>
  <c r="T210" i="9"/>
  <c r="T211" i="9"/>
  <c r="T212" i="9"/>
  <c r="T213" i="9"/>
  <c r="T214" i="9"/>
  <c r="T215" i="9"/>
  <c r="T216" i="9"/>
  <c r="T217" i="9"/>
  <c r="T218" i="9"/>
  <c r="T219" i="9"/>
  <c r="T220" i="9"/>
  <c r="T221" i="9"/>
  <c r="T222" i="9"/>
  <c r="T223" i="9"/>
  <c r="Y228" i="9" l="1" a="1"/>
  <c r="A228" i="9"/>
  <c r="W213" i="9"/>
  <c r="W214" i="9"/>
  <c r="W215" i="9"/>
  <c r="W216" i="9"/>
  <c r="W217" i="9"/>
  <c r="W218" i="9"/>
  <c r="W219" i="9"/>
  <c r="W220" i="9"/>
  <c r="W221" i="9"/>
  <c r="W222" i="9"/>
  <c r="W223" i="9"/>
  <c r="W224" i="9"/>
  <c r="W225" i="9"/>
  <c r="W226" i="9"/>
  <c r="Y226" i="9" s="1" a="1"/>
  <c r="A372" i="8"/>
  <c r="Y372" i="8" a="1"/>
  <c r="Y81" i="13"/>
  <c r="A81" i="13"/>
  <c r="Y129" i="18"/>
  <c r="A129" i="18"/>
  <c r="A227" i="9"/>
  <c r="Y227" i="9" a="1"/>
  <c r="A371" i="8"/>
  <c r="W370" i="8"/>
  <c r="Y371" i="8" a="1"/>
  <c r="W369" i="8"/>
  <c r="A226" i="9" l="1"/>
  <c r="A370" i="8"/>
  <c r="Y370" i="8" a="1"/>
  <c r="I225" i="17" l="1"/>
  <c r="I226" i="17" s="1"/>
  <c r="I227" i="17" s="1"/>
  <c r="I228" i="17" s="1"/>
  <c r="I229" i="17" s="1"/>
  <c r="I230" i="17" s="1"/>
  <c r="I231" i="17" s="1"/>
  <c r="I232" i="17" s="1"/>
  <c r="I233" i="17" s="1"/>
  <c r="I234" i="17" s="1"/>
  <c r="I235" i="17" s="1"/>
  <c r="I236" i="17" s="1"/>
  <c r="J225" i="17"/>
  <c r="J226" i="17" s="1"/>
  <c r="J227" i="17" s="1"/>
  <c r="J228" i="17" s="1"/>
  <c r="J229" i="17" s="1"/>
  <c r="J230" i="17" s="1"/>
  <c r="J231" i="17" s="1"/>
  <c r="J232" i="17" s="1"/>
  <c r="J233" i="17" s="1"/>
  <c r="J234" i="17" s="1"/>
  <c r="J235" i="17" s="1"/>
  <c r="J236" i="17" s="1"/>
  <c r="E225" i="17"/>
  <c r="E226" i="17" s="1"/>
  <c r="E227" i="17" s="1"/>
  <c r="E228" i="17" s="1"/>
  <c r="E229" i="17" s="1"/>
  <c r="E230" i="17" s="1"/>
  <c r="E231" i="17" s="1"/>
  <c r="E232" i="17" s="1"/>
  <c r="E233" i="17" s="1"/>
  <c r="E234" i="17" s="1"/>
  <c r="E235" i="17" s="1"/>
  <c r="E236" i="17" s="1"/>
  <c r="I369" i="11"/>
  <c r="I370" i="11" s="1"/>
  <c r="I371" i="11" s="1"/>
  <c r="I372" i="11" s="1"/>
  <c r="I373" i="11" s="1"/>
  <c r="I374" i="11" s="1"/>
  <c r="I375" i="11" s="1"/>
  <c r="I376" i="11" s="1"/>
  <c r="I377" i="11" s="1"/>
  <c r="I378" i="11" s="1"/>
  <c r="I379" i="11" s="1"/>
  <c r="I380" i="11" s="1"/>
  <c r="J369" i="11"/>
  <c r="J370" i="11" s="1"/>
  <c r="J371" i="11" s="1"/>
  <c r="J372" i="11" s="1"/>
  <c r="J373" i="11" s="1"/>
  <c r="J374" i="11" s="1"/>
  <c r="J375" i="11" s="1"/>
  <c r="J376" i="11" s="1"/>
  <c r="J377" i="11" s="1"/>
  <c r="J378" i="11" s="1"/>
  <c r="J379" i="11" s="1"/>
  <c r="J380" i="11" s="1"/>
  <c r="E369" i="11"/>
  <c r="E370" i="11" s="1"/>
  <c r="E371" i="11" s="1"/>
  <c r="E372" i="11" s="1"/>
  <c r="E373" i="11" s="1"/>
  <c r="E374" i="11" s="1"/>
  <c r="E375" i="11" s="1"/>
  <c r="E376" i="11" s="1"/>
  <c r="E377" i="11" s="1"/>
  <c r="E378" i="11" s="1"/>
  <c r="E379" i="11" s="1"/>
  <c r="E380" i="11" s="1"/>
  <c r="S225" i="17"/>
  <c r="S226" i="17" s="1"/>
  <c r="S227" i="17" s="1"/>
  <c r="S228" i="17" s="1"/>
  <c r="S229" i="17" s="1"/>
  <c r="S230" i="17" s="1"/>
  <c r="S231" i="17" s="1"/>
  <c r="S232" i="17" s="1"/>
  <c r="S233" i="17" s="1"/>
  <c r="S234" i="17" s="1"/>
  <c r="S235" i="17" s="1"/>
  <c r="S236" i="17" s="1"/>
  <c r="R225" i="17"/>
  <c r="R226" i="17" s="1"/>
  <c r="R227" i="17" s="1"/>
  <c r="R228" i="17" s="1"/>
  <c r="R229" i="17" s="1"/>
  <c r="R230" i="17" s="1"/>
  <c r="R231" i="17" s="1"/>
  <c r="R232" i="17" s="1"/>
  <c r="R233" i="17" s="1"/>
  <c r="R234" i="17" s="1"/>
  <c r="R235" i="17" s="1"/>
  <c r="R236" i="17" s="1"/>
  <c r="Q225" i="17"/>
  <c r="Q226" i="17" s="1"/>
  <c r="Q227" i="17" s="1"/>
  <c r="Q228" i="17" s="1"/>
  <c r="Q229" i="17" s="1"/>
  <c r="Q230" i="17" s="1"/>
  <c r="Q231" i="17" s="1"/>
  <c r="Q232" i="17" s="1"/>
  <c r="Q233" i="17" s="1"/>
  <c r="Q234" i="17" s="1"/>
  <c r="Q235" i="17" s="1"/>
  <c r="Q236" i="17" s="1"/>
  <c r="P225" i="17"/>
  <c r="P226" i="17" s="1"/>
  <c r="P227" i="17" s="1"/>
  <c r="P228" i="17" s="1"/>
  <c r="P229" i="17" s="1"/>
  <c r="P230" i="17" s="1"/>
  <c r="P231" i="17" s="1"/>
  <c r="P232" i="17" s="1"/>
  <c r="P233" i="17" s="1"/>
  <c r="P234" i="17" s="1"/>
  <c r="P235" i="17" s="1"/>
  <c r="P236" i="17" s="1"/>
  <c r="O225" i="17"/>
  <c r="O226" i="17" s="1"/>
  <c r="O227" i="17" s="1"/>
  <c r="O228" i="17" s="1"/>
  <c r="O229" i="17" s="1"/>
  <c r="O230" i="17" s="1"/>
  <c r="O231" i="17" s="1"/>
  <c r="O232" i="17" s="1"/>
  <c r="O233" i="17" s="1"/>
  <c r="O234" i="17" s="1"/>
  <c r="O235" i="17" s="1"/>
  <c r="O236" i="17" s="1"/>
  <c r="N225" i="17"/>
  <c r="N226" i="17" s="1"/>
  <c r="N227" i="17" s="1"/>
  <c r="N228" i="17" s="1"/>
  <c r="N229" i="17" s="1"/>
  <c r="N230" i="17" s="1"/>
  <c r="N231" i="17" s="1"/>
  <c r="N232" i="17" s="1"/>
  <c r="N233" i="17" s="1"/>
  <c r="N234" i="17" s="1"/>
  <c r="N235" i="17" s="1"/>
  <c r="N236" i="17" s="1"/>
  <c r="M225" i="17"/>
  <c r="M226" i="17" s="1"/>
  <c r="M227" i="17" s="1"/>
  <c r="M228" i="17" s="1"/>
  <c r="M229" i="17" s="1"/>
  <c r="M230" i="17" s="1"/>
  <c r="M231" i="17" s="1"/>
  <c r="M232" i="17" s="1"/>
  <c r="M233" i="17" s="1"/>
  <c r="M234" i="17" s="1"/>
  <c r="M235" i="17" s="1"/>
  <c r="M236" i="17" s="1"/>
  <c r="L225" i="17"/>
  <c r="L226" i="17" s="1"/>
  <c r="L227" i="17" s="1"/>
  <c r="L228" i="17" s="1"/>
  <c r="L229" i="17" s="1"/>
  <c r="L230" i="17" s="1"/>
  <c r="L231" i="17" s="1"/>
  <c r="L232" i="17" s="1"/>
  <c r="L233" i="17" s="1"/>
  <c r="L234" i="17" s="1"/>
  <c r="L235" i="17" s="1"/>
  <c r="L236" i="17" s="1"/>
  <c r="K225" i="17"/>
  <c r="K226" i="17" s="1"/>
  <c r="K227" i="17" s="1"/>
  <c r="K228" i="17" s="1"/>
  <c r="K229" i="17" s="1"/>
  <c r="K230" i="17" s="1"/>
  <c r="K231" i="17" s="1"/>
  <c r="K232" i="17" s="1"/>
  <c r="K233" i="17" s="1"/>
  <c r="K234" i="17" s="1"/>
  <c r="K235" i="17" s="1"/>
  <c r="K236" i="17" s="1"/>
  <c r="H225" i="17"/>
  <c r="H226" i="17" s="1"/>
  <c r="H227" i="17" s="1"/>
  <c r="H228" i="17" s="1"/>
  <c r="H229" i="17" s="1"/>
  <c r="H230" i="17" s="1"/>
  <c r="H231" i="17" s="1"/>
  <c r="H232" i="17" s="1"/>
  <c r="H233" i="17" s="1"/>
  <c r="H234" i="17" s="1"/>
  <c r="H235" i="17" s="1"/>
  <c r="H236" i="17" s="1"/>
  <c r="G225" i="17"/>
  <c r="G226" i="17" s="1"/>
  <c r="G227" i="17" s="1"/>
  <c r="G228" i="17" s="1"/>
  <c r="G229" i="17" s="1"/>
  <c r="G230" i="17" s="1"/>
  <c r="G231" i="17" s="1"/>
  <c r="G232" i="17" s="1"/>
  <c r="G233" i="17" s="1"/>
  <c r="G234" i="17" s="1"/>
  <c r="G235" i="17" s="1"/>
  <c r="G236" i="17" s="1"/>
  <c r="F225" i="17"/>
  <c r="F226" i="17" s="1"/>
  <c r="F227" i="17" s="1"/>
  <c r="F228" i="17" s="1"/>
  <c r="F229" i="17" s="1"/>
  <c r="F230" i="17" s="1"/>
  <c r="F231" i="17" s="1"/>
  <c r="F232" i="17" s="1"/>
  <c r="F233" i="17" s="1"/>
  <c r="F234" i="17" s="1"/>
  <c r="F235" i="17" s="1"/>
  <c r="F236" i="17" s="1"/>
  <c r="D225" i="17"/>
  <c r="D226" i="17" s="1"/>
  <c r="D227" i="17" s="1"/>
  <c r="D228" i="17" s="1"/>
  <c r="D229" i="17" s="1"/>
  <c r="D230" i="17" s="1"/>
  <c r="D231" i="17" s="1"/>
  <c r="D232" i="17" s="1"/>
  <c r="D233" i="17" s="1"/>
  <c r="D234" i="17" s="1"/>
  <c r="D235" i="17" s="1"/>
  <c r="D236" i="17" s="1"/>
  <c r="C225" i="17"/>
  <c r="C226" i="17" s="1"/>
  <c r="C227" i="17" s="1"/>
  <c r="C228" i="17" s="1"/>
  <c r="C229" i="17" s="1"/>
  <c r="C230" i="17" s="1"/>
  <c r="C231" i="17" s="1"/>
  <c r="C232" i="17" s="1"/>
  <c r="C233" i="17" s="1"/>
  <c r="C234" i="17" s="1"/>
  <c r="C235" i="17" s="1"/>
  <c r="C236" i="17" s="1"/>
  <c r="B225" i="17"/>
  <c r="B226" i="17" s="1"/>
  <c r="B227" i="17" s="1"/>
  <c r="B228" i="17" s="1"/>
  <c r="B229" i="17" s="1"/>
  <c r="B230" i="17" s="1"/>
  <c r="B231" i="17" s="1"/>
  <c r="B232" i="17" s="1"/>
  <c r="B233" i="17" s="1"/>
  <c r="B234" i="17" s="1"/>
  <c r="B235" i="17" s="1"/>
  <c r="B236" i="17" s="1"/>
  <c r="S369" i="11"/>
  <c r="S370" i="11" s="1"/>
  <c r="S371" i="11" s="1"/>
  <c r="S372" i="11" s="1"/>
  <c r="S373" i="11" s="1"/>
  <c r="S374" i="11" s="1"/>
  <c r="S375" i="11" s="1"/>
  <c r="S376" i="11" s="1"/>
  <c r="S377" i="11" s="1"/>
  <c r="S378" i="11" s="1"/>
  <c r="S379" i="11" s="1"/>
  <c r="S380" i="11" s="1"/>
  <c r="R369" i="11"/>
  <c r="R370" i="11" s="1"/>
  <c r="R371" i="11" s="1"/>
  <c r="R372" i="11" s="1"/>
  <c r="R373" i="11" s="1"/>
  <c r="R374" i="11" s="1"/>
  <c r="R375" i="11" s="1"/>
  <c r="R376" i="11" s="1"/>
  <c r="R377" i="11" s="1"/>
  <c r="R378" i="11" s="1"/>
  <c r="R379" i="11" s="1"/>
  <c r="R380" i="11" s="1"/>
  <c r="Q369" i="11"/>
  <c r="Q370" i="11" s="1"/>
  <c r="Q371" i="11" s="1"/>
  <c r="Q372" i="11" s="1"/>
  <c r="Q373" i="11" s="1"/>
  <c r="Q374" i="11" s="1"/>
  <c r="Q375" i="11" s="1"/>
  <c r="Q376" i="11" s="1"/>
  <c r="Q377" i="11" s="1"/>
  <c r="Q378" i="11" s="1"/>
  <c r="Q379" i="11" s="1"/>
  <c r="Q380" i="11" s="1"/>
  <c r="P369" i="11"/>
  <c r="P370" i="11" s="1"/>
  <c r="P371" i="11" s="1"/>
  <c r="P372" i="11" s="1"/>
  <c r="P373" i="11" s="1"/>
  <c r="P374" i="11" s="1"/>
  <c r="P375" i="11" s="1"/>
  <c r="P376" i="11" s="1"/>
  <c r="P377" i="11" s="1"/>
  <c r="P378" i="11" s="1"/>
  <c r="P379" i="11" s="1"/>
  <c r="P380" i="11" s="1"/>
  <c r="O369" i="11"/>
  <c r="O370" i="11" s="1"/>
  <c r="O371" i="11" s="1"/>
  <c r="O372" i="11" s="1"/>
  <c r="O373" i="11" s="1"/>
  <c r="O374" i="11" s="1"/>
  <c r="O375" i="11" s="1"/>
  <c r="O376" i="11" s="1"/>
  <c r="O377" i="11" s="1"/>
  <c r="O378" i="11" s="1"/>
  <c r="O379" i="11" s="1"/>
  <c r="O380" i="11" s="1"/>
  <c r="N369" i="11"/>
  <c r="N370" i="11" s="1"/>
  <c r="N371" i="11" s="1"/>
  <c r="N372" i="11" s="1"/>
  <c r="N373" i="11" s="1"/>
  <c r="N374" i="11" s="1"/>
  <c r="N375" i="11" s="1"/>
  <c r="N376" i="11" s="1"/>
  <c r="N377" i="11" s="1"/>
  <c r="N378" i="11" s="1"/>
  <c r="N379" i="11" s="1"/>
  <c r="N380" i="11" s="1"/>
  <c r="M369" i="11"/>
  <c r="M370" i="11" s="1"/>
  <c r="M371" i="11" s="1"/>
  <c r="M372" i="11" s="1"/>
  <c r="M373" i="11" s="1"/>
  <c r="M374" i="11" s="1"/>
  <c r="M375" i="11" s="1"/>
  <c r="M376" i="11" s="1"/>
  <c r="M377" i="11" s="1"/>
  <c r="M378" i="11" s="1"/>
  <c r="M379" i="11" s="1"/>
  <c r="M380" i="11" s="1"/>
  <c r="L369" i="11"/>
  <c r="L370" i="11" s="1"/>
  <c r="L371" i="11" s="1"/>
  <c r="L372" i="11" s="1"/>
  <c r="L373" i="11" s="1"/>
  <c r="L374" i="11" s="1"/>
  <c r="L375" i="11" s="1"/>
  <c r="L376" i="11" s="1"/>
  <c r="L377" i="11" s="1"/>
  <c r="L378" i="11" s="1"/>
  <c r="L379" i="11" s="1"/>
  <c r="L380" i="11" s="1"/>
  <c r="K369" i="11"/>
  <c r="K370" i="11" s="1"/>
  <c r="K371" i="11" s="1"/>
  <c r="K372" i="11" s="1"/>
  <c r="K373" i="11" s="1"/>
  <c r="K374" i="11" s="1"/>
  <c r="K375" i="11" s="1"/>
  <c r="K376" i="11" s="1"/>
  <c r="K377" i="11" s="1"/>
  <c r="K378" i="11" s="1"/>
  <c r="K379" i="11" s="1"/>
  <c r="K380" i="11" s="1"/>
  <c r="H369" i="11"/>
  <c r="H370" i="11" s="1"/>
  <c r="H371" i="11" s="1"/>
  <c r="H372" i="11" s="1"/>
  <c r="H373" i="11" s="1"/>
  <c r="H374" i="11" s="1"/>
  <c r="H375" i="11" s="1"/>
  <c r="H376" i="11" s="1"/>
  <c r="H377" i="11" s="1"/>
  <c r="H378" i="11" s="1"/>
  <c r="H379" i="11" s="1"/>
  <c r="H380" i="11" s="1"/>
  <c r="G369" i="11"/>
  <c r="G370" i="11" s="1"/>
  <c r="G371" i="11" s="1"/>
  <c r="G372" i="11" s="1"/>
  <c r="G373" i="11" s="1"/>
  <c r="G374" i="11" s="1"/>
  <c r="G375" i="11" s="1"/>
  <c r="G376" i="11" s="1"/>
  <c r="G377" i="11" s="1"/>
  <c r="G378" i="11" s="1"/>
  <c r="G379" i="11" s="1"/>
  <c r="G380" i="11" s="1"/>
  <c r="F369" i="11"/>
  <c r="F370" i="11" s="1"/>
  <c r="F371" i="11" s="1"/>
  <c r="F372" i="11" s="1"/>
  <c r="F373" i="11" s="1"/>
  <c r="F374" i="11" s="1"/>
  <c r="F375" i="11" s="1"/>
  <c r="F376" i="11" s="1"/>
  <c r="F377" i="11" s="1"/>
  <c r="F378" i="11" s="1"/>
  <c r="F379" i="11" s="1"/>
  <c r="F380" i="11" s="1"/>
  <c r="D369" i="11"/>
  <c r="D370" i="11" s="1"/>
  <c r="D371" i="11" s="1"/>
  <c r="D372" i="11" s="1"/>
  <c r="D373" i="11" s="1"/>
  <c r="D374" i="11" s="1"/>
  <c r="D375" i="11" s="1"/>
  <c r="D376" i="11" s="1"/>
  <c r="D377" i="11" s="1"/>
  <c r="D378" i="11" s="1"/>
  <c r="D379" i="11" s="1"/>
  <c r="D380" i="11" s="1"/>
  <c r="C369" i="11"/>
  <c r="C370" i="11" s="1"/>
  <c r="C371" i="11" s="1"/>
  <c r="C372" i="11" s="1"/>
  <c r="C373" i="11" s="1"/>
  <c r="C374" i="11" s="1"/>
  <c r="C375" i="11" s="1"/>
  <c r="C376" i="11" s="1"/>
  <c r="C377" i="11" s="1"/>
  <c r="C378" i="11" s="1"/>
  <c r="C379" i="11" s="1"/>
  <c r="C380" i="11" s="1"/>
  <c r="B369" i="11"/>
  <c r="B370" i="11" s="1"/>
  <c r="B371" i="11" s="1"/>
  <c r="B372" i="11" s="1"/>
  <c r="B373" i="11" s="1"/>
  <c r="B374" i="11" s="1"/>
  <c r="B375" i="11" s="1"/>
  <c r="B376" i="11" s="1"/>
  <c r="B377" i="11" s="1"/>
  <c r="B378" i="11" s="1"/>
  <c r="B379" i="11" s="1"/>
  <c r="B380" i="11" s="1"/>
  <c r="W368" i="8"/>
  <c r="T225" i="17" l="1"/>
  <c r="T226" i="17" s="1"/>
  <c r="T227" i="17" s="1"/>
  <c r="T228" i="17" s="1"/>
  <c r="T229" i="17" s="1"/>
  <c r="T230" i="17" s="1"/>
  <c r="T231" i="17" s="1"/>
  <c r="T232" i="17" s="1"/>
  <c r="T233" i="17" s="1"/>
  <c r="T234" i="17" s="1"/>
  <c r="T235" i="17" s="1"/>
  <c r="T236" i="17" s="1"/>
  <c r="T369" i="11"/>
  <c r="T370" i="11" s="1"/>
  <c r="T371" i="11" s="1"/>
  <c r="T372" i="11" s="1"/>
  <c r="T373" i="11" s="1"/>
  <c r="T374" i="11" s="1"/>
  <c r="T375" i="11" s="1"/>
  <c r="T376" i="11" s="1"/>
  <c r="T377" i="11" s="1"/>
  <c r="T378" i="11" s="1"/>
  <c r="T379" i="11" s="1"/>
  <c r="T380" i="11" s="1"/>
  <c r="A225" i="9"/>
  <c r="Y225" i="9" a="1"/>
  <c r="Y369" i="8" a="1"/>
  <c r="A369" i="8"/>
  <c r="W367" i="8" l="1"/>
  <c r="W366" i="8"/>
  <c r="A80" i="13"/>
  <c r="Y80" i="13"/>
  <c r="A128" i="18" l="1"/>
  <c r="Y128" i="18"/>
  <c r="A224" i="9" l="1"/>
  <c r="Y224" i="9" a="1"/>
  <c r="A368" i="8"/>
  <c r="Y368" i="8" a="1"/>
  <c r="Y222" i="9" a="1"/>
  <c r="Y367" i="8" a="1"/>
  <c r="A223" i="9"/>
  <c r="Y223" i="9" a="1"/>
  <c r="A367" i="8"/>
  <c r="W365" i="8"/>
  <c r="A222" i="9"/>
  <c r="A366" i="8" l="1"/>
  <c r="Y366" i="8" a="1"/>
  <c r="A79" i="13" l="1"/>
  <c r="Y79" i="13"/>
  <c r="A127" i="18"/>
  <c r="Y127" i="18"/>
  <c r="W364" i="8" l="1"/>
  <c r="W363" i="8"/>
  <c r="A221" i="9" l="1"/>
  <c r="Y221" i="9" a="1"/>
  <c r="A365" i="8"/>
  <c r="Y365" i="8" a="1"/>
  <c r="A220" i="9" l="1"/>
  <c r="Y220" i="9" a="1"/>
  <c r="A364" i="8"/>
  <c r="Y364" i="8" a="1"/>
  <c r="W362" i="8" l="1"/>
  <c r="A219" i="9" l="1"/>
  <c r="Y219" i="9" a="1"/>
  <c r="A363" i="8"/>
  <c r="Y363" i="8" a="1"/>
  <c r="W361" i="8" l="1"/>
  <c r="A78" i="13" l="1"/>
  <c r="Y78" i="13"/>
  <c r="A126" i="18"/>
  <c r="Y126" i="18"/>
  <c r="Y218" i="9" a="1"/>
  <c r="A218" i="9"/>
  <c r="A362" i="8"/>
  <c r="Y362" i="8" a="1"/>
  <c r="T190" i="9"/>
  <c r="T191" i="9"/>
  <c r="T192" i="9"/>
  <c r="T193" i="9"/>
  <c r="T194" i="9"/>
  <c r="T195" i="9"/>
  <c r="T196" i="9"/>
  <c r="T197" i="9"/>
  <c r="T198" i="9"/>
  <c r="T199" i="9"/>
  <c r="T200" i="9"/>
  <c r="T189" i="9"/>
  <c r="W360" i="8" l="1"/>
  <c r="A217" i="9" l="1"/>
  <c r="Y217" i="9" a="1"/>
  <c r="A361" i="8"/>
  <c r="Y361" i="8" a="1"/>
  <c r="W359" i="8" l="1"/>
  <c r="A216" i="9" l="1"/>
  <c r="Y216" i="9" a="1"/>
  <c r="A360" i="8"/>
  <c r="Y360" i="8" a="1"/>
  <c r="W358" i="8" l="1"/>
  <c r="W357" i="8"/>
  <c r="W356" i="8"/>
  <c r="A125" i="18" l="1"/>
  <c r="Y125" i="18"/>
  <c r="A77" i="13"/>
  <c r="Y77" i="13"/>
  <c r="A215" i="9"/>
  <c r="Y215" i="9" a="1"/>
  <c r="A359" i="8"/>
  <c r="Y359" i="8" a="1"/>
  <c r="W212" i="9"/>
  <c r="A214" i="9" l="1"/>
  <c r="Y214" i="9" a="1"/>
  <c r="A358" i="8"/>
  <c r="A357" i="8"/>
  <c r="Y358" i="8" l="1" a="1"/>
  <c r="J213" i="17" l="1"/>
  <c r="J214" i="17" s="1"/>
  <c r="J215" i="17" s="1"/>
  <c r="J216" i="17" s="1"/>
  <c r="J217" i="17" s="1"/>
  <c r="J218" i="17" s="1"/>
  <c r="J219" i="17" s="1"/>
  <c r="J220" i="17" s="1"/>
  <c r="J221" i="17" s="1"/>
  <c r="J222" i="17" s="1"/>
  <c r="J223" i="17" s="1"/>
  <c r="J224" i="17" s="1"/>
  <c r="J357" i="11"/>
  <c r="J358" i="11" s="1"/>
  <c r="J359" i="11" s="1"/>
  <c r="J360" i="11" s="1"/>
  <c r="J361" i="11" s="1"/>
  <c r="J362" i="11" s="1"/>
  <c r="J363" i="11" s="1"/>
  <c r="J364" i="11" s="1"/>
  <c r="J365" i="11" s="1"/>
  <c r="J366" i="11" s="1"/>
  <c r="J367" i="11" s="1"/>
  <c r="J368" i="11" s="1"/>
  <c r="I357" i="11"/>
  <c r="I358" i="11" s="1"/>
  <c r="I359" i="11" s="1"/>
  <c r="I360" i="11" s="1"/>
  <c r="I361" i="11" s="1"/>
  <c r="I362" i="11" s="1"/>
  <c r="I363" i="11" s="1"/>
  <c r="I364" i="11" s="1"/>
  <c r="I365" i="11" s="1"/>
  <c r="I366" i="11" s="1"/>
  <c r="I367" i="11" s="1"/>
  <c r="I368" i="11" s="1"/>
  <c r="S213" i="17"/>
  <c r="S214" i="17" s="1"/>
  <c r="S215" i="17" s="1"/>
  <c r="S216" i="17" s="1"/>
  <c r="S217" i="17" s="1"/>
  <c r="S218" i="17" s="1"/>
  <c r="S219" i="17" s="1"/>
  <c r="S220" i="17" s="1"/>
  <c r="S221" i="17" s="1"/>
  <c r="S222" i="17" s="1"/>
  <c r="S223" i="17" s="1"/>
  <c r="S224" i="17" s="1"/>
  <c r="R213" i="17"/>
  <c r="R214" i="17" s="1"/>
  <c r="R215" i="17" s="1"/>
  <c r="R216" i="17" s="1"/>
  <c r="R217" i="17" s="1"/>
  <c r="R218" i="17" s="1"/>
  <c r="R219" i="17" s="1"/>
  <c r="R220" i="17" s="1"/>
  <c r="R221" i="17" s="1"/>
  <c r="R222" i="17" s="1"/>
  <c r="R223" i="17" s="1"/>
  <c r="R224" i="17" s="1"/>
  <c r="Q213" i="17"/>
  <c r="Q214" i="17" s="1"/>
  <c r="Q215" i="17" s="1"/>
  <c r="Q216" i="17" s="1"/>
  <c r="Q217" i="17" s="1"/>
  <c r="Q218" i="17" s="1"/>
  <c r="Q219" i="17" s="1"/>
  <c r="Q220" i="17" s="1"/>
  <c r="Q221" i="17" s="1"/>
  <c r="Q222" i="17" s="1"/>
  <c r="Q223" i="17" s="1"/>
  <c r="Q224" i="17" s="1"/>
  <c r="P213" i="17"/>
  <c r="P214" i="17" s="1"/>
  <c r="P215" i="17" s="1"/>
  <c r="P216" i="17" s="1"/>
  <c r="P217" i="17" s="1"/>
  <c r="P218" i="17" s="1"/>
  <c r="P219" i="17" s="1"/>
  <c r="P220" i="17" s="1"/>
  <c r="P221" i="17" s="1"/>
  <c r="P222" i="17" s="1"/>
  <c r="P223" i="17" s="1"/>
  <c r="P224" i="17" s="1"/>
  <c r="O213" i="17"/>
  <c r="O214" i="17" s="1"/>
  <c r="O215" i="17" s="1"/>
  <c r="O216" i="17" s="1"/>
  <c r="O217" i="17" s="1"/>
  <c r="O218" i="17" s="1"/>
  <c r="O219" i="17" s="1"/>
  <c r="O220" i="17" s="1"/>
  <c r="O221" i="17" s="1"/>
  <c r="O222" i="17" s="1"/>
  <c r="O223" i="17" s="1"/>
  <c r="O224" i="17" s="1"/>
  <c r="N213" i="17"/>
  <c r="N214" i="17" s="1"/>
  <c r="N215" i="17" s="1"/>
  <c r="N216" i="17" s="1"/>
  <c r="N217" i="17" s="1"/>
  <c r="N218" i="17" s="1"/>
  <c r="N219" i="17" s="1"/>
  <c r="N220" i="17" s="1"/>
  <c r="N221" i="17" s="1"/>
  <c r="N222" i="17" s="1"/>
  <c r="N223" i="17" s="1"/>
  <c r="N224" i="17" s="1"/>
  <c r="M213" i="17"/>
  <c r="M214" i="17" s="1"/>
  <c r="M215" i="17" s="1"/>
  <c r="M216" i="17" s="1"/>
  <c r="M217" i="17" s="1"/>
  <c r="M218" i="17" s="1"/>
  <c r="M219" i="17" s="1"/>
  <c r="M220" i="17" s="1"/>
  <c r="M221" i="17" s="1"/>
  <c r="M222" i="17" s="1"/>
  <c r="M223" i="17" s="1"/>
  <c r="M224" i="17" s="1"/>
  <c r="L213" i="17"/>
  <c r="L214" i="17" s="1"/>
  <c r="L215" i="17" s="1"/>
  <c r="L216" i="17" s="1"/>
  <c r="L217" i="17" s="1"/>
  <c r="L218" i="17" s="1"/>
  <c r="L219" i="17" s="1"/>
  <c r="L220" i="17" s="1"/>
  <c r="L221" i="17" s="1"/>
  <c r="L222" i="17" s="1"/>
  <c r="L223" i="17" s="1"/>
  <c r="L224" i="17" s="1"/>
  <c r="K213" i="17"/>
  <c r="K214" i="17" s="1"/>
  <c r="K215" i="17" s="1"/>
  <c r="K216" i="17" s="1"/>
  <c r="K217" i="17" s="1"/>
  <c r="K218" i="17" s="1"/>
  <c r="K219" i="17" s="1"/>
  <c r="K220" i="17" s="1"/>
  <c r="K221" i="17" s="1"/>
  <c r="K222" i="17" s="1"/>
  <c r="K223" i="17" s="1"/>
  <c r="K224" i="17" s="1"/>
  <c r="I213" i="17"/>
  <c r="I214" i="17" s="1"/>
  <c r="I215" i="17" s="1"/>
  <c r="I216" i="17" s="1"/>
  <c r="I217" i="17" s="1"/>
  <c r="I218" i="17" s="1"/>
  <c r="I219" i="17" s="1"/>
  <c r="I220" i="17" s="1"/>
  <c r="I221" i="17" s="1"/>
  <c r="I222" i="17" s="1"/>
  <c r="I223" i="17" s="1"/>
  <c r="I224" i="17" s="1"/>
  <c r="H213" i="17"/>
  <c r="H214" i="17" s="1"/>
  <c r="H215" i="17" s="1"/>
  <c r="H216" i="17" s="1"/>
  <c r="H217" i="17" s="1"/>
  <c r="H218" i="17" s="1"/>
  <c r="H219" i="17" s="1"/>
  <c r="H220" i="17" s="1"/>
  <c r="H221" i="17" s="1"/>
  <c r="H222" i="17" s="1"/>
  <c r="H223" i="17" s="1"/>
  <c r="H224" i="17" s="1"/>
  <c r="G213" i="17"/>
  <c r="G214" i="17" s="1"/>
  <c r="G215" i="17" s="1"/>
  <c r="G216" i="17" s="1"/>
  <c r="G217" i="17" s="1"/>
  <c r="G218" i="17" s="1"/>
  <c r="G219" i="17" s="1"/>
  <c r="G220" i="17" s="1"/>
  <c r="G221" i="17" s="1"/>
  <c r="G222" i="17" s="1"/>
  <c r="G223" i="17" s="1"/>
  <c r="G224" i="17" s="1"/>
  <c r="F213" i="17"/>
  <c r="F214" i="17" s="1"/>
  <c r="F215" i="17" s="1"/>
  <c r="F216" i="17" s="1"/>
  <c r="F217" i="17" s="1"/>
  <c r="F218" i="17" s="1"/>
  <c r="F219" i="17" s="1"/>
  <c r="F220" i="17" s="1"/>
  <c r="F221" i="17" s="1"/>
  <c r="F222" i="17" s="1"/>
  <c r="F223" i="17" s="1"/>
  <c r="F224" i="17" s="1"/>
  <c r="E213" i="17"/>
  <c r="E214" i="17" s="1"/>
  <c r="E215" i="17" s="1"/>
  <c r="E216" i="17" s="1"/>
  <c r="E217" i="17" s="1"/>
  <c r="E218" i="17" s="1"/>
  <c r="E219" i="17" s="1"/>
  <c r="E220" i="17" s="1"/>
  <c r="E221" i="17" s="1"/>
  <c r="E222" i="17" s="1"/>
  <c r="E223" i="17" s="1"/>
  <c r="E224" i="17" s="1"/>
  <c r="D213" i="17"/>
  <c r="D214" i="17" s="1"/>
  <c r="D215" i="17" s="1"/>
  <c r="D216" i="17" s="1"/>
  <c r="D217" i="17" s="1"/>
  <c r="D218" i="17" s="1"/>
  <c r="D219" i="17" s="1"/>
  <c r="D220" i="17" s="1"/>
  <c r="D221" i="17" s="1"/>
  <c r="D222" i="17" s="1"/>
  <c r="D223" i="17" s="1"/>
  <c r="D224" i="17" s="1"/>
  <c r="C213" i="17"/>
  <c r="C214" i="17" s="1"/>
  <c r="C215" i="17" s="1"/>
  <c r="C216" i="17" s="1"/>
  <c r="C217" i="17" s="1"/>
  <c r="C218" i="17" s="1"/>
  <c r="C219" i="17" s="1"/>
  <c r="C220" i="17" s="1"/>
  <c r="C221" i="17" s="1"/>
  <c r="C222" i="17" s="1"/>
  <c r="C223" i="17" s="1"/>
  <c r="C224" i="17" s="1"/>
  <c r="B213" i="17"/>
  <c r="B214" i="17" s="1"/>
  <c r="B215" i="17" s="1"/>
  <c r="B216" i="17" s="1"/>
  <c r="B217" i="17" s="1"/>
  <c r="B218" i="17" s="1"/>
  <c r="B219" i="17" s="1"/>
  <c r="B220" i="17" s="1"/>
  <c r="B221" i="17" s="1"/>
  <c r="B222" i="17" s="1"/>
  <c r="B223" i="17" s="1"/>
  <c r="B224" i="17" s="1"/>
  <c r="S357" i="11"/>
  <c r="S358" i="11" s="1"/>
  <c r="S359" i="11" s="1"/>
  <c r="S360" i="11" s="1"/>
  <c r="S361" i="11" s="1"/>
  <c r="S362" i="11" s="1"/>
  <c r="S363" i="11" s="1"/>
  <c r="S364" i="11" s="1"/>
  <c r="S365" i="11" s="1"/>
  <c r="S366" i="11" s="1"/>
  <c r="S367" i="11" s="1"/>
  <c r="S368" i="11" s="1"/>
  <c r="R357" i="11"/>
  <c r="R358" i="11" s="1"/>
  <c r="R359" i="11" s="1"/>
  <c r="R360" i="11" s="1"/>
  <c r="R361" i="11" s="1"/>
  <c r="R362" i="11" s="1"/>
  <c r="R363" i="11" s="1"/>
  <c r="R364" i="11" s="1"/>
  <c r="R365" i="11" s="1"/>
  <c r="R366" i="11" s="1"/>
  <c r="R367" i="11" s="1"/>
  <c r="R368" i="11" s="1"/>
  <c r="Q357" i="11"/>
  <c r="Q358" i="11" s="1"/>
  <c r="Q359" i="11" s="1"/>
  <c r="Q360" i="11" s="1"/>
  <c r="Q361" i="11" s="1"/>
  <c r="Q362" i="11" s="1"/>
  <c r="Q363" i="11" s="1"/>
  <c r="Q364" i="11" s="1"/>
  <c r="Q365" i="11" s="1"/>
  <c r="Q366" i="11" s="1"/>
  <c r="Q367" i="11" s="1"/>
  <c r="Q368" i="11" s="1"/>
  <c r="P357" i="11"/>
  <c r="P358" i="11" s="1"/>
  <c r="P359" i="11" s="1"/>
  <c r="P360" i="11" s="1"/>
  <c r="P361" i="11" s="1"/>
  <c r="P362" i="11" s="1"/>
  <c r="P363" i="11" s="1"/>
  <c r="P364" i="11" s="1"/>
  <c r="P365" i="11" s="1"/>
  <c r="P366" i="11" s="1"/>
  <c r="P367" i="11" s="1"/>
  <c r="P368" i="11" s="1"/>
  <c r="O357" i="11"/>
  <c r="O358" i="11" s="1"/>
  <c r="O359" i="11" s="1"/>
  <c r="O360" i="11" s="1"/>
  <c r="O361" i="11" s="1"/>
  <c r="O362" i="11" s="1"/>
  <c r="O363" i="11" s="1"/>
  <c r="O364" i="11" s="1"/>
  <c r="O365" i="11" s="1"/>
  <c r="O366" i="11" s="1"/>
  <c r="O367" i="11" s="1"/>
  <c r="O368" i="11" s="1"/>
  <c r="N357" i="11"/>
  <c r="N358" i="11" s="1"/>
  <c r="N359" i="11" s="1"/>
  <c r="N360" i="11" s="1"/>
  <c r="N361" i="11" s="1"/>
  <c r="N362" i="11" s="1"/>
  <c r="N363" i="11" s="1"/>
  <c r="N364" i="11" s="1"/>
  <c r="N365" i="11" s="1"/>
  <c r="N366" i="11" s="1"/>
  <c r="N367" i="11" s="1"/>
  <c r="N368" i="11" s="1"/>
  <c r="M357" i="11"/>
  <c r="M358" i="11" s="1"/>
  <c r="M359" i="11" s="1"/>
  <c r="M360" i="11" s="1"/>
  <c r="M361" i="11" s="1"/>
  <c r="M362" i="11" s="1"/>
  <c r="M363" i="11" s="1"/>
  <c r="M364" i="11" s="1"/>
  <c r="M365" i="11" s="1"/>
  <c r="M366" i="11" s="1"/>
  <c r="M367" i="11" s="1"/>
  <c r="M368" i="11" s="1"/>
  <c r="L357" i="11"/>
  <c r="L358" i="11" s="1"/>
  <c r="L359" i="11" s="1"/>
  <c r="L360" i="11" s="1"/>
  <c r="L361" i="11" s="1"/>
  <c r="L362" i="11" s="1"/>
  <c r="L363" i="11" s="1"/>
  <c r="L364" i="11" s="1"/>
  <c r="L365" i="11" s="1"/>
  <c r="L366" i="11" s="1"/>
  <c r="L367" i="11" s="1"/>
  <c r="L368" i="11" s="1"/>
  <c r="K357" i="11"/>
  <c r="K358" i="11" s="1"/>
  <c r="K359" i="11" s="1"/>
  <c r="K360" i="11" s="1"/>
  <c r="K361" i="11" s="1"/>
  <c r="K362" i="11" s="1"/>
  <c r="K363" i="11" s="1"/>
  <c r="K364" i="11" s="1"/>
  <c r="K365" i="11" s="1"/>
  <c r="K366" i="11" s="1"/>
  <c r="K367" i="11" s="1"/>
  <c r="K368" i="11" s="1"/>
  <c r="H357" i="11"/>
  <c r="H358" i="11" s="1"/>
  <c r="H359" i="11" s="1"/>
  <c r="H360" i="11" s="1"/>
  <c r="H361" i="11" s="1"/>
  <c r="H362" i="11" s="1"/>
  <c r="H363" i="11" s="1"/>
  <c r="H364" i="11" s="1"/>
  <c r="H365" i="11" s="1"/>
  <c r="H366" i="11" s="1"/>
  <c r="H367" i="11" s="1"/>
  <c r="H368" i="11" s="1"/>
  <c r="G357" i="11"/>
  <c r="G358" i="11" s="1"/>
  <c r="G359" i="11" s="1"/>
  <c r="G360" i="11" s="1"/>
  <c r="G361" i="11" s="1"/>
  <c r="G362" i="11" s="1"/>
  <c r="G363" i="11" s="1"/>
  <c r="G364" i="11" s="1"/>
  <c r="G365" i="11" s="1"/>
  <c r="G366" i="11" s="1"/>
  <c r="G367" i="11" s="1"/>
  <c r="G368" i="11" s="1"/>
  <c r="F357" i="11"/>
  <c r="F358" i="11" s="1"/>
  <c r="F359" i="11" s="1"/>
  <c r="F360" i="11" s="1"/>
  <c r="F361" i="11" s="1"/>
  <c r="F362" i="11" s="1"/>
  <c r="F363" i="11" s="1"/>
  <c r="F364" i="11" s="1"/>
  <c r="F365" i="11" s="1"/>
  <c r="F366" i="11" s="1"/>
  <c r="F367" i="11" s="1"/>
  <c r="F368" i="11" s="1"/>
  <c r="E357" i="11"/>
  <c r="E358" i="11" s="1"/>
  <c r="E359" i="11" s="1"/>
  <c r="E360" i="11" s="1"/>
  <c r="E361" i="11" s="1"/>
  <c r="E362" i="11" s="1"/>
  <c r="E363" i="11" s="1"/>
  <c r="E364" i="11" s="1"/>
  <c r="E365" i="11" s="1"/>
  <c r="E366" i="11" s="1"/>
  <c r="E367" i="11" s="1"/>
  <c r="E368" i="11" s="1"/>
  <c r="D357" i="11"/>
  <c r="D358" i="11" s="1"/>
  <c r="D359" i="11" s="1"/>
  <c r="D360" i="11" s="1"/>
  <c r="D361" i="11" s="1"/>
  <c r="D362" i="11" s="1"/>
  <c r="D363" i="11" s="1"/>
  <c r="D364" i="11" s="1"/>
  <c r="D365" i="11" s="1"/>
  <c r="D366" i="11" s="1"/>
  <c r="D367" i="11" s="1"/>
  <c r="D368" i="11" s="1"/>
  <c r="C357" i="11"/>
  <c r="C358" i="11" s="1"/>
  <c r="C359" i="11" s="1"/>
  <c r="C360" i="11" s="1"/>
  <c r="C361" i="11" s="1"/>
  <c r="C362" i="11" s="1"/>
  <c r="C363" i="11" s="1"/>
  <c r="C364" i="11" s="1"/>
  <c r="C365" i="11" s="1"/>
  <c r="C366" i="11" s="1"/>
  <c r="C367" i="11" s="1"/>
  <c r="C368" i="11" s="1"/>
  <c r="B357" i="11"/>
  <c r="B358" i="11" s="1"/>
  <c r="B359" i="11" s="1"/>
  <c r="B360" i="11" s="1"/>
  <c r="B361" i="11" s="1"/>
  <c r="B362" i="11" s="1"/>
  <c r="B363" i="11" s="1"/>
  <c r="B364" i="11" s="1"/>
  <c r="B365" i="11" s="1"/>
  <c r="B366" i="11" s="1"/>
  <c r="B367" i="11" s="1"/>
  <c r="B368" i="11" s="1"/>
  <c r="T213" i="17"/>
  <c r="T214" i="17" s="1"/>
  <c r="T215" i="17" s="1"/>
  <c r="T216" i="17" s="1"/>
  <c r="T217" i="17" s="1"/>
  <c r="T218" i="17" s="1"/>
  <c r="T219" i="17" s="1"/>
  <c r="T220" i="17" s="1"/>
  <c r="T221" i="17" s="1"/>
  <c r="T222" i="17" s="1"/>
  <c r="T223" i="17" s="1"/>
  <c r="T224" i="17" s="1"/>
  <c r="T357" i="11"/>
  <c r="T358" i="11" s="1"/>
  <c r="T359" i="11" s="1"/>
  <c r="T360" i="11" s="1"/>
  <c r="T361" i="11" s="1"/>
  <c r="T362" i="11" s="1"/>
  <c r="T363" i="11" s="1"/>
  <c r="T364" i="11" s="1"/>
  <c r="T365" i="11" s="1"/>
  <c r="T366" i="11" s="1"/>
  <c r="T367" i="11" s="1"/>
  <c r="T368" i="11" s="1"/>
  <c r="W333" i="8"/>
  <c r="Y333" i="8" s="1" a="1"/>
  <c r="W334" i="8"/>
  <c r="Y334" i="8" s="1" a="1"/>
  <c r="W335" i="8"/>
  <c r="Y335" i="8" s="1" a="1"/>
  <c r="W336" i="8"/>
  <c r="Y336" i="8" s="1" a="1"/>
  <c r="W337" i="8"/>
  <c r="Y337" i="8" s="1" a="1"/>
  <c r="W338" i="8"/>
  <c r="Y338" i="8" s="1" a="1"/>
  <c r="W339" i="8"/>
  <c r="Y339" i="8" s="1" a="1"/>
  <c r="W340" i="8"/>
  <c r="Y340" i="8" s="1" a="1"/>
  <c r="W341" i="8"/>
  <c r="Y341" i="8" s="1" a="1"/>
  <c r="W342" i="8"/>
  <c r="Y342" i="8" s="1" a="1"/>
  <c r="W343" i="8"/>
  <c r="Y343" i="8" s="1" a="1"/>
  <c r="W344" i="8"/>
  <c r="Y344" i="8" s="1" a="1"/>
  <c r="W345" i="8"/>
  <c r="Y345" i="8" s="1" a="1"/>
  <c r="W346" i="8"/>
  <c r="Y346" i="8" s="1" a="1"/>
  <c r="W347" i="8"/>
  <c r="Y347" i="8" s="1" a="1"/>
  <c r="W348" i="8"/>
  <c r="Y348" i="8" s="1" a="1"/>
  <c r="W349" i="8"/>
  <c r="Y349" i="8" s="1" a="1"/>
  <c r="W350" i="8"/>
  <c r="Y350" i="8" s="1" a="1"/>
  <c r="W351" i="8"/>
  <c r="Y351" i="8" s="1" a="1"/>
  <c r="A213" i="9"/>
  <c r="Y213" i="9" a="1"/>
  <c r="Y357" i="8" a="1"/>
  <c r="A76" i="13" l="1"/>
  <c r="Y76" i="13"/>
  <c r="A124" i="18" l="1"/>
  <c r="Y124" i="18"/>
  <c r="W211" i="9"/>
  <c r="W355" i="8"/>
  <c r="A212" i="9" l="1"/>
  <c r="Y212" i="9" a="1"/>
  <c r="A356" i="8"/>
  <c r="Y356" i="8" a="1"/>
  <c r="W210" i="9" l="1"/>
  <c r="A211" i="9"/>
  <c r="Y211" i="9" a="1"/>
  <c r="W354" i="8"/>
  <c r="Y355" i="8" a="1"/>
  <c r="A355" i="8"/>
  <c r="W206" i="9" l="1"/>
  <c r="Y206" i="9" s="1" a="1"/>
  <c r="Y210" i="9" a="1"/>
  <c r="W209" i="9"/>
  <c r="Y209" i="9" s="1" a="1"/>
  <c r="W208" i="9"/>
  <c r="Y208" i="9" s="1" a="1"/>
  <c r="W207" i="9"/>
  <c r="Y207" i="9" s="1" a="1"/>
  <c r="W205" i="9"/>
  <c r="A209" i="9"/>
  <c r="C345" i="11"/>
  <c r="C346" i="11" s="1"/>
  <c r="C347" i="11" s="1"/>
  <c r="C348" i="11" s="1"/>
  <c r="C349" i="11" s="1"/>
  <c r="C350" i="11" s="1"/>
  <c r="C351" i="11" s="1"/>
  <c r="C352" i="11" s="1"/>
  <c r="C353" i="11" s="1"/>
  <c r="C354" i="11" s="1"/>
  <c r="C355" i="11" s="1"/>
  <c r="C356" i="11" s="1"/>
  <c r="D345" i="11"/>
  <c r="D346" i="11" s="1"/>
  <c r="D347" i="11" s="1"/>
  <c r="D348" i="11" s="1"/>
  <c r="D349" i="11" s="1"/>
  <c r="D350" i="11" s="1"/>
  <c r="D351" i="11" s="1"/>
  <c r="D352" i="11" s="1"/>
  <c r="D353" i="11" s="1"/>
  <c r="D354" i="11" s="1"/>
  <c r="D355" i="11" s="1"/>
  <c r="D356" i="11" s="1"/>
  <c r="E345" i="11"/>
  <c r="E346" i="11" s="1"/>
  <c r="E347" i="11" s="1"/>
  <c r="E348" i="11" s="1"/>
  <c r="E349" i="11" s="1"/>
  <c r="E350" i="11" s="1"/>
  <c r="E351" i="11" s="1"/>
  <c r="E352" i="11" s="1"/>
  <c r="E353" i="11" s="1"/>
  <c r="E354" i="11" s="1"/>
  <c r="E355" i="11" s="1"/>
  <c r="E356" i="11" s="1"/>
  <c r="F345" i="11"/>
  <c r="F346" i="11" s="1"/>
  <c r="F347" i="11" s="1"/>
  <c r="F348" i="11" s="1"/>
  <c r="F349" i="11" s="1"/>
  <c r="F350" i="11" s="1"/>
  <c r="F351" i="11" s="1"/>
  <c r="F352" i="11" s="1"/>
  <c r="F353" i="11" s="1"/>
  <c r="F354" i="11" s="1"/>
  <c r="F355" i="11" s="1"/>
  <c r="F356" i="11" s="1"/>
  <c r="G345" i="11"/>
  <c r="G346" i="11" s="1"/>
  <c r="G347" i="11" s="1"/>
  <c r="G348" i="11" s="1"/>
  <c r="G349" i="11" s="1"/>
  <c r="G350" i="11" s="1"/>
  <c r="G351" i="11" s="1"/>
  <c r="G352" i="11" s="1"/>
  <c r="G353" i="11" s="1"/>
  <c r="G354" i="11" s="1"/>
  <c r="G355" i="11" s="1"/>
  <c r="G356" i="11" s="1"/>
  <c r="H345" i="11"/>
  <c r="H346" i="11" s="1"/>
  <c r="H347" i="11" s="1"/>
  <c r="H348" i="11" s="1"/>
  <c r="H349" i="11" s="1"/>
  <c r="H350" i="11" s="1"/>
  <c r="H351" i="11" s="1"/>
  <c r="H352" i="11" s="1"/>
  <c r="H353" i="11" s="1"/>
  <c r="H354" i="11" s="1"/>
  <c r="H355" i="11" s="1"/>
  <c r="H356" i="11" s="1"/>
  <c r="I345" i="11"/>
  <c r="I346" i="11" s="1"/>
  <c r="I347" i="11" s="1"/>
  <c r="I348" i="11" s="1"/>
  <c r="I349" i="11" s="1"/>
  <c r="I350" i="11" s="1"/>
  <c r="I351" i="11" s="1"/>
  <c r="I352" i="11" s="1"/>
  <c r="I353" i="11" s="1"/>
  <c r="I354" i="11" s="1"/>
  <c r="I355" i="11" s="1"/>
  <c r="I356" i="11" s="1"/>
  <c r="J345" i="11"/>
  <c r="J346" i="11" s="1"/>
  <c r="J347" i="11" s="1"/>
  <c r="J348" i="11" s="1"/>
  <c r="J349" i="11" s="1"/>
  <c r="J350" i="11" s="1"/>
  <c r="J351" i="11" s="1"/>
  <c r="J352" i="11" s="1"/>
  <c r="J353" i="11" s="1"/>
  <c r="J354" i="11" s="1"/>
  <c r="J355" i="11" s="1"/>
  <c r="J356" i="11" s="1"/>
  <c r="K345" i="11"/>
  <c r="K346" i="11" s="1"/>
  <c r="K347" i="11" s="1"/>
  <c r="K348" i="11" s="1"/>
  <c r="K349" i="11" s="1"/>
  <c r="K350" i="11" s="1"/>
  <c r="K351" i="11" s="1"/>
  <c r="K352" i="11" s="1"/>
  <c r="K353" i="11" s="1"/>
  <c r="K354" i="11" s="1"/>
  <c r="K355" i="11" s="1"/>
  <c r="K356" i="11" s="1"/>
  <c r="L345" i="11"/>
  <c r="L346" i="11" s="1"/>
  <c r="L347" i="11" s="1"/>
  <c r="L348" i="11" s="1"/>
  <c r="L349" i="11" s="1"/>
  <c r="L350" i="11" s="1"/>
  <c r="L351" i="11" s="1"/>
  <c r="L352" i="11" s="1"/>
  <c r="L353" i="11" s="1"/>
  <c r="L354" i="11" s="1"/>
  <c r="L355" i="11" s="1"/>
  <c r="L356" i="11" s="1"/>
  <c r="M345" i="11"/>
  <c r="M346" i="11" s="1"/>
  <c r="M347" i="11" s="1"/>
  <c r="M348" i="11" s="1"/>
  <c r="M349" i="11" s="1"/>
  <c r="M350" i="11" s="1"/>
  <c r="M351" i="11" s="1"/>
  <c r="M352" i="11" s="1"/>
  <c r="M353" i="11" s="1"/>
  <c r="M354" i="11" s="1"/>
  <c r="M355" i="11" s="1"/>
  <c r="M356" i="11" s="1"/>
  <c r="N345" i="11"/>
  <c r="N346" i="11" s="1"/>
  <c r="N347" i="11" s="1"/>
  <c r="N348" i="11" s="1"/>
  <c r="N349" i="11" s="1"/>
  <c r="N350" i="11" s="1"/>
  <c r="N351" i="11" s="1"/>
  <c r="N352" i="11" s="1"/>
  <c r="N353" i="11" s="1"/>
  <c r="N354" i="11" s="1"/>
  <c r="N355" i="11" s="1"/>
  <c r="N356" i="11" s="1"/>
  <c r="O345" i="11"/>
  <c r="O346" i="11" s="1"/>
  <c r="O347" i="11" s="1"/>
  <c r="O348" i="11" s="1"/>
  <c r="O349" i="11" s="1"/>
  <c r="O350" i="11" s="1"/>
  <c r="O351" i="11" s="1"/>
  <c r="O352" i="11" s="1"/>
  <c r="O353" i="11" s="1"/>
  <c r="O354" i="11" s="1"/>
  <c r="O355" i="11" s="1"/>
  <c r="O356" i="11" s="1"/>
  <c r="P345" i="11"/>
  <c r="P346" i="11" s="1"/>
  <c r="P347" i="11" s="1"/>
  <c r="P348" i="11" s="1"/>
  <c r="P349" i="11" s="1"/>
  <c r="P350" i="11" s="1"/>
  <c r="P351" i="11" s="1"/>
  <c r="P352" i="11" s="1"/>
  <c r="P353" i="11" s="1"/>
  <c r="P354" i="11" s="1"/>
  <c r="P355" i="11" s="1"/>
  <c r="P356" i="11" s="1"/>
  <c r="Q345" i="11"/>
  <c r="Q346" i="11" s="1"/>
  <c r="Q347" i="11" s="1"/>
  <c r="Q348" i="11" s="1"/>
  <c r="Q349" i="11" s="1"/>
  <c r="Q350" i="11" s="1"/>
  <c r="Q351" i="11" s="1"/>
  <c r="Q352" i="11" s="1"/>
  <c r="Q353" i="11" s="1"/>
  <c r="Q354" i="11" s="1"/>
  <c r="Q355" i="11" s="1"/>
  <c r="Q356" i="11" s="1"/>
  <c r="R345" i="11"/>
  <c r="R346" i="11" s="1"/>
  <c r="R347" i="11" s="1"/>
  <c r="R348" i="11" s="1"/>
  <c r="R349" i="11" s="1"/>
  <c r="R350" i="11" s="1"/>
  <c r="R351" i="11" s="1"/>
  <c r="R352" i="11" s="1"/>
  <c r="R353" i="11" s="1"/>
  <c r="R354" i="11" s="1"/>
  <c r="R355" i="11" s="1"/>
  <c r="R356" i="11" s="1"/>
  <c r="S345" i="11"/>
  <c r="S346" i="11" s="1"/>
  <c r="S347" i="11" s="1"/>
  <c r="S348" i="11" s="1"/>
  <c r="S349" i="11" s="1"/>
  <c r="S350" i="11" s="1"/>
  <c r="S351" i="11" s="1"/>
  <c r="S352" i="11" s="1"/>
  <c r="S353" i="11" s="1"/>
  <c r="S354" i="11" s="1"/>
  <c r="S355" i="11" s="1"/>
  <c r="S356" i="11" s="1"/>
  <c r="W353" i="8"/>
  <c r="Y353" i="8" s="1" a="1"/>
  <c r="A353" i="8"/>
  <c r="W352" i="8" l="1"/>
  <c r="A75" i="13" l="1"/>
  <c r="Y75" i="13"/>
  <c r="A123" i="18"/>
  <c r="Y123" i="18"/>
  <c r="A210" i="9"/>
  <c r="A354" i="8"/>
  <c r="Y354" i="8" a="1"/>
  <c r="V19" i="11" l="1"/>
  <c r="V18" i="11" s="1"/>
  <c r="A208" i="9"/>
  <c r="A352" i="8" l="1"/>
  <c r="Y352" i="8" a="1"/>
  <c r="A207" i="9" l="1"/>
  <c r="A351" i="8"/>
  <c r="A73" i="13" l="1"/>
  <c r="A205" i="9"/>
  <c r="Y74" i="13"/>
  <c r="Y73" i="13"/>
  <c r="Y205" i="9" a="1"/>
  <c r="Y122" i="18" l="1"/>
  <c r="A121" i="18"/>
  <c r="A122" i="18"/>
  <c r="Y121" i="18"/>
  <c r="A349" i="8"/>
  <c r="W204" i="9" l="1"/>
  <c r="A206" i="9"/>
  <c r="A350" i="8"/>
  <c r="A204" i="9" l="1"/>
  <c r="W203" i="9"/>
  <c r="Y204" i="9" a="1"/>
  <c r="A348" i="8" l="1"/>
  <c r="J201" i="17" l="1"/>
  <c r="J202" i="17" s="1"/>
  <c r="J203" i="17" s="1"/>
  <c r="J204" i="17" s="1"/>
  <c r="J205" i="17" s="1"/>
  <c r="J206" i="17" s="1"/>
  <c r="J207" i="17" s="1"/>
  <c r="J208" i="17" s="1"/>
  <c r="J209" i="17" s="1"/>
  <c r="J210" i="17" s="1"/>
  <c r="J211" i="17" s="1"/>
  <c r="J212" i="17" s="1"/>
  <c r="I201" i="17"/>
  <c r="I202" i="17" s="1"/>
  <c r="I203" i="17" s="1"/>
  <c r="I204" i="17" s="1"/>
  <c r="I205" i="17" s="1"/>
  <c r="I206" i="17" s="1"/>
  <c r="I207" i="17" s="1"/>
  <c r="I208" i="17" s="1"/>
  <c r="I209" i="17" s="1"/>
  <c r="I210" i="17" s="1"/>
  <c r="I211" i="17" s="1"/>
  <c r="I212" i="17" s="1"/>
  <c r="E201" i="17"/>
  <c r="E202" i="17" s="1"/>
  <c r="E203" i="17" s="1"/>
  <c r="E204" i="17" s="1"/>
  <c r="E205" i="17" s="1"/>
  <c r="E206" i="17" s="1"/>
  <c r="E207" i="17" s="1"/>
  <c r="E208" i="17" s="1"/>
  <c r="E209" i="17" s="1"/>
  <c r="E210" i="17" s="1"/>
  <c r="E211" i="17" s="1"/>
  <c r="E212" i="17" s="1"/>
  <c r="S201" i="17"/>
  <c r="S202" i="17" s="1"/>
  <c r="S203" i="17" s="1"/>
  <c r="S204" i="17" s="1"/>
  <c r="S205" i="17" s="1"/>
  <c r="S206" i="17" s="1"/>
  <c r="S207" i="17" s="1"/>
  <c r="S208" i="17" s="1"/>
  <c r="S209" i="17" s="1"/>
  <c r="S210" i="17" s="1"/>
  <c r="S211" i="17" s="1"/>
  <c r="S212" i="17" s="1"/>
  <c r="R201" i="17"/>
  <c r="R202" i="17" s="1"/>
  <c r="R203" i="17" s="1"/>
  <c r="R204" i="17" s="1"/>
  <c r="R205" i="17" s="1"/>
  <c r="R206" i="17" s="1"/>
  <c r="R207" i="17" s="1"/>
  <c r="R208" i="17" s="1"/>
  <c r="R209" i="17" s="1"/>
  <c r="R210" i="17" s="1"/>
  <c r="R211" i="17" s="1"/>
  <c r="R212" i="17" s="1"/>
  <c r="Q201" i="17"/>
  <c r="Q202" i="17" s="1"/>
  <c r="Q203" i="17" s="1"/>
  <c r="Q204" i="17" s="1"/>
  <c r="Q205" i="17" s="1"/>
  <c r="Q206" i="17" s="1"/>
  <c r="Q207" i="17" s="1"/>
  <c r="Q208" i="17" s="1"/>
  <c r="Q209" i="17" s="1"/>
  <c r="Q210" i="17" s="1"/>
  <c r="Q211" i="17" s="1"/>
  <c r="Q212" i="17" s="1"/>
  <c r="P201" i="17"/>
  <c r="P202" i="17" s="1"/>
  <c r="P203" i="17" s="1"/>
  <c r="P204" i="17" s="1"/>
  <c r="P205" i="17" s="1"/>
  <c r="P206" i="17" s="1"/>
  <c r="P207" i="17" s="1"/>
  <c r="P208" i="17" s="1"/>
  <c r="P209" i="17" s="1"/>
  <c r="P210" i="17" s="1"/>
  <c r="P211" i="17" s="1"/>
  <c r="P212" i="17" s="1"/>
  <c r="O201" i="17"/>
  <c r="O202" i="17" s="1"/>
  <c r="O203" i="17" s="1"/>
  <c r="O204" i="17" s="1"/>
  <c r="O205" i="17" s="1"/>
  <c r="O206" i="17" s="1"/>
  <c r="O207" i="17" s="1"/>
  <c r="O208" i="17" s="1"/>
  <c r="O209" i="17" s="1"/>
  <c r="O210" i="17" s="1"/>
  <c r="O211" i="17" s="1"/>
  <c r="O212" i="17" s="1"/>
  <c r="N201" i="17"/>
  <c r="N202" i="17" s="1"/>
  <c r="N203" i="17" s="1"/>
  <c r="N204" i="17" s="1"/>
  <c r="N205" i="17" s="1"/>
  <c r="N206" i="17" s="1"/>
  <c r="N207" i="17" s="1"/>
  <c r="N208" i="17" s="1"/>
  <c r="N209" i="17" s="1"/>
  <c r="N210" i="17" s="1"/>
  <c r="N211" i="17" s="1"/>
  <c r="N212" i="17" s="1"/>
  <c r="M201" i="17"/>
  <c r="M202" i="17" s="1"/>
  <c r="M203" i="17" s="1"/>
  <c r="M204" i="17" s="1"/>
  <c r="M205" i="17" s="1"/>
  <c r="M206" i="17" s="1"/>
  <c r="M207" i="17" s="1"/>
  <c r="M208" i="17" s="1"/>
  <c r="M209" i="17" s="1"/>
  <c r="M210" i="17" s="1"/>
  <c r="M211" i="17" s="1"/>
  <c r="M212" i="17" s="1"/>
  <c r="L201" i="17"/>
  <c r="L202" i="17" s="1"/>
  <c r="L203" i="17" s="1"/>
  <c r="L204" i="17" s="1"/>
  <c r="L205" i="17" s="1"/>
  <c r="L206" i="17" s="1"/>
  <c r="L207" i="17" s="1"/>
  <c r="L208" i="17" s="1"/>
  <c r="L209" i="17" s="1"/>
  <c r="L210" i="17" s="1"/>
  <c r="L211" i="17" s="1"/>
  <c r="L212" i="17" s="1"/>
  <c r="K201" i="17"/>
  <c r="K202" i="17" s="1"/>
  <c r="K203" i="17" s="1"/>
  <c r="K204" i="17" s="1"/>
  <c r="K205" i="17" s="1"/>
  <c r="K206" i="17" s="1"/>
  <c r="K207" i="17" s="1"/>
  <c r="K208" i="17" s="1"/>
  <c r="K209" i="17" s="1"/>
  <c r="K210" i="17" s="1"/>
  <c r="K211" i="17" s="1"/>
  <c r="K212" i="17" s="1"/>
  <c r="H201" i="17"/>
  <c r="H202" i="17" s="1"/>
  <c r="H203" i="17" s="1"/>
  <c r="H204" i="17" s="1"/>
  <c r="H205" i="17" s="1"/>
  <c r="H206" i="17" s="1"/>
  <c r="H207" i="17" s="1"/>
  <c r="H208" i="17" s="1"/>
  <c r="H209" i="17" s="1"/>
  <c r="H210" i="17" s="1"/>
  <c r="H211" i="17" s="1"/>
  <c r="H212" i="17" s="1"/>
  <c r="G201" i="17"/>
  <c r="G202" i="17" s="1"/>
  <c r="G203" i="17" s="1"/>
  <c r="G204" i="17" s="1"/>
  <c r="G205" i="17" s="1"/>
  <c r="G206" i="17" s="1"/>
  <c r="G207" i="17" s="1"/>
  <c r="G208" i="17" s="1"/>
  <c r="G209" i="17" s="1"/>
  <c r="G210" i="17" s="1"/>
  <c r="G211" i="17" s="1"/>
  <c r="G212" i="17" s="1"/>
  <c r="F201" i="17"/>
  <c r="F202" i="17" s="1"/>
  <c r="F203" i="17" s="1"/>
  <c r="F204" i="17" s="1"/>
  <c r="F205" i="17" s="1"/>
  <c r="F206" i="17" s="1"/>
  <c r="F207" i="17" s="1"/>
  <c r="F208" i="17" s="1"/>
  <c r="F209" i="17" s="1"/>
  <c r="F210" i="17" s="1"/>
  <c r="F211" i="17" s="1"/>
  <c r="F212" i="17" s="1"/>
  <c r="D201" i="17"/>
  <c r="D202" i="17" s="1"/>
  <c r="D203" i="17" s="1"/>
  <c r="D204" i="17" s="1"/>
  <c r="D205" i="17" s="1"/>
  <c r="D206" i="17" s="1"/>
  <c r="D207" i="17" s="1"/>
  <c r="D208" i="17" s="1"/>
  <c r="D209" i="17" s="1"/>
  <c r="D210" i="17" s="1"/>
  <c r="D211" i="17" s="1"/>
  <c r="D212" i="17" s="1"/>
  <c r="C201" i="17"/>
  <c r="C202" i="17" s="1"/>
  <c r="C203" i="17" s="1"/>
  <c r="C204" i="17" s="1"/>
  <c r="C205" i="17" s="1"/>
  <c r="C206" i="17" s="1"/>
  <c r="C207" i="17" s="1"/>
  <c r="C208" i="17" s="1"/>
  <c r="C209" i="17" s="1"/>
  <c r="C210" i="17" s="1"/>
  <c r="C211" i="17" s="1"/>
  <c r="C212" i="17" s="1"/>
  <c r="W202" i="9"/>
  <c r="Y202" i="9" s="1" a="1"/>
  <c r="Y72" i="13"/>
  <c r="A72" i="13"/>
  <c r="A202" i="9"/>
  <c r="A346" i="8"/>
  <c r="W201" i="9"/>
  <c r="Y203" i="9" l="1" a="1"/>
  <c r="A203" i="9"/>
  <c r="A347" i="8"/>
  <c r="J32" i="8" l="1"/>
  <c r="J31" i="8"/>
  <c r="J30" i="8"/>
  <c r="J29" i="8"/>
  <c r="J28" i="8"/>
  <c r="J27" i="8"/>
  <c r="J26" i="8"/>
  <c r="J25" i="8"/>
  <c r="J24" i="8"/>
  <c r="J23" i="8"/>
  <c r="J22" i="8"/>
  <c r="J21" i="8"/>
  <c r="J20" i="8"/>
  <c r="J19" i="8"/>
  <c r="J18" i="8"/>
  <c r="J17" i="8"/>
  <c r="J16" i="8"/>
  <c r="J15" i="8"/>
  <c r="J14" i="8"/>
  <c r="J13" i="8"/>
  <c r="J12" i="8"/>
  <c r="J11" i="8"/>
  <c r="J10" i="8"/>
  <c r="K9" i="16" l="1"/>
  <c r="L9" i="16"/>
  <c r="M9" i="16"/>
  <c r="N9" i="16"/>
  <c r="S9" i="16"/>
  <c r="T9" i="16"/>
  <c r="K10" i="16"/>
  <c r="L10" i="16"/>
  <c r="M10" i="16"/>
  <c r="N10" i="16"/>
  <c r="S10" i="16"/>
  <c r="T10" i="16"/>
  <c r="K11" i="16"/>
  <c r="L11" i="16"/>
  <c r="M11" i="16"/>
  <c r="N11" i="16"/>
  <c r="S11" i="16"/>
  <c r="T11" i="16"/>
  <c r="K12" i="16"/>
  <c r="L12" i="16"/>
  <c r="M12" i="16"/>
  <c r="N12" i="16"/>
  <c r="S12" i="16"/>
  <c r="T12" i="16"/>
  <c r="K13" i="16"/>
  <c r="L13" i="16"/>
  <c r="M13" i="16"/>
  <c r="N13" i="16"/>
  <c r="S13" i="16"/>
  <c r="T13" i="16"/>
  <c r="K14" i="16"/>
  <c r="L14" i="16"/>
  <c r="M14" i="16"/>
  <c r="N14" i="16"/>
  <c r="S14" i="16"/>
  <c r="T14" i="16"/>
  <c r="K15" i="16"/>
  <c r="L15" i="16"/>
  <c r="M15" i="16"/>
  <c r="N15" i="16"/>
  <c r="S15" i="16"/>
  <c r="T15" i="16"/>
  <c r="K16" i="16"/>
  <c r="L16" i="16"/>
  <c r="M16" i="16"/>
  <c r="N16" i="16"/>
  <c r="S16" i="16"/>
  <c r="T16" i="16"/>
  <c r="K17" i="16"/>
  <c r="L17" i="16"/>
  <c r="M17" i="16"/>
  <c r="N17" i="16"/>
  <c r="S17" i="16"/>
  <c r="T17" i="16"/>
  <c r="K18" i="16"/>
  <c r="L18" i="16"/>
  <c r="M18" i="16"/>
  <c r="N18" i="16"/>
  <c r="S18" i="16"/>
  <c r="T18" i="16"/>
  <c r="K19" i="16"/>
  <c r="L19" i="16"/>
  <c r="M19" i="16"/>
  <c r="N19" i="16"/>
  <c r="S19" i="16"/>
  <c r="T19" i="16"/>
  <c r="K20" i="16"/>
  <c r="L20" i="16"/>
  <c r="M20" i="16"/>
  <c r="N20" i="16"/>
  <c r="S20" i="16"/>
  <c r="T20" i="16"/>
  <c r="K21" i="16"/>
  <c r="L21" i="16"/>
  <c r="M21" i="16"/>
  <c r="N21" i="16"/>
  <c r="S21" i="16"/>
  <c r="T21" i="16"/>
  <c r="K22" i="16"/>
  <c r="L22" i="16"/>
  <c r="M22" i="16"/>
  <c r="N22" i="16"/>
  <c r="S22" i="16"/>
  <c r="T22" i="16"/>
  <c r="K23" i="16"/>
  <c r="L23" i="16"/>
  <c r="M23" i="16"/>
  <c r="N23" i="16"/>
  <c r="S23" i="16"/>
  <c r="T23" i="16"/>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104" i="9"/>
  <c r="A105" i="9"/>
  <c r="A106" i="9"/>
  <c r="A107" i="9"/>
  <c r="A108" i="9"/>
  <c r="A109" i="9"/>
  <c r="A110" i="9"/>
  <c r="A111" i="9"/>
  <c r="A112" i="9"/>
  <c r="A113" i="9"/>
  <c r="A114" i="9"/>
  <c r="A115" i="9"/>
  <c r="A116" i="9"/>
  <c r="A117" i="9"/>
  <c r="A118" i="9"/>
  <c r="A119" i="9"/>
  <c r="A120" i="9"/>
  <c r="A121" i="9"/>
  <c r="A122" i="9"/>
  <c r="A123" i="9"/>
  <c r="A124" i="9"/>
  <c r="A125" i="9"/>
  <c r="A126" i="9"/>
  <c r="A127" i="9"/>
  <c r="A128" i="9"/>
  <c r="A129" i="9"/>
  <c r="A130" i="9"/>
  <c r="A131" i="9"/>
  <c r="A132" i="9"/>
  <c r="A133" i="9"/>
  <c r="A134" i="9"/>
  <c r="A135" i="9"/>
  <c r="A136" i="9"/>
  <c r="A137" i="9"/>
  <c r="A138" i="9"/>
  <c r="A139" i="9"/>
  <c r="A140" i="9"/>
  <c r="A141" i="9"/>
  <c r="A142" i="9"/>
  <c r="A143" i="9"/>
  <c r="A144" i="9"/>
  <c r="A145" i="9"/>
  <c r="A146" i="9"/>
  <c r="A147" i="9"/>
  <c r="A148" i="9"/>
  <c r="A149" i="9"/>
  <c r="A150" i="9"/>
  <c r="A151" i="9"/>
  <c r="A152" i="9"/>
  <c r="A153" i="9"/>
  <c r="A154" i="9"/>
  <c r="A155" i="9"/>
  <c r="A156" i="9"/>
  <c r="A157" i="9"/>
  <c r="A158" i="9"/>
  <c r="A159" i="9"/>
  <c r="A160" i="9"/>
  <c r="A161" i="9"/>
  <c r="A162" i="9"/>
  <c r="A163" i="9"/>
  <c r="A164" i="9"/>
  <c r="A165" i="9"/>
  <c r="A166" i="9"/>
  <c r="A167" i="9"/>
  <c r="A168" i="9"/>
  <c r="A169" i="9"/>
  <c r="A170" i="9"/>
  <c r="A171" i="9"/>
  <c r="A172" i="9"/>
  <c r="A173" i="9"/>
  <c r="A174" i="9"/>
  <c r="A175" i="9"/>
  <c r="A176" i="9"/>
  <c r="A177" i="9"/>
  <c r="A178" i="9"/>
  <c r="A179" i="9"/>
  <c r="A180" i="9"/>
  <c r="A181" i="9"/>
  <c r="A182" i="9"/>
  <c r="A183" i="9"/>
  <c r="A184" i="9"/>
  <c r="A185" i="9"/>
  <c r="A186" i="9"/>
  <c r="A187" i="9"/>
  <c r="A188" i="9"/>
  <c r="A189" i="9"/>
  <c r="A190" i="9"/>
  <c r="A191" i="9"/>
  <c r="A192" i="9"/>
  <c r="A193" i="9"/>
  <c r="A194" i="9"/>
  <c r="A195" i="9"/>
  <c r="A196" i="9"/>
  <c r="A197" i="9"/>
  <c r="A198" i="9"/>
  <c r="A199" i="9"/>
  <c r="A200" i="9"/>
  <c r="A201" i="9"/>
  <c r="A9" i="9"/>
  <c r="Y201" i="9" a="1"/>
  <c r="W200" i="9"/>
  <c r="Y200" i="9" s="1" a="1"/>
  <c r="W199" i="9"/>
  <c r="Y199" i="9" s="1" a="1"/>
  <c r="W198" i="9"/>
  <c r="Y198" i="9" s="1" a="1"/>
  <c r="W197" i="9"/>
  <c r="Y197" i="9" s="1" a="1"/>
  <c r="W196" i="9"/>
  <c r="Y196" i="9" s="1" a="1"/>
  <c r="W195" i="9"/>
  <c r="Y195" i="9" s="1" a="1"/>
  <c r="W194" i="9"/>
  <c r="Y194" i="9" s="1" a="1"/>
  <c r="W193" i="9"/>
  <c r="Y193" i="9" s="1" a="1"/>
  <c r="W192" i="9"/>
  <c r="Y192" i="9" s="1" a="1"/>
  <c r="W191" i="9"/>
  <c r="Y191" i="9" s="1" a="1"/>
  <c r="W190" i="9"/>
  <c r="Y190" i="9" s="1" a="1"/>
  <c r="W189" i="9"/>
  <c r="Y189" i="9" s="1" a="1"/>
  <c r="W188" i="9"/>
  <c r="Y188" i="9" s="1" a="1"/>
  <c r="W187" i="9"/>
  <c r="Y187" i="9" s="1" a="1"/>
  <c r="W186" i="9"/>
  <c r="Y186" i="9" s="1" a="1"/>
  <c r="W185" i="9"/>
  <c r="Y185" i="9" s="1" a="1"/>
  <c r="W184" i="9"/>
  <c r="Y184" i="9" s="1" a="1"/>
  <c r="W183" i="9"/>
  <c r="Y183" i="9" s="1" a="1"/>
  <c r="W182" i="9"/>
  <c r="Y182" i="9" s="1" a="1"/>
  <c r="W181" i="9"/>
  <c r="Y181" i="9" s="1" a="1"/>
  <c r="W180" i="9"/>
  <c r="Y180" i="9" s="1" a="1"/>
  <c r="W179" i="9"/>
  <c r="Y179" i="9" s="1" a="1"/>
  <c r="W178" i="9"/>
  <c r="Y178" i="9" s="1" a="1"/>
  <c r="W177" i="9"/>
  <c r="Y177" i="9" s="1" a="1"/>
  <c r="W176" i="9"/>
  <c r="Y176" i="9" s="1" a="1"/>
  <c r="W175" i="9"/>
  <c r="Y175" i="9" s="1" a="1"/>
  <c r="W174" i="9"/>
  <c r="Y174" i="9" s="1" a="1"/>
  <c r="W173" i="9"/>
  <c r="Y173" i="9" s="1" a="1"/>
  <c r="W172" i="9"/>
  <c r="Y172" i="9" s="1" a="1"/>
  <c r="W171" i="9"/>
  <c r="Y171" i="9" s="1" a="1"/>
  <c r="W170" i="9"/>
  <c r="Y170" i="9" s="1" a="1"/>
  <c r="W169" i="9"/>
  <c r="Y169" i="9" s="1" a="1"/>
  <c r="W168" i="9"/>
  <c r="Y168" i="9" s="1" a="1"/>
  <c r="W167" i="9"/>
  <c r="Y167" i="9" s="1" a="1"/>
  <c r="W166" i="9"/>
  <c r="Y166" i="9" s="1" a="1"/>
  <c r="W165" i="9"/>
  <c r="Y165" i="9" s="1" a="1"/>
  <c r="W164" i="9"/>
  <c r="Y164" i="9" s="1" a="1"/>
  <c r="W163" i="9"/>
  <c r="Y163" i="9" s="1" a="1"/>
  <c r="W162" i="9"/>
  <c r="Y162" i="9" s="1" a="1"/>
  <c r="W161" i="9"/>
  <c r="Y161" i="9" s="1" a="1"/>
  <c r="W160" i="9"/>
  <c r="Y160" i="9" s="1" a="1"/>
  <c r="W159" i="9"/>
  <c r="Y159" i="9" s="1" a="1"/>
  <c r="W158" i="9"/>
  <c r="Y158" i="9" s="1" a="1"/>
  <c r="W157" i="9"/>
  <c r="Y157" i="9" s="1" a="1"/>
  <c r="W156" i="9"/>
  <c r="Y156" i="9" s="1" a="1"/>
  <c r="W155" i="9"/>
  <c r="Y155" i="9" s="1" a="1"/>
  <c r="W154" i="9"/>
  <c r="Y154" i="9" s="1" a="1"/>
  <c r="W153" i="9"/>
  <c r="Y153" i="9" s="1" a="1"/>
  <c r="W152" i="9"/>
  <c r="Y152" i="9" s="1" a="1"/>
  <c r="W151" i="9"/>
  <c r="Y151" i="9" s="1" a="1"/>
  <c r="W150" i="9"/>
  <c r="Y150" i="9" s="1" a="1"/>
  <c r="W149" i="9"/>
  <c r="Y149" i="9" s="1" a="1"/>
  <c r="W148" i="9"/>
  <c r="Y148" i="9" s="1" a="1"/>
  <c r="W147" i="9"/>
  <c r="Y147" i="9" s="1" a="1"/>
  <c r="W146" i="9"/>
  <c r="Y146" i="9" s="1" a="1"/>
  <c r="W145" i="9"/>
  <c r="Y145" i="9" s="1" a="1"/>
  <c r="W144" i="9"/>
  <c r="Y144" i="9" s="1" a="1"/>
  <c r="W143" i="9"/>
  <c r="Y143" i="9" s="1" a="1"/>
  <c r="W142" i="9"/>
  <c r="Y142" i="9" s="1" a="1"/>
  <c r="W141" i="9"/>
  <c r="Y141" i="9" s="1" a="1"/>
  <c r="W140" i="9"/>
  <c r="Y140" i="9" s="1" a="1"/>
  <c r="W139" i="9"/>
  <c r="Y139" i="9" s="1" a="1"/>
  <c r="W138" i="9"/>
  <c r="Y138" i="9" s="1" a="1"/>
  <c r="W137" i="9"/>
  <c r="Y137" i="9" s="1" a="1"/>
  <c r="W136" i="9"/>
  <c r="Y136" i="9" s="1" a="1"/>
  <c r="W135" i="9"/>
  <c r="Y135" i="9" s="1" a="1"/>
  <c r="W134" i="9"/>
  <c r="Y134" i="9" s="1" a="1"/>
  <c r="W133" i="9"/>
  <c r="Y133" i="9" s="1" a="1"/>
  <c r="W132" i="9"/>
  <c r="Y132" i="9" s="1" a="1"/>
  <c r="W131" i="9"/>
  <c r="Y131" i="9" s="1" a="1"/>
  <c r="W130" i="9"/>
  <c r="Y130" i="9" s="1" a="1"/>
  <c r="W129" i="9"/>
  <c r="Y129" i="9" s="1" a="1"/>
  <c r="W128" i="9"/>
  <c r="Y128" i="9" s="1" a="1"/>
  <c r="W127" i="9"/>
  <c r="Y127" i="9" s="1" a="1"/>
  <c r="W126" i="9"/>
  <c r="Y126" i="9" s="1" a="1"/>
  <c r="W125" i="9"/>
  <c r="Y125" i="9" s="1" a="1"/>
  <c r="W124" i="9"/>
  <c r="Y124" i="9" s="1" a="1"/>
  <c r="W123" i="9"/>
  <c r="Y123" i="9" s="1" a="1"/>
  <c r="W122" i="9"/>
  <c r="Y122" i="9" s="1" a="1"/>
  <c r="W121" i="9"/>
  <c r="Y121" i="9" s="1" a="1"/>
  <c r="W120" i="9"/>
  <c r="Y120" i="9" s="1" a="1"/>
  <c r="W119" i="9"/>
  <c r="Y119" i="9" s="1" a="1"/>
  <c r="W118" i="9"/>
  <c r="Y118" i="9" s="1" a="1"/>
  <c r="W117" i="9"/>
  <c r="Y117" i="9" s="1" a="1"/>
  <c r="W116" i="9"/>
  <c r="Y116" i="9" s="1" a="1"/>
  <c r="W115" i="9"/>
  <c r="Y115" i="9" s="1" a="1"/>
  <c r="W114" i="9"/>
  <c r="Y114" i="9" s="1" a="1"/>
  <c r="W113" i="9"/>
  <c r="Y113" i="9" s="1" a="1"/>
  <c r="W112" i="9"/>
  <c r="Y112" i="9" s="1" a="1"/>
  <c r="W111" i="9"/>
  <c r="Y111" i="9" s="1" a="1"/>
  <c r="W110" i="9"/>
  <c r="Y110" i="9" s="1" a="1"/>
  <c r="W109" i="9"/>
  <c r="Y109" i="9" s="1" a="1"/>
  <c r="W108" i="9"/>
  <c r="Y108" i="9" s="1" a="1"/>
  <c r="W107" i="9"/>
  <c r="Y107" i="9" s="1" a="1"/>
  <c r="W106" i="9"/>
  <c r="Y106" i="9" s="1" a="1"/>
  <c r="W105" i="9"/>
  <c r="Y105" i="9" s="1" a="1"/>
  <c r="W104" i="9"/>
  <c r="Y104" i="9" s="1" a="1"/>
  <c r="W103" i="9"/>
  <c r="Y103" i="9" s="1" a="1"/>
  <c r="W102" i="9"/>
  <c r="Y102" i="9" s="1" a="1"/>
  <c r="W101" i="9"/>
  <c r="Y101" i="9" s="1" a="1"/>
  <c r="W100" i="9"/>
  <c r="Y100" i="9" s="1" a="1"/>
  <c r="W99" i="9"/>
  <c r="Y99" i="9" s="1" a="1"/>
  <c r="W98" i="9"/>
  <c r="Y98" i="9" s="1" a="1"/>
  <c r="W97" i="9"/>
  <c r="Y97" i="9" s="1" a="1"/>
  <c r="W96" i="9"/>
  <c r="Y96" i="9" s="1" a="1"/>
  <c r="W95" i="9"/>
  <c r="Y95" i="9" s="1" a="1"/>
  <c r="W94" i="9"/>
  <c r="Y94" i="9" s="1" a="1"/>
  <c r="W93" i="9"/>
  <c r="Y93" i="9" s="1" a="1"/>
  <c r="W92" i="9"/>
  <c r="Y92" i="9" s="1" a="1"/>
  <c r="W91" i="9"/>
  <c r="Y91" i="9" s="1" a="1"/>
  <c r="W90" i="9"/>
  <c r="Y90" i="9" s="1" a="1"/>
  <c r="W89" i="9"/>
  <c r="Y89" i="9" s="1" a="1"/>
  <c r="W88" i="9"/>
  <c r="Y88" i="9" s="1" a="1"/>
  <c r="W87" i="9"/>
  <c r="Y87" i="9" s="1" a="1"/>
  <c r="W86" i="9"/>
  <c r="Y86" i="9" s="1" a="1"/>
  <c r="W85" i="9"/>
  <c r="Y85" i="9" s="1" a="1"/>
  <c r="W84" i="9"/>
  <c r="Y84" i="9" s="1" a="1"/>
  <c r="W83" i="9"/>
  <c r="Y83" i="9" s="1" a="1"/>
  <c r="W82" i="9"/>
  <c r="Y82" i="9" s="1" a="1"/>
  <c r="W81" i="9"/>
  <c r="Y81" i="9" s="1" a="1"/>
  <c r="W80" i="9"/>
  <c r="Y80" i="9" s="1" a="1"/>
  <c r="W79" i="9"/>
  <c r="Y79" i="9" s="1" a="1"/>
  <c r="W78" i="9"/>
  <c r="Y78" i="9" s="1" a="1"/>
  <c r="W77" i="9"/>
  <c r="Y77" i="9" s="1" a="1"/>
  <c r="W76" i="9"/>
  <c r="Y76" i="9" s="1" a="1"/>
  <c r="W75" i="9"/>
  <c r="Y75" i="9" s="1" a="1"/>
  <c r="W74" i="9"/>
  <c r="Y74" i="9" s="1" a="1"/>
  <c r="W73" i="9"/>
  <c r="Y73" i="9" s="1" a="1"/>
  <c r="W72" i="9"/>
  <c r="Y72" i="9" s="1" a="1"/>
  <c r="W71" i="9"/>
  <c r="Y71" i="9" s="1" a="1"/>
  <c r="W70" i="9"/>
  <c r="Y70" i="9" s="1" a="1"/>
  <c r="W69" i="9"/>
  <c r="Y69" i="9" s="1" a="1"/>
  <c r="W68" i="9"/>
  <c r="Y68" i="9" s="1" a="1"/>
  <c r="W67" i="9"/>
  <c r="Y67" i="9" s="1" a="1"/>
  <c r="W66" i="9"/>
  <c r="Y66" i="9" s="1" a="1"/>
  <c r="W65" i="9"/>
  <c r="Y65" i="9" s="1" a="1"/>
  <c r="W64" i="9"/>
  <c r="Y64" i="9" s="1" a="1"/>
  <c r="W63" i="9"/>
  <c r="Y63" i="9" s="1" a="1"/>
  <c r="W62" i="9"/>
  <c r="Y62" i="9" s="1" a="1"/>
  <c r="W61" i="9"/>
  <c r="Y61" i="9" s="1" a="1"/>
  <c r="W60" i="9"/>
  <c r="Y60" i="9" s="1" a="1"/>
  <c r="W59" i="9"/>
  <c r="Y59" i="9" s="1" a="1"/>
  <c r="W58" i="9"/>
  <c r="Y58" i="9" s="1" a="1"/>
  <c r="W57" i="9"/>
  <c r="Y57" i="9" s="1" a="1"/>
  <c r="W56" i="9"/>
  <c r="Y56" i="9" s="1" a="1"/>
  <c r="W55" i="9"/>
  <c r="Y55" i="9" s="1" a="1"/>
  <c r="W54" i="9"/>
  <c r="Y54" i="9" s="1" a="1"/>
  <c r="W53" i="9"/>
  <c r="Y53" i="9" s="1" a="1"/>
  <c r="W52" i="9"/>
  <c r="Y52" i="9" s="1" a="1"/>
  <c r="W51" i="9"/>
  <c r="Y51" i="9" s="1" a="1"/>
  <c r="W50" i="9"/>
  <c r="Y50" i="9" s="1" a="1"/>
  <c r="W49" i="9"/>
  <c r="Y49" i="9" s="1" a="1"/>
  <c r="W48" i="9"/>
  <c r="Y48" i="9" s="1" a="1"/>
  <c r="W47" i="9"/>
  <c r="Y47" i="9" s="1" a="1"/>
  <c r="W46" i="9"/>
  <c r="Y46" i="9" s="1" a="1"/>
  <c r="W45" i="9"/>
  <c r="Y45" i="9" s="1" a="1"/>
  <c r="W44" i="9"/>
  <c r="Y44" i="9" s="1" a="1"/>
  <c r="W43" i="9"/>
  <c r="Y43" i="9" s="1" a="1"/>
  <c r="W42" i="9"/>
  <c r="Y42" i="9" s="1" a="1"/>
  <c r="W41" i="9"/>
  <c r="Y41" i="9" s="1" a="1"/>
  <c r="W40" i="9"/>
  <c r="Y40" i="9" s="1" a="1"/>
  <c r="W39" i="9"/>
  <c r="Y39" i="9" s="1" a="1"/>
  <c r="W38" i="9"/>
  <c r="Y38" i="9" s="1" a="1"/>
  <c r="W37" i="9"/>
  <c r="Y37" i="9" s="1" a="1"/>
  <c r="W36" i="9"/>
  <c r="Y36" i="9" s="1" a="1"/>
  <c r="W35" i="9"/>
  <c r="Y35" i="9" s="1" a="1"/>
  <c r="W34" i="9"/>
  <c r="Y34" i="9" s="1" a="1"/>
  <c r="W33" i="9"/>
  <c r="Y33" i="9" s="1" a="1"/>
  <c r="W32" i="9"/>
  <c r="Y32" i="9" s="1" a="1"/>
  <c r="W31" i="9"/>
  <c r="Y31" i="9" s="1" a="1"/>
  <c r="W30" i="9"/>
  <c r="Y30" i="9" s="1" a="1"/>
  <c r="W29" i="9"/>
  <c r="Y29" i="9" s="1" a="1"/>
  <c r="W28" i="9"/>
  <c r="Y28" i="9" s="1" a="1"/>
  <c r="W27" i="9"/>
  <c r="Y27" i="9" s="1" a="1"/>
  <c r="W26" i="9"/>
  <c r="Y26" i="9" s="1" a="1"/>
  <c r="W25" i="9"/>
  <c r="Y25" i="9" s="1" a="1"/>
  <c r="W24" i="9"/>
  <c r="Y24" i="9" s="1" a="1"/>
  <c r="W23" i="9"/>
  <c r="Y23" i="9" s="1" a="1"/>
  <c r="W22" i="9"/>
  <c r="Y22" i="9" s="1" a="1"/>
  <c r="W21" i="9"/>
  <c r="Y21" i="9" s="1" a="1"/>
  <c r="W20" i="9"/>
  <c r="Y20" i="9" s="1" a="1"/>
  <c r="W19" i="9"/>
  <c r="Y19" i="9" s="1" a="1"/>
  <c r="W18" i="9"/>
  <c r="Y18" i="9" s="1" a="1"/>
  <c r="W17" i="9"/>
  <c r="Y17" i="9" s="1" a="1"/>
  <c r="W16" i="9"/>
  <c r="Y16" i="9" s="1" a="1"/>
  <c r="W15" i="9"/>
  <c r="Y15" i="9" s="1" a="1"/>
  <c r="W14" i="9"/>
  <c r="Y14" i="9" s="1" a="1"/>
  <c r="W13" i="9"/>
  <c r="Y13" i="9" s="1" a="1"/>
  <c r="W12" i="9"/>
  <c r="Y12" i="9" s="1" a="1"/>
  <c r="W11" i="9"/>
  <c r="Y11" i="9" s="1" a="1"/>
  <c r="W10" i="9"/>
  <c r="Y10" i="9" s="1" a="1"/>
  <c r="W9" i="9"/>
  <c r="Y9" i="9" s="1" a="1"/>
  <c r="A10" i="13"/>
  <c r="A11" i="13"/>
  <c r="A12" i="13"/>
  <c r="A13" i="13"/>
  <c r="A14" i="13"/>
  <c r="A15" i="13"/>
  <c r="A16" i="13"/>
  <c r="A17" i="13"/>
  <c r="A18" i="13"/>
  <c r="A19" i="13"/>
  <c r="A20" i="13"/>
  <c r="A21" i="13"/>
  <c r="A22" i="13"/>
  <c r="A23" i="13"/>
  <c r="A24" i="13"/>
  <c r="A25" i="13"/>
  <c r="A26" i="13"/>
  <c r="A27" i="13"/>
  <c r="A28" i="13"/>
  <c r="A29" i="13"/>
  <c r="A30" i="13"/>
  <c r="A31" i="13"/>
  <c r="A32" i="13"/>
  <c r="A33" i="13"/>
  <c r="A34" i="13"/>
  <c r="A35" i="13"/>
  <c r="A36" i="13"/>
  <c r="A37" i="13"/>
  <c r="A38" i="13"/>
  <c r="A39" i="13"/>
  <c r="A40" i="13"/>
  <c r="A41" i="13"/>
  <c r="A42" i="13"/>
  <c r="A43" i="13"/>
  <c r="A44" i="13"/>
  <c r="A45" i="13"/>
  <c r="A46" i="13"/>
  <c r="A47" i="13"/>
  <c r="A48" i="13"/>
  <c r="A49" i="13"/>
  <c r="A50" i="13"/>
  <c r="A51" i="13"/>
  <c r="A52" i="13"/>
  <c r="A53" i="13"/>
  <c r="A54" i="13"/>
  <c r="A55" i="13"/>
  <c r="A56" i="13"/>
  <c r="A57" i="13"/>
  <c r="A58" i="13"/>
  <c r="A59" i="13"/>
  <c r="A60" i="13"/>
  <c r="A61" i="13"/>
  <c r="A62" i="13"/>
  <c r="A63" i="13"/>
  <c r="A64" i="13"/>
  <c r="A65" i="13"/>
  <c r="A66" i="13"/>
  <c r="A67" i="13"/>
  <c r="A68" i="13"/>
  <c r="A69" i="13"/>
  <c r="A70" i="13"/>
  <c r="A71" i="13"/>
  <c r="A74" i="13"/>
  <c r="A9" i="13"/>
  <c r="Y71" i="13"/>
  <c r="Y70" i="13"/>
  <c r="Y69" i="13"/>
  <c r="Y68" i="13"/>
  <c r="Y67" i="13"/>
  <c r="Y66" i="13"/>
  <c r="Y65" i="13"/>
  <c r="Y64" i="13"/>
  <c r="Y63" i="13"/>
  <c r="Y62" i="13"/>
  <c r="Y61" i="13"/>
  <c r="Y60" i="13"/>
  <c r="Y59" i="13"/>
  <c r="Y58" i="13"/>
  <c r="Y57" i="13"/>
  <c r="Y56" i="13"/>
  <c r="Y55" i="13"/>
  <c r="Y54" i="13"/>
  <c r="Y53" i="13"/>
  <c r="Y52" i="13"/>
  <c r="Y51" i="13"/>
  <c r="Y50" i="13"/>
  <c r="Y49" i="13"/>
  <c r="Y48" i="13"/>
  <c r="Y47" i="13"/>
  <c r="Y46" i="13"/>
  <c r="Y45" i="13"/>
  <c r="Y44" i="13"/>
  <c r="Y43" i="13"/>
  <c r="Y42" i="13"/>
  <c r="Y41" i="13"/>
  <c r="Y40" i="13"/>
  <c r="Y39" i="13"/>
  <c r="Y38" i="13"/>
  <c r="Y37" i="13"/>
  <c r="Y36" i="13"/>
  <c r="Y35" i="13"/>
  <c r="Y34" i="13"/>
  <c r="Y33" i="13"/>
  <c r="Y32" i="13"/>
  <c r="Y31" i="13"/>
  <c r="Y30" i="13"/>
  <c r="Y29" i="13"/>
  <c r="Y28" i="13"/>
  <c r="Y27" i="13"/>
  <c r="Y26" i="13"/>
  <c r="Y25" i="13"/>
  <c r="Y24" i="13"/>
  <c r="Y23" i="13"/>
  <c r="Y22" i="13"/>
  <c r="Y21" i="13"/>
  <c r="Y20" i="13"/>
  <c r="Y19" i="13"/>
  <c r="Y18" i="13"/>
  <c r="Y17" i="13"/>
  <c r="Y16" i="13"/>
  <c r="Y15" i="13"/>
  <c r="Y14" i="13"/>
  <c r="Y13" i="13"/>
  <c r="Y12" i="13"/>
  <c r="Y11" i="13"/>
  <c r="Y10" i="13"/>
  <c r="Y9" i="13"/>
  <c r="A10" i="16"/>
  <c r="A11" i="16"/>
  <c r="A12" i="16"/>
  <c r="A13" i="16"/>
  <c r="A14" i="16"/>
  <c r="A15" i="16"/>
  <c r="A16" i="16"/>
  <c r="A17" i="16"/>
  <c r="A18" i="16"/>
  <c r="A19" i="16"/>
  <c r="A20" i="16"/>
  <c r="A21" i="16"/>
  <c r="A22" i="16"/>
  <c r="A23" i="16"/>
  <c r="A9" i="16"/>
  <c r="A10" i="14" l="1"/>
  <c r="A11" i="14"/>
  <c r="A12" i="14"/>
  <c r="A13" i="14"/>
  <c r="A14" i="14"/>
  <c r="A15" i="14"/>
  <c r="A16" i="14"/>
  <c r="A17" i="14"/>
  <c r="A18" i="14"/>
  <c r="A19" i="14"/>
  <c r="A20" i="14"/>
  <c r="A21" i="14"/>
  <c r="A22" i="14"/>
  <c r="A23" i="14"/>
  <c r="A24" i="14"/>
  <c r="A25" i="14"/>
  <c r="A26" i="14"/>
  <c r="A27" i="14"/>
  <c r="A28" i="14"/>
  <c r="A29" i="14"/>
  <c r="A30" i="14"/>
  <c r="A31" i="14"/>
  <c r="A32" i="14"/>
  <c r="A33" i="14"/>
  <c r="A34" i="14"/>
  <c r="A35" i="14"/>
  <c r="A9" i="14"/>
  <c r="B345" i="11"/>
  <c r="B346" i="11" s="1"/>
  <c r="B347" i="11" s="1"/>
  <c r="B348" i="11" s="1"/>
  <c r="B349" i="11" s="1"/>
  <c r="B350" i="11" s="1"/>
  <c r="B351" i="11" s="1"/>
  <c r="B352" i="11" s="1"/>
  <c r="B353" i="11" s="1"/>
  <c r="B354" i="11" s="1"/>
  <c r="B355" i="11" s="1"/>
  <c r="B356" i="11" s="1"/>
  <c r="B201" i="17"/>
  <c r="B202" i="17" s="1"/>
  <c r="B203" i="17" s="1"/>
  <c r="B204" i="17" s="1"/>
  <c r="B205" i="17" s="1"/>
  <c r="B206" i="17" s="1"/>
  <c r="B207" i="17" s="1"/>
  <c r="B208" i="17" s="1"/>
  <c r="B209" i="17" s="1"/>
  <c r="B210" i="17" s="1"/>
  <c r="B211" i="17" s="1"/>
  <c r="B212" i="17" s="1"/>
  <c r="A345" i="8" l="1"/>
  <c r="A10" i="8" l="1"/>
  <c r="A11" i="8"/>
  <c r="A12" i="8"/>
  <c r="A13" i="8"/>
  <c r="A14" i="8"/>
  <c r="A15" i="8"/>
  <c r="A16" i="8"/>
  <c r="A17" i="8"/>
  <c r="A18" i="8"/>
  <c r="A19" i="8"/>
  <c r="A20" i="8"/>
  <c r="A21" i="8"/>
  <c r="A22" i="8"/>
  <c r="A23" i="8"/>
  <c r="A24" i="8"/>
  <c r="A25" i="8"/>
  <c r="A26" i="8"/>
  <c r="A27" i="8"/>
  <c r="A28" i="8"/>
  <c r="A29" i="8"/>
  <c r="A30" i="8"/>
  <c r="A31" i="8"/>
  <c r="A32" i="8"/>
  <c r="A33" i="8"/>
  <c r="A34" i="8"/>
  <c r="A35" i="8"/>
  <c r="A36" i="8"/>
  <c r="A37" i="8"/>
  <c r="A38" i="8"/>
  <c r="A39" i="8"/>
  <c r="A40" i="8"/>
  <c r="A41" i="8"/>
  <c r="A42" i="8"/>
  <c r="A43" i="8"/>
  <c r="A44" i="8"/>
  <c r="A45" i="8"/>
  <c r="A46" i="8"/>
  <c r="A47" i="8"/>
  <c r="A48" i="8"/>
  <c r="A49" i="8"/>
  <c r="A50" i="8"/>
  <c r="A51" i="8"/>
  <c r="A52" i="8"/>
  <c r="A53" i="8"/>
  <c r="A54" i="8"/>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A103" i="8"/>
  <c r="A104" i="8"/>
  <c r="A105" i="8"/>
  <c r="A106" i="8"/>
  <c r="A107" i="8"/>
  <c r="A108" i="8"/>
  <c r="A109" i="8"/>
  <c r="A110" i="8"/>
  <c r="A111" i="8"/>
  <c r="A112" i="8"/>
  <c r="A113" i="8"/>
  <c r="A114" i="8"/>
  <c r="A115" i="8"/>
  <c r="A116" i="8"/>
  <c r="A117" i="8"/>
  <c r="A118" i="8"/>
  <c r="A119" i="8"/>
  <c r="A120" i="8"/>
  <c r="A121" i="8"/>
  <c r="A122" i="8"/>
  <c r="A123" i="8"/>
  <c r="A124" i="8"/>
  <c r="A125" i="8"/>
  <c r="A126" i="8"/>
  <c r="A127" i="8"/>
  <c r="A128" i="8"/>
  <c r="A129" i="8"/>
  <c r="A130" i="8"/>
  <c r="A131" i="8"/>
  <c r="A132" i="8"/>
  <c r="A133" i="8"/>
  <c r="A134" i="8"/>
  <c r="A135" i="8"/>
  <c r="A136" i="8"/>
  <c r="A137" i="8"/>
  <c r="A138" i="8"/>
  <c r="A139" i="8"/>
  <c r="A140" i="8"/>
  <c r="A141" i="8"/>
  <c r="A142" i="8"/>
  <c r="A143" i="8"/>
  <c r="A144" i="8"/>
  <c r="A145" i="8"/>
  <c r="A146" i="8"/>
  <c r="A147" i="8"/>
  <c r="A148" i="8"/>
  <c r="A149" i="8"/>
  <c r="A150" i="8"/>
  <c r="A151" i="8"/>
  <c r="A152" i="8"/>
  <c r="A153" i="8"/>
  <c r="A154" i="8"/>
  <c r="A155" i="8"/>
  <c r="A156" i="8"/>
  <c r="A157" i="8"/>
  <c r="A158" i="8"/>
  <c r="A159" i="8"/>
  <c r="A160" i="8"/>
  <c r="A161" i="8"/>
  <c r="A162" i="8"/>
  <c r="A163" i="8"/>
  <c r="A164" i="8"/>
  <c r="A165" i="8"/>
  <c r="A166" i="8"/>
  <c r="A167" i="8"/>
  <c r="A168" i="8"/>
  <c r="A169" i="8"/>
  <c r="A170" i="8"/>
  <c r="A171" i="8"/>
  <c r="A172" i="8"/>
  <c r="A173" i="8"/>
  <c r="A174" i="8"/>
  <c r="A175" i="8"/>
  <c r="A176" i="8"/>
  <c r="A177" i="8"/>
  <c r="A178" i="8"/>
  <c r="A179" i="8"/>
  <c r="A180" i="8"/>
  <c r="A181" i="8"/>
  <c r="A182" i="8"/>
  <c r="A183" i="8"/>
  <c r="A184" i="8"/>
  <c r="A185" i="8"/>
  <c r="A186" i="8"/>
  <c r="A187" i="8"/>
  <c r="A188" i="8"/>
  <c r="A189" i="8"/>
  <c r="A190" i="8"/>
  <c r="A191" i="8"/>
  <c r="A192" i="8"/>
  <c r="A193" i="8"/>
  <c r="A194" i="8"/>
  <c r="A195" i="8"/>
  <c r="A196" i="8"/>
  <c r="A197" i="8"/>
  <c r="A198" i="8"/>
  <c r="A199" i="8"/>
  <c r="A200" i="8"/>
  <c r="A201" i="8"/>
  <c r="A202" i="8"/>
  <c r="A203" i="8"/>
  <c r="A204" i="8"/>
  <c r="A205" i="8"/>
  <c r="A206" i="8"/>
  <c r="A207" i="8"/>
  <c r="A208" i="8"/>
  <c r="A209" i="8"/>
  <c r="A210" i="8"/>
  <c r="A211" i="8"/>
  <c r="A212" i="8"/>
  <c r="A213" i="8"/>
  <c r="A214" i="8"/>
  <c r="A215" i="8"/>
  <c r="A216" i="8"/>
  <c r="A217" i="8"/>
  <c r="A218" i="8"/>
  <c r="A219" i="8"/>
  <c r="A220" i="8"/>
  <c r="A221" i="8"/>
  <c r="A222" i="8"/>
  <c r="A223" i="8"/>
  <c r="A224" i="8"/>
  <c r="A225" i="8"/>
  <c r="A226" i="8"/>
  <c r="A227" i="8"/>
  <c r="A228" i="8"/>
  <c r="A229" i="8"/>
  <c r="A230" i="8"/>
  <c r="A231" i="8"/>
  <c r="A232" i="8"/>
  <c r="A233" i="8"/>
  <c r="A234" i="8"/>
  <c r="A235" i="8"/>
  <c r="A236" i="8"/>
  <c r="A237" i="8"/>
  <c r="A238" i="8"/>
  <c r="A239" i="8"/>
  <c r="A240" i="8"/>
  <c r="A241" i="8"/>
  <c r="A242" i="8"/>
  <c r="A243" i="8"/>
  <c r="A244" i="8"/>
  <c r="A245" i="8"/>
  <c r="A246" i="8"/>
  <c r="A247" i="8"/>
  <c r="A248" i="8"/>
  <c r="A249" i="8"/>
  <c r="A250" i="8"/>
  <c r="A251" i="8"/>
  <c r="A252" i="8"/>
  <c r="A253" i="8"/>
  <c r="A254" i="8"/>
  <c r="A255" i="8"/>
  <c r="A256" i="8"/>
  <c r="A257" i="8"/>
  <c r="A258" i="8"/>
  <c r="A259" i="8"/>
  <c r="A260" i="8"/>
  <c r="A261" i="8"/>
  <c r="A262" i="8"/>
  <c r="A263" i="8"/>
  <c r="A264" i="8"/>
  <c r="A265" i="8"/>
  <c r="A266" i="8"/>
  <c r="A267" i="8"/>
  <c r="A268" i="8"/>
  <c r="A269" i="8"/>
  <c r="A270" i="8"/>
  <c r="A271" i="8"/>
  <c r="A272" i="8"/>
  <c r="A273" i="8"/>
  <c r="A274" i="8"/>
  <c r="A275" i="8"/>
  <c r="A276" i="8"/>
  <c r="A277" i="8"/>
  <c r="A278" i="8"/>
  <c r="A279" i="8"/>
  <c r="A280" i="8"/>
  <c r="A281" i="8"/>
  <c r="A282" i="8"/>
  <c r="A283" i="8"/>
  <c r="A284" i="8"/>
  <c r="A285" i="8"/>
  <c r="A286" i="8"/>
  <c r="A287" i="8"/>
  <c r="A288" i="8"/>
  <c r="A289" i="8"/>
  <c r="A290" i="8"/>
  <c r="A291" i="8"/>
  <c r="A292" i="8"/>
  <c r="A293" i="8"/>
  <c r="A294" i="8"/>
  <c r="A295" i="8"/>
  <c r="A296" i="8"/>
  <c r="A297" i="8"/>
  <c r="A298" i="8"/>
  <c r="A299" i="8"/>
  <c r="A300" i="8"/>
  <c r="A301" i="8"/>
  <c r="A302" i="8"/>
  <c r="A303" i="8"/>
  <c r="A304" i="8"/>
  <c r="A305" i="8"/>
  <c r="A306" i="8"/>
  <c r="A307" i="8"/>
  <c r="A308" i="8"/>
  <c r="A309" i="8"/>
  <c r="A310" i="8"/>
  <c r="A311" i="8"/>
  <c r="A312" i="8"/>
  <c r="A313" i="8"/>
  <c r="A314" i="8"/>
  <c r="A315" i="8"/>
  <c r="A316" i="8"/>
  <c r="A317" i="8"/>
  <c r="A318" i="8"/>
  <c r="A319" i="8"/>
  <c r="A320" i="8"/>
  <c r="A321" i="8"/>
  <c r="A322" i="8"/>
  <c r="A323" i="8"/>
  <c r="A324" i="8"/>
  <c r="A325" i="8"/>
  <c r="A326" i="8"/>
  <c r="A327" i="8"/>
  <c r="A328" i="8"/>
  <c r="A329" i="8"/>
  <c r="A330" i="8"/>
  <c r="A331" i="8"/>
  <c r="A332" i="8"/>
  <c r="A333" i="8"/>
  <c r="A334" i="8"/>
  <c r="A335" i="8"/>
  <c r="A336" i="8"/>
  <c r="A337" i="8"/>
  <c r="A338" i="8"/>
  <c r="A339" i="8"/>
  <c r="A340" i="8"/>
  <c r="A341" i="8"/>
  <c r="A342" i="8"/>
  <c r="A343" i="8"/>
  <c r="A344" i="8"/>
  <c r="A9" i="8"/>
  <c r="A10" i="18"/>
  <c r="A11" i="18"/>
  <c r="A12" i="18"/>
  <c r="A13" i="18"/>
  <c r="A14" i="18"/>
  <c r="A15" i="18"/>
  <c r="A16" i="18"/>
  <c r="A17" i="18"/>
  <c r="A18" i="18"/>
  <c r="A19" i="18"/>
  <c r="A20" i="18"/>
  <c r="A21" i="18"/>
  <c r="A22" i="18"/>
  <c r="A23" i="18"/>
  <c r="A24" i="18"/>
  <c r="A25" i="18"/>
  <c r="A26" i="18"/>
  <c r="A27" i="18"/>
  <c r="A28" i="18"/>
  <c r="A29" i="18"/>
  <c r="A30" i="18"/>
  <c r="A31" i="18"/>
  <c r="A32" i="18"/>
  <c r="A33" i="18"/>
  <c r="A34" i="18"/>
  <c r="A35" i="18"/>
  <c r="A36" i="18"/>
  <c r="A37" i="18"/>
  <c r="A38" i="18"/>
  <c r="A39" i="18"/>
  <c r="A40" i="18"/>
  <c r="A41" i="18"/>
  <c r="A42" i="18"/>
  <c r="A43" i="18"/>
  <c r="A44" i="18"/>
  <c r="A45" i="18"/>
  <c r="A46" i="18"/>
  <c r="A47" i="18"/>
  <c r="A48" i="18"/>
  <c r="A49" i="18"/>
  <c r="A50" i="18"/>
  <c r="A51" i="18"/>
  <c r="A52" i="18"/>
  <c r="A53" i="18"/>
  <c r="A54" i="18"/>
  <c r="A55" i="18"/>
  <c r="A56" i="18"/>
  <c r="A57" i="18"/>
  <c r="A58" i="18"/>
  <c r="A59" i="18"/>
  <c r="A60" i="18"/>
  <c r="A61" i="18"/>
  <c r="A62" i="18"/>
  <c r="A63" i="18"/>
  <c r="A64" i="18"/>
  <c r="A65" i="18"/>
  <c r="A66" i="18"/>
  <c r="A67" i="18"/>
  <c r="A68" i="18"/>
  <c r="A69" i="18"/>
  <c r="A70" i="18"/>
  <c r="A71" i="18"/>
  <c r="A72" i="18"/>
  <c r="A73" i="18"/>
  <c r="A74" i="18"/>
  <c r="A75" i="18"/>
  <c r="A76" i="18"/>
  <c r="A77" i="18"/>
  <c r="A78" i="18"/>
  <c r="A79" i="18"/>
  <c r="A80" i="18"/>
  <c r="A81" i="18"/>
  <c r="A82" i="18"/>
  <c r="A83" i="18"/>
  <c r="A84" i="18"/>
  <c r="A85" i="18"/>
  <c r="A86" i="18"/>
  <c r="A87" i="18"/>
  <c r="A88" i="18"/>
  <c r="A89" i="18"/>
  <c r="A90" i="18"/>
  <c r="A91" i="18"/>
  <c r="A92" i="18"/>
  <c r="A93" i="18"/>
  <c r="A94" i="18"/>
  <c r="A95" i="18"/>
  <c r="A96" i="18"/>
  <c r="A97" i="18"/>
  <c r="A98" i="18"/>
  <c r="A99" i="18"/>
  <c r="A100" i="18"/>
  <c r="A101" i="18"/>
  <c r="A102" i="18"/>
  <c r="A103" i="18"/>
  <c r="A104" i="18"/>
  <c r="A105" i="18"/>
  <c r="A106" i="18"/>
  <c r="A107" i="18"/>
  <c r="A108" i="18"/>
  <c r="A109" i="18"/>
  <c r="A110" i="18"/>
  <c r="A111" i="18"/>
  <c r="A112" i="18"/>
  <c r="A113" i="18"/>
  <c r="A114" i="18"/>
  <c r="A115" i="18"/>
  <c r="A116" i="18"/>
  <c r="A117" i="18"/>
  <c r="A118" i="18"/>
  <c r="A119" i="18"/>
  <c r="A120" i="18"/>
  <c r="A9" i="18"/>
  <c r="K12" i="14"/>
  <c r="L12" i="14"/>
  <c r="M12" i="14"/>
  <c r="N12" i="14"/>
  <c r="T12" i="14"/>
  <c r="K13" i="14"/>
  <c r="L13" i="14"/>
  <c r="M13" i="14"/>
  <c r="N13" i="14"/>
  <c r="T13" i="14"/>
  <c r="K14" i="14"/>
  <c r="L14" i="14"/>
  <c r="M14" i="14"/>
  <c r="N14" i="14"/>
  <c r="T14" i="14"/>
  <c r="K15" i="14"/>
  <c r="L15" i="14"/>
  <c r="M15" i="14"/>
  <c r="N15" i="14"/>
  <c r="T15" i="14"/>
  <c r="K16" i="14"/>
  <c r="L16" i="14"/>
  <c r="M16" i="14"/>
  <c r="N16" i="14"/>
  <c r="T16" i="14"/>
  <c r="K17" i="14"/>
  <c r="L17" i="14"/>
  <c r="M17" i="14"/>
  <c r="N17" i="14"/>
  <c r="T17" i="14"/>
  <c r="K18" i="14"/>
  <c r="L18" i="14"/>
  <c r="M18" i="14"/>
  <c r="N18" i="14"/>
  <c r="T18" i="14"/>
  <c r="K19" i="14"/>
  <c r="L19" i="14"/>
  <c r="M19" i="14"/>
  <c r="N19" i="14"/>
  <c r="T19" i="14"/>
  <c r="K20" i="14"/>
  <c r="L20" i="14"/>
  <c r="M20" i="14"/>
  <c r="N20" i="14"/>
  <c r="T20" i="14"/>
  <c r="K21" i="14"/>
  <c r="L21" i="14"/>
  <c r="M21" i="14"/>
  <c r="N21" i="14"/>
  <c r="T21" i="14"/>
  <c r="K22" i="14"/>
  <c r="L22" i="14"/>
  <c r="M22" i="14"/>
  <c r="N22" i="14"/>
  <c r="T22" i="14"/>
  <c r="K23" i="14"/>
  <c r="L23" i="14"/>
  <c r="M23" i="14"/>
  <c r="N23" i="14"/>
  <c r="T23" i="14"/>
  <c r="K24" i="14"/>
  <c r="L24" i="14"/>
  <c r="M24" i="14"/>
  <c r="N24" i="14"/>
  <c r="T24" i="14"/>
  <c r="K25" i="14"/>
  <c r="L25" i="14"/>
  <c r="M25" i="14"/>
  <c r="N25" i="14"/>
  <c r="T25" i="14"/>
  <c r="K26" i="14"/>
  <c r="L26" i="14"/>
  <c r="M26" i="14"/>
  <c r="N26" i="14"/>
  <c r="T26" i="14"/>
  <c r="K27" i="14"/>
  <c r="L27" i="14"/>
  <c r="M27" i="14"/>
  <c r="N27" i="14"/>
  <c r="T27" i="14"/>
  <c r="K28" i="14"/>
  <c r="L28" i="14"/>
  <c r="M28" i="14"/>
  <c r="N28" i="14"/>
  <c r="T28" i="14"/>
  <c r="K29" i="14"/>
  <c r="L29" i="14"/>
  <c r="M29" i="14"/>
  <c r="N29" i="14"/>
  <c r="T29" i="14"/>
  <c r="K30" i="14"/>
  <c r="L30" i="14"/>
  <c r="M30" i="14"/>
  <c r="N30" i="14"/>
  <c r="T30" i="14"/>
  <c r="K31" i="14"/>
  <c r="L31" i="14"/>
  <c r="M31" i="14"/>
  <c r="N31" i="14"/>
  <c r="T31" i="14"/>
  <c r="K32" i="14"/>
  <c r="L32" i="14"/>
  <c r="M32" i="14"/>
  <c r="N32" i="14"/>
  <c r="T32" i="14"/>
  <c r="K33" i="14"/>
  <c r="L33" i="14"/>
  <c r="M33" i="14"/>
  <c r="N33" i="14"/>
  <c r="K34" i="14"/>
  <c r="L34" i="14"/>
  <c r="M34" i="14"/>
  <c r="N34" i="14"/>
  <c r="T34" i="14"/>
  <c r="K35" i="14"/>
  <c r="L35" i="14"/>
  <c r="M35" i="14"/>
  <c r="N35" i="14"/>
  <c r="T35" i="14"/>
  <c r="K11" i="14"/>
  <c r="L11" i="14"/>
  <c r="M11" i="14"/>
  <c r="N11" i="14"/>
  <c r="T11" i="14"/>
  <c r="Y10" i="18"/>
  <c r="Y11" i="18"/>
  <c r="Y12" i="18"/>
  <c r="Y13" i="18"/>
  <c r="Y14" i="18"/>
  <c r="Y15" i="18"/>
  <c r="Y16" i="18"/>
  <c r="Y17" i="18"/>
  <c r="Y18" i="18"/>
  <c r="Y19" i="18"/>
  <c r="Y20" i="18"/>
  <c r="Y21" i="18"/>
  <c r="Y22" i="18"/>
  <c r="Y23" i="18"/>
  <c r="Y24" i="18"/>
  <c r="Y25" i="18"/>
  <c r="Y26" i="18"/>
  <c r="Y27" i="18"/>
  <c r="Y28" i="18"/>
  <c r="Y29" i="18"/>
  <c r="Y30" i="18"/>
  <c r="Y31" i="18"/>
  <c r="Y32" i="18"/>
  <c r="Y33" i="18"/>
  <c r="Y34" i="18"/>
  <c r="Y35" i="18"/>
  <c r="Y36" i="18"/>
  <c r="Y37" i="18"/>
  <c r="Y38" i="18"/>
  <c r="Y39" i="18"/>
  <c r="Y40" i="18"/>
  <c r="Y41" i="18"/>
  <c r="Y42" i="18"/>
  <c r="Y43" i="18"/>
  <c r="Y44" i="18"/>
  <c r="Y45" i="18"/>
  <c r="Y46" i="18"/>
  <c r="Y47" i="18"/>
  <c r="Y48" i="18"/>
  <c r="Y49" i="18"/>
  <c r="Y50" i="18"/>
  <c r="Y51" i="18"/>
  <c r="Y52" i="18"/>
  <c r="Y53" i="18"/>
  <c r="Y54" i="18"/>
  <c r="Y55" i="18"/>
  <c r="Y56" i="18"/>
  <c r="Y57" i="18"/>
  <c r="Y58" i="18"/>
  <c r="Y59" i="18"/>
  <c r="Y60" i="18"/>
  <c r="Y61" i="18"/>
  <c r="Y62" i="18"/>
  <c r="Y63" i="18"/>
  <c r="Y64" i="18"/>
  <c r="Y65" i="18"/>
  <c r="Y66" i="18"/>
  <c r="Y67" i="18"/>
  <c r="Y68" i="18"/>
  <c r="Y69" i="18"/>
  <c r="Y70" i="18"/>
  <c r="Y71" i="18"/>
  <c r="Y72" i="18"/>
  <c r="Y73" i="18"/>
  <c r="Y74" i="18"/>
  <c r="Y75" i="18"/>
  <c r="Y76" i="18"/>
  <c r="Y77" i="18"/>
  <c r="Y78" i="18"/>
  <c r="Y79" i="18"/>
  <c r="Y80" i="18"/>
  <c r="Y81" i="18"/>
  <c r="Y82" i="18"/>
  <c r="Y83" i="18"/>
  <c r="Y84" i="18"/>
  <c r="Y85" i="18"/>
  <c r="Y86" i="18"/>
  <c r="Y87" i="18"/>
  <c r="Y88" i="18"/>
  <c r="Y89" i="18"/>
  <c r="Y90" i="18"/>
  <c r="Y91" i="18"/>
  <c r="Y92" i="18"/>
  <c r="Y93" i="18"/>
  <c r="Y94" i="18"/>
  <c r="Y95" i="18"/>
  <c r="Y96" i="18"/>
  <c r="Y97" i="18"/>
  <c r="Y98" i="18"/>
  <c r="Y99" i="18"/>
  <c r="Y100" i="18"/>
  <c r="Y101" i="18"/>
  <c r="Y102" i="18"/>
  <c r="Y103" i="18"/>
  <c r="Y104" i="18"/>
  <c r="Y105" i="18"/>
  <c r="Y106" i="18"/>
  <c r="Y107" i="18"/>
  <c r="Y108" i="18"/>
  <c r="Y109" i="18"/>
  <c r="Y110" i="18"/>
  <c r="Y111" i="18"/>
  <c r="Y112" i="18"/>
  <c r="Y113" i="18"/>
  <c r="Y114" i="18"/>
  <c r="Y115" i="18"/>
  <c r="Y116" i="18"/>
  <c r="Y117" i="18"/>
  <c r="Y118" i="18"/>
  <c r="Y119" i="18"/>
  <c r="Y120" i="18"/>
  <c r="Y9" i="18"/>
  <c r="W10" i="8"/>
  <c r="Y10" i="8" s="1" a="1"/>
  <c r="W11" i="8"/>
  <c r="Y11" i="8" s="1" a="1"/>
  <c r="W12" i="8"/>
  <c r="Y12" i="8" s="1" a="1"/>
  <c r="W13" i="8"/>
  <c r="Y13" i="8" s="1" a="1"/>
  <c r="W14" i="8"/>
  <c r="Y14" i="8" s="1" a="1"/>
  <c r="W15" i="8"/>
  <c r="Y15" i="8" s="1" a="1"/>
  <c r="W16" i="8"/>
  <c r="Y16" i="8" s="1" a="1"/>
  <c r="W17" i="8"/>
  <c r="Y17" i="8" s="1" a="1"/>
  <c r="W18" i="8"/>
  <c r="Y18" i="8" s="1" a="1"/>
  <c r="W19" i="8"/>
  <c r="Y19" i="8" s="1" a="1"/>
  <c r="W20" i="8"/>
  <c r="Y20" i="8" s="1" a="1"/>
  <c r="W21" i="8"/>
  <c r="Y21" i="8" s="1" a="1"/>
  <c r="W22" i="8"/>
  <c r="Y22" i="8" s="1" a="1"/>
  <c r="W23" i="8"/>
  <c r="Y23" i="8" s="1" a="1"/>
  <c r="W24" i="8"/>
  <c r="Y24" i="8" s="1" a="1"/>
  <c r="W25" i="8"/>
  <c r="Y25" i="8" s="1" a="1"/>
  <c r="W26" i="8"/>
  <c r="Y26" i="8" s="1" a="1"/>
  <c r="W27" i="8"/>
  <c r="Y27" i="8" s="1" a="1"/>
  <c r="W28" i="8"/>
  <c r="Y28" i="8" s="1" a="1"/>
  <c r="W29" i="8"/>
  <c r="Y29" i="8" s="1" a="1"/>
  <c r="W30" i="8"/>
  <c r="Y30" i="8" s="1" a="1"/>
  <c r="W31" i="8"/>
  <c r="Y31" i="8" s="1" a="1"/>
  <c r="W32" i="8"/>
  <c r="Y32" i="8" s="1" a="1"/>
  <c r="W33" i="8"/>
  <c r="Y33" i="8" s="1" a="1"/>
  <c r="W34" i="8"/>
  <c r="Y34" i="8" s="1" a="1"/>
  <c r="W35" i="8"/>
  <c r="Y35" i="8" s="1" a="1"/>
  <c r="W36" i="8"/>
  <c r="Y36" i="8" s="1" a="1"/>
  <c r="W37" i="8"/>
  <c r="Y37" i="8" s="1" a="1"/>
  <c r="W38" i="8"/>
  <c r="Y38" i="8" s="1" a="1"/>
  <c r="W39" i="8"/>
  <c r="Y39" i="8" s="1" a="1"/>
  <c r="W40" i="8"/>
  <c r="Y40" i="8" s="1" a="1"/>
  <c r="W41" i="8"/>
  <c r="Y41" i="8" s="1" a="1"/>
  <c r="W42" i="8"/>
  <c r="Y42" i="8" s="1" a="1"/>
  <c r="W43" i="8"/>
  <c r="Y43" i="8" s="1" a="1"/>
  <c r="W44" i="8"/>
  <c r="Y44" i="8" s="1" a="1"/>
  <c r="W45" i="8"/>
  <c r="Y45" i="8" s="1" a="1"/>
  <c r="W46" i="8"/>
  <c r="Y46" i="8" s="1" a="1"/>
  <c r="W47" i="8"/>
  <c r="Y47" i="8" s="1" a="1"/>
  <c r="W48" i="8"/>
  <c r="Y48" i="8" s="1" a="1"/>
  <c r="W49" i="8"/>
  <c r="Y49" i="8" s="1" a="1"/>
  <c r="W50" i="8"/>
  <c r="Y50" i="8" s="1" a="1"/>
  <c r="W51" i="8"/>
  <c r="Y51" i="8" s="1" a="1"/>
  <c r="W52" i="8"/>
  <c r="Y52" i="8" s="1" a="1"/>
  <c r="W53" i="8"/>
  <c r="Y53" i="8" s="1" a="1"/>
  <c r="W54" i="8"/>
  <c r="Y54" i="8" s="1" a="1"/>
  <c r="W55" i="8"/>
  <c r="Y55" i="8" s="1" a="1"/>
  <c r="W56" i="8"/>
  <c r="Y56" i="8" s="1" a="1"/>
  <c r="W57" i="8"/>
  <c r="Y57" i="8" s="1" a="1"/>
  <c r="W58" i="8"/>
  <c r="Y58" i="8" s="1" a="1"/>
  <c r="W59" i="8"/>
  <c r="Y59" i="8" s="1" a="1"/>
  <c r="W60" i="8"/>
  <c r="Y60" i="8" s="1" a="1"/>
  <c r="W61" i="8"/>
  <c r="Y61" i="8" s="1" a="1"/>
  <c r="W62" i="8"/>
  <c r="Y62" i="8" s="1" a="1"/>
  <c r="W63" i="8"/>
  <c r="Y63" i="8" s="1" a="1"/>
  <c r="W64" i="8"/>
  <c r="Y64" i="8" s="1" a="1"/>
  <c r="W65" i="8"/>
  <c r="Y65" i="8" s="1" a="1"/>
  <c r="W66" i="8"/>
  <c r="Y66" i="8" s="1" a="1"/>
  <c r="W67" i="8"/>
  <c r="Y67" i="8" s="1" a="1"/>
  <c r="W68" i="8"/>
  <c r="Y68" i="8" s="1" a="1"/>
  <c r="W69" i="8"/>
  <c r="Y69" i="8" s="1" a="1"/>
  <c r="W70" i="8"/>
  <c r="Y70" i="8" s="1" a="1"/>
  <c r="W71" i="8"/>
  <c r="Y71" i="8" s="1" a="1"/>
  <c r="W72" i="8"/>
  <c r="Y72" i="8" s="1" a="1"/>
  <c r="W73" i="8"/>
  <c r="Y73" i="8" s="1" a="1"/>
  <c r="W74" i="8"/>
  <c r="Y74" i="8" s="1" a="1"/>
  <c r="W75" i="8"/>
  <c r="Y75" i="8" s="1" a="1"/>
  <c r="W76" i="8"/>
  <c r="Y76" i="8" s="1" a="1"/>
  <c r="W77" i="8"/>
  <c r="Y77" i="8" s="1" a="1"/>
  <c r="W78" i="8"/>
  <c r="Y78" i="8" s="1" a="1"/>
  <c r="W79" i="8"/>
  <c r="Y79" i="8" s="1" a="1"/>
  <c r="W80" i="8"/>
  <c r="Y80" i="8" s="1" a="1"/>
  <c r="W81" i="8"/>
  <c r="Y81" i="8" s="1" a="1"/>
  <c r="W82" i="8"/>
  <c r="Y82" i="8" s="1" a="1"/>
  <c r="W83" i="8"/>
  <c r="Y83" i="8" s="1" a="1"/>
  <c r="W84" i="8"/>
  <c r="Y84" i="8" s="1" a="1"/>
  <c r="W85" i="8"/>
  <c r="Y85" i="8" s="1" a="1"/>
  <c r="W86" i="8"/>
  <c r="Y86" i="8" s="1" a="1"/>
  <c r="W87" i="8"/>
  <c r="Y87" i="8" s="1" a="1"/>
  <c r="W88" i="8"/>
  <c r="Y88" i="8" s="1" a="1"/>
  <c r="W89" i="8"/>
  <c r="Y89" i="8" s="1" a="1"/>
  <c r="W90" i="8"/>
  <c r="Y90" i="8" s="1" a="1"/>
  <c r="W91" i="8"/>
  <c r="Y91" i="8" s="1" a="1"/>
  <c r="W92" i="8"/>
  <c r="Y92" i="8" s="1" a="1"/>
  <c r="W93" i="8"/>
  <c r="Y93" i="8" s="1" a="1"/>
  <c r="W94" i="8"/>
  <c r="Y94" i="8" s="1" a="1"/>
  <c r="W95" i="8"/>
  <c r="Y95" i="8" s="1" a="1"/>
  <c r="W96" i="8"/>
  <c r="Y96" i="8" s="1" a="1"/>
  <c r="W97" i="8"/>
  <c r="Y97" i="8" s="1" a="1"/>
  <c r="W98" i="8"/>
  <c r="Y98" i="8" s="1" a="1"/>
  <c r="W99" i="8"/>
  <c r="Y99" i="8" s="1" a="1"/>
  <c r="W100" i="8"/>
  <c r="Y100" i="8" s="1" a="1"/>
  <c r="W101" i="8"/>
  <c r="Y101" i="8" s="1" a="1"/>
  <c r="W102" i="8"/>
  <c r="Y102" i="8" s="1" a="1"/>
  <c r="W103" i="8"/>
  <c r="Y103" i="8" s="1" a="1"/>
  <c r="W104" i="8"/>
  <c r="Y104" i="8" s="1" a="1"/>
  <c r="W105" i="8"/>
  <c r="Y105" i="8" s="1" a="1"/>
  <c r="W106" i="8"/>
  <c r="Y106" i="8" s="1" a="1"/>
  <c r="W107" i="8"/>
  <c r="Y107" i="8" s="1" a="1"/>
  <c r="W108" i="8"/>
  <c r="Y108" i="8" s="1" a="1"/>
  <c r="W109" i="8"/>
  <c r="Y109" i="8" s="1" a="1"/>
  <c r="W110" i="8"/>
  <c r="Y110" i="8" s="1" a="1"/>
  <c r="W111" i="8"/>
  <c r="Y111" i="8" s="1" a="1"/>
  <c r="W112" i="8"/>
  <c r="Y112" i="8" s="1" a="1"/>
  <c r="W113" i="8"/>
  <c r="Y113" i="8" s="1" a="1"/>
  <c r="W114" i="8"/>
  <c r="Y114" i="8" s="1" a="1"/>
  <c r="W115" i="8"/>
  <c r="Y115" i="8" s="1" a="1"/>
  <c r="W116" i="8"/>
  <c r="Y116" i="8" s="1" a="1"/>
  <c r="W117" i="8"/>
  <c r="Y117" i="8" s="1" a="1"/>
  <c r="W118" i="8"/>
  <c r="Y118" i="8" s="1" a="1"/>
  <c r="W119" i="8"/>
  <c r="Y119" i="8" s="1" a="1"/>
  <c r="W120" i="8"/>
  <c r="Y120" i="8" s="1" a="1"/>
  <c r="W121" i="8"/>
  <c r="Y121" i="8" s="1" a="1"/>
  <c r="W122" i="8"/>
  <c r="Y122" i="8" s="1" a="1"/>
  <c r="W123" i="8"/>
  <c r="Y123" i="8" s="1" a="1"/>
  <c r="W124" i="8"/>
  <c r="Y124" i="8" s="1" a="1"/>
  <c r="W125" i="8"/>
  <c r="Y125" i="8" s="1" a="1"/>
  <c r="W126" i="8"/>
  <c r="Y126" i="8" s="1" a="1"/>
  <c r="W127" i="8"/>
  <c r="Y127" i="8" s="1" a="1"/>
  <c r="W128" i="8"/>
  <c r="Y128" i="8" s="1" a="1"/>
  <c r="W129" i="8"/>
  <c r="Y129" i="8" s="1" a="1"/>
  <c r="W130" i="8"/>
  <c r="Y130" i="8" s="1" a="1"/>
  <c r="W131" i="8"/>
  <c r="Y131" i="8" s="1" a="1"/>
  <c r="W132" i="8"/>
  <c r="Y132" i="8" s="1" a="1"/>
  <c r="W133" i="8"/>
  <c r="Y133" i="8" s="1" a="1"/>
  <c r="W134" i="8"/>
  <c r="Y134" i="8" s="1" a="1"/>
  <c r="W135" i="8"/>
  <c r="Y135" i="8" s="1" a="1"/>
  <c r="W136" i="8"/>
  <c r="Y136" i="8" s="1" a="1"/>
  <c r="W137" i="8"/>
  <c r="Y137" i="8" s="1" a="1"/>
  <c r="W138" i="8"/>
  <c r="Y138" i="8" s="1" a="1"/>
  <c r="W139" i="8"/>
  <c r="Y139" i="8" s="1" a="1"/>
  <c r="W140" i="8"/>
  <c r="Y140" i="8" s="1" a="1"/>
  <c r="W141" i="8"/>
  <c r="Y141" i="8" s="1" a="1"/>
  <c r="W142" i="8"/>
  <c r="Y142" i="8" s="1" a="1"/>
  <c r="W143" i="8"/>
  <c r="Y143" i="8" s="1" a="1"/>
  <c r="W144" i="8"/>
  <c r="Y144" i="8" s="1" a="1"/>
  <c r="W145" i="8"/>
  <c r="Y145" i="8" s="1" a="1"/>
  <c r="W146" i="8"/>
  <c r="Y146" i="8" s="1" a="1"/>
  <c r="W147" i="8"/>
  <c r="Y147" i="8" s="1" a="1"/>
  <c r="W148" i="8"/>
  <c r="Y148" i="8" s="1" a="1"/>
  <c r="W149" i="8"/>
  <c r="Y149" i="8" s="1" a="1"/>
  <c r="W150" i="8"/>
  <c r="Y150" i="8" s="1" a="1"/>
  <c r="W151" i="8"/>
  <c r="Y151" i="8" s="1" a="1"/>
  <c r="W152" i="8"/>
  <c r="Y152" i="8" s="1" a="1"/>
  <c r="W153" i="8"/>
  <c r="Y153" i="8" s="1" a="1"/>
  <c r="W154" i="8"/>
  <c r="Y154" i="8" s="1" a="1"/>
  <c r="W155" i="8"/>
  <c r="Y155" i="8" s="1" a="1"/>
  <c r="W156" i="8"/>
  <c r="Y156" i="8" s="1" a="1"/>
  <c r="W157" i="8"/>
  <c r="Y157" i="8" s="1" a="1"/>
  <c r="W158" i="8"/>
  <c r="Y158" i="8" s="1" a="1"/>
  <c r="W159" i="8"/>
  <c r="Y159" i="8" s="1" a="1"/>
  <c r="W160" i="8"/>
  <c r="Y160" i="8" s="1" a="1"/>
  <c r="W161" i="8"/>
  <c r="Y161" i="8" s="1" a="1"/>
  <c r="W162" i="8"/>
  <c r="Y162" i="8" s="1" a="1"/>
  <c r="W163" i="8"/>
  <c r="Y163" i="8" s="1" a="1"/>
  <c r="W164" i="8"/>
  <c r="Y164" i="8" s="1" a="1"/>
  <c r="W165" i="8"/>
  <c r="Y165" i="8" s="1" a="1"/>
  <c r="W166" i="8"/>
  <c r="Y166" i="8" s="1" a="1"/>
  <c r="W167" i="8"/>
  <c r="Y167" i="8" s="1" a="1"/>
  <c r="W168" i="8"/>
  <c r="Y168" i="8" s="1" a="1"/>
  <c r="W169" i="8"/>
  <c r="Y169" i="8" s="1" a="1"/>
  <c r="W170" i="8"/>
  <c r="Y170" i="8" s="1" a="1"/>
  <c r="W171" i="8"/>
  <c r="Y171" i="8" s="1" a="1"/>
  <c r="W172" i="8"/>
  <c r="Y172" i="8" s="1" a="1"/>
  <c r="W173" i="8"/>
  <c r="Y173" i="8" s="1" a="1"/>
  <c r="W174" i="8"/>
  <c r="Y174" i="8" s="1" a="1"/>
  <c r="W175" i="8"/>
  <c r="Y175" i="8" s="1" a="1"/>
  <c r="W176" i="8"/>
  <c r="Y176" i="8" s="1" a="1"/>
  <c r="W177" i="8"/>
  <c r="Y177" i="8" s="1" a="1"/>
  <c r="W178" i="8"/>
  <c r="Y178" i="8" s="1" a="1"/>
  <c r="W179" i="8"/>
  <c r="Y179" i="8" s="1" a="1"/>
  <c r="W180" i="8"/>
  <c r="Y180" i="8" s="1" a="1"/>
  <c r="W181" i="8"/>
  <c r="Y181" i="8" s="1" a="1"/>
  <c r="W182" i="8"/>
  <c r="Y182" i="8" s="1" a="1"/>
  <c r="W183" i="8"/>
  <c r="Y183" i="8" s="1" a="1"/>
  <c r="W184" i="8"/>
  <c r="Y184" i="8" s="1" a="1"/>
  <c r="W185" i="8"/>
  <c r="Y185" i="8" s="1" a="1"/>
  <c r="W186" i="8"/>
  <c r="Y186" i="8" s="1" a="1"/>
  <c r="W187" i="8"/>
  <c r="Y187" i="8" s="1" a="1"/>
  <c r="W188" i="8"/>
  <c r="Y188" i="8" s="1" a="1"/>
  <c r="W189" i="8"/>
  <c r="Y189" i="8" s="1" a="1"/>
  <c r="W190" i="8"/>
  <c r="Y190" i="8" s="1" a="1"/>
  <c r="W191" i="8"/>
  <c r="Y191" i="8" s="1" a="1"/>
  <c r="W192" i="8"/>
  <c r="Y192" i="8" s="1" a="1"/>
  <c r="W193" i="8"/>
  <c r="Y193" i="8" s="1" a="1"/>
  <c r="W194" i="8"/>
  <c r="Y194" i="8" s="1" a="1"/>
  <c r="W195" i="8"/>
  <c r="Y195" i="8" s="1" a="1"/>
  <c r="W196" i="8"/>
  <c r="Y196" i="8" s="1" a="1"/>
  <c r="W197" i="8"/>
  <c r="Y197" i="8" s="1" a="1"/>
  <c r="W198" i="8"/>
  <c r="Y198" i="8" s="1" a="1"/>
  <c r="W199" i="8"/>
  <c r="Y199" i="8" s="1" a="1"/>
  <c r="W200" i="8"/>
  <c r="Y200" i="8" s="1" a="1"/>
  <c r="W201" i="8"/>
  <c r="Y201" i="8" s="1" a="1"/>
  <c r="W202" i="8"/>
  <c r="Y202" i="8" s="1" a="1"/>
  <c r="W203" i="8"/>
  <c r="Y203" i="8" s="1" a="1"/>
  <c r="W204" i="8"/>
  <c r="Y204" i="8" s="1" a="1"/>
  <c r="W205" i="8"/>
  <c r="Y205" i="8" s="1" a="1"/>
  <c r="W206" i="8"/>
  <c r="Y206" i="8" s="1" a="1"/>
  <c r="W207" i="8"/>
  <c r="Y207" i="8" s="1" a="1"/>
  <c r="W208" i="8"/>
  <c r="Y208" i="8" s="1" a="1"/>
  <c r="W209" i="8"/>
  <c r="Y209" i="8" s="1" a="1"/>
  <c r="W210" i="8"/>
  <c r="Y210" i="8" s="1" a="1"/>
  <c r="W211" i="8"/>
  <c r="Y211" i="8" s="1" a="1"/>
  <c r="W212" i="8"/>
  <c r="Y212" i="8" s="1" a="1"/>
  <c r="W213" i="8"/>
  <c r="Y213" i="8" s="1" a="1"/>
  <c r="W214" i="8"/>
  <c r="Y214" i="8" s="1" a="1"/>
  <c r="W215" i="8"/>
  <c r="Y215" i="8" s="1" a="1"/>
  <c r="W216" i="8"/>
  <c r="Y216" i="8" s="1" a="1"/>
  <c r="W217" i="8"/>
  <c r="Y217" i="8" s="1" a="1"/>
  <c r="W218" i="8"/>
  <c r="Y218" i="8" s="1" a="1"/>
  <c r="W219" i="8"/>
  <c r="Y219" i="8" s="1" a="1"/>
  <c r="W220" i="8"/>
  <c r="Y220" i="8" s="1" a="1"/>
  <c r="W221" i="8"/>
  <c r="Y221" i="8" s="1" a="1"/>
  <c r="W222" i="8"/>
  <c r="Y222" i="8" s="1" a="1"/>
  <c r="W223" i="8"/>
  <c r="Y223" i="8" s="1" a="1"/>
  <c r="W224" i="8"/>
  <c r="Y224" i="8" s="1" a="1"/>
  <c r="W225" i="8"/>
  <c r="Y225" i="8" s="1" a="1"/>
  <c r="W226" i="8"/>
  <c r="Y226" i="8" s="1" a="1"/>
  <c r="W227" i="8"/>
  <c r="Y227" i="8" s="1" a="1"/>
  <c r="W228" i="8"/>
  <c r="Y228" i="8" s="1" a="1"/>
  <c r="W229" i="8"/>
  <c r="Y229" i="8" s="1" a="1"/>
  <c r="W230" i="8"/>
  <c r="Y230" i="8" s="1" a="1"/>
  <c r="W231" i="8"/>
  <c r="Y231" i="8" s="1" a="1"/>
  <c r="W232" i="8"/>
  <c r="Y232" i="8" s="1" a="1"/>
  <c r="W233" i="8"/>
  <c r="Y233" i="8" s="1" a="1"/>
  <c r="W234" i="8"/>
  <c r="Y234" i="8" s="1" a="1"/>
  <c r="W235" i="8"/>
  <c r="Y235" i="8" s="1" a="1"/>
  <c r="W236" i="8"/>
  <c r="Y236" i="8" s="1" a="1"/>
  <c r="W237" i="8"/>
  <c r="Y237" i="8" s="1" a="1"/>
  <c r="W238" i="8"/>
  <c r="Y238" i="8" s="1" a="1"/>
  <c r="W239" i="8"/>
  <c r="Y239" i="8" s="1" a="1"/>
  <c r="W240" i="8"/>
  <c r="Y240" i="8" s="1" a="1"/>
  <c r="W241" i="8"/>
  <c r="Y241" i="8" s="1" a="1"/>
  <c r="W242" i="8"/>
  <c r="Y242" i="8" s="1" a="1"/>
  <c r="W243" i="8"/>
  <c r="Y243" i="8" s="1" a="1"/>
  <c r="W244" i="8"/>
  <c r="Y244" i="8" s="1" a="1"/>
  <c r="W245" i="8"/>
  <c r="Y245" i="8" s="1" a="1"/>
  <c r="W246" i="8"/>
  <c r="Y246" i="8" s="1" a="1"/>
  <c r="W247" i="8"/>
  <c r="Y247" i="8" s="1" a="1"/>
  <c r="W248" i="8"/>
  <c r="Y248" i="8" s="1" a="1"/>
  <c r="W249" i="8"/>
  <c r="Y249" i="8" s="1" a="1"/>
  <c r="W250" i="8"/>
  <c r="Y250" i="8" s="1" a="1"/>
  <c r="W251" i="8"/>
  <c r="Y251" i="8" s="1" a="1"/>
  <c r="W252" i="8"/>
  <c r="Y252" i="8" s="1" a="1"/>
  <c r="W253" i="8"/>
  <c r="Y253" i="8" s="1" a="1"/>
  <c r="W254" i="8"/>
  <c r="Y254" i="8" s="1" a="1"/>
  <c r="W255" i="8"/>
  <c r="Y255" i="8" s="1" a="1"/>
  <c r="W256" i="8"/>
  <c r="Y256" i="8" s="1" a="1"/>
  <c r="W257" i="8"/>
  <c r="Y257" i="8" s="1" a="1"/>
  <c r="W258" i="8"/>
  <c r="Y258" i="8" s="1" a="1"/>
  <c r="W259" i="8"/>
  <c r="Y259" i="8" s="1" a="1"/>
  <c r="W260" i="8"/>
  <c r="Y260" i="8" s="1" a="1"/>
  <c r="W261" i="8"/>
  <c r="Y261" i="8" s="1" a="1"/>
  <c r="W262" i="8"/>
  <c r="Y262" i="8" s="1" a="1"/>
  <c r="W263" i="8"/>
  <c r="Y263" i="8" s="1" a="1"/>
  <c r="W264" i="8"/>
  <c r="Y264" i="8" s="1" a="1"/>
  <c r="W265" i="8"/>
  <c r="Y265" i="8" s="1" a="1"/>
  <c r="W266" i="8"/>
  <c r="Y266" i="8" s="1" a="1"/>
  <c r="W267" i="8"/>
  <c r="Y267" i="8" s="1" a="1"/>
  <c r="W268" i="8"/>
  <c r="Y268" i="8" s="1" a="1"/>
  <c r="W269" i="8"/>
  <c r="Y269" i="8" s="1" a="1"/>
  <c r="W270" i="8"/>
  <c r="Y270" i="8" s="1" a="1"/>
  <c r="W271" i="8"/>
  <c r="Y271" i="8" s="1" a="1"/>
  <c r="W272" i="8"/>
  <c r="Y272" i="8" s="1" a="1"/>
  <c r="W273" i="8"/>
  <c r="Y273" i="8" s="1" a="1"/>
  <c r="W274" i="8"/>
  <c r="Y274" i="8" s="1" a="1"/>
  <c r="W275" i="8"/>
  <c r="Y275" i="8" s="1" a="1"/>
  <c r="W276" i="8"/>
  <c r="Y276" i="8" s="1" a="1"/>
  <c r="W277" i="8"/>
  <c r="Y277" i="8" s="1" a="1"/>
  <c r="W278" i="8"/>
  <c r="Y278" i="8" s="1" a="1"/>
  <c r="W279" i="8"/>
  <c r="Y279" i="8" s="1" a="1"/>
  <c r="W280" i="8"/>
  <c r="Y280" i="8" s="1" a="1"/>
  <c r="W281" i="8"/>
  <c r="Y281" i="8" s="1" a="1"/>
  <c r="W282" i="8"/>
  <c r="Y282" i="8" s="1" a="1"/>
  <c r="W283" i="8"/>
  <c r="Y283" i="8" s="1" a="1"/>
  <c r="W284" i="8"/>
  <c r="Y284" i="8" s="1" a="1"/>
  <c r="W285" i="8"/>
  <c r="Y285" i="8" s="1" a="1"/>
  <c r="W286" i="8"/>
  <c r="Y286" i="8" s="1" a="1"/>
  <c r="W287" i="8"/>
  <c r="Y287" i="8" s="1" a="1"/>
  <c r="W288" i="8"/>
  <c r="Y288" i="8" s="1" a="1"/>
  <c r="W289" i="8"/>
  <c r="Y289" i="8" s="1" a="1"/>
  <c r="W290" i="8"/>
  <c r="Y290" i="8" s="1" a="1"/>
  <c r="W291" i="8"/>
  <c r="Y291" i="8" s="1" a="1"/>
  <c r="W292" i="8"/>
  <c r="Y292" i="8" s="1" a="1"/>
  <c r="W293" i="8"/>
  <c r="Y293" i="8" s="1" a="1"/>
  <c r="W294" i="8"/>
  <c r="Y294" i="8" s="1" a="1"/>
  <c r="W295" i="8"/>
  <c r="Y295" i="8" s="1" a="1"/>
  <c r="W296" i="8"/>
  <c r="Y296" i="8" s="1" a="1"/>
  <c r="W297" i="8"/>
  <c r="Y297" i="8" s="1" a="1"/>
  <c r="W298" i="8"/>
  <c r="Y298" i="8" s="1" a="1"/>
  <c r="W299" i="8"/>
  <c r="Y299" i="8" s="1" a="1"/>
  <c r="W300" i="8"/>
  <c r="Y300" i="8" s="1" a="1"/>
  <c r="W301" i="8"/>
  <c r="Y301" i="8" s="1" a="1"/>
  <c r="W302" i="8"/>
  <c r="Y302" i="8" s="1" a="1"/>
  <c r="W303" i="8"/>
  <c r="Y303" i="8" s="1" a="1"/>
  <c r="W304" i="8"/>
  <c r="Y304" i="8" s="1" a="1"/>
  <c r="W305" i="8"/>
  <c r="Y305" i="8" s="1" a="1"/>
  <c r="W306" i="8"/>
  <c r="Y306" i="8" s="1" a="1"/>
  <c r="W307" i="8"/>
  <c r="Y307" i="8" s="1" a="1"/>
  <c r="W308" i="8"/>
  <c r="Y308" i="8" s="1" a="1"/>
  <c r="W309" i="8"/>
  <c r="Y309" i="8" s="1" a="1"/>
  <c r="W310" i="8"/>
  <c r="Y310" i="8" s="1" a="1"/>
  <c r="W311" i="8"/>
  <c r="Y311" i="8" s="1" a="1"/>
  <c r="W312" i="8"/>
  <c r="Y312" i="8" s="1" a="1"/>
  <c r="W313" i="8"/>
  <c r="Y313" i="8" s="1" a="1"/>
  <c r="W314" i="8"/>
  <c r="Y314" i="8" s="1" a="1"/>
  <c r="W315" i="8"/>
  <c r="Y315" i="8" s="1" a="1"/>
  <c r="W316" i="8"/>
  <c r="Y316" i="8" s="1" a="1"/>
  <c r="W317" i="8"/>
  <c r="Y317" i="8" s="1" a="1"/>
  <c r="W318" i="8"/>
  <c r="Y318" i="8" s="1" a="1"/>
  <c r="W319" i="8"/>
  <c r="Y319" i="8" s="1" a="1"/>
  <c r="W320" i="8"/>
  <c r="Y320" i="8" s="1" a="1"/>
  <c r="W321" i="8"/>
  <c r="Y321" i="8" s="1" a="1"/>
  <c r="W322" i="8"/>
  <c r="Y322" i="8" s="1" a="1"/>
  <c r="W323" i="8"/>
  <c r="Y323" i="8" s="1" a="1"/>
  <c r="W324" i="8"/>
  <c r="Y324" i="8" s="1" a="1"/>
  <c r="W325" i="8"/>
  <c r="Y325" i="8" s="1" a="1"/>
  <c r="W326" i="8"/>
  <c r="Y326" i="8" s="1" a="1"/>
  <c r="W327" i="8"/>
  <c r="Y327" i="8" s="1" a="1"/>
  <c r="W328" i="8"/>
  <c r="Y328" i="8" s="1" a="1"/>
  <c r="W329" i="8"/>
  <c r="Y329" i="8" s="1" a="1"/>
  <c r="W330" i="8"/>
  <c r="Y330" i="8" s="1" a="1"/>
  <c r="W331" i="8"/>
  <c r="Y331" i="8" s="1" a="1"/>
  <c r="W332" i="8"/>
  <c r="Y332" i="8" s="1" a="1"/>
  <c r="W9" i="8"/>
  <c r="Y9" i="8" s="1" a="1"/>
  <c r="I32" i="8" l="1"/>
  <c r="I31" i="8"/>
  <c r="I30" i="8"/>
  <c r="I29" i="8"/>
  <c r="I28" i="8"/>
  <c r="I27" i="8"/>
  <c r="I26" i="8"/>
  <c r="I25" i="8"/>
  <c r="I24" i="8"/>
  <c r="I23" i="8"/>
  <c r="I22" i="8"/>
  <c r="I21" i="8"/>
  <c r="I20" i="8"/>
  <c r="I19" i="8"/>
  <c r="I18" i="8"/>
  <c r="I17" i="8"/>
  <c r="I16" i="8"/>
  <c r="I15" i="8"/>
  <c r="I14" i="8"/>
  <c r="I13" i="8"/>
  <c r="I12" i="8"/>
  <c r="I11" i="8"/>
  <c r="I10" i="8"/>
  <c r="E32" i="8"/>
  <c r="E31" i="8"/>
  <c r="E30" i="8"/>
  <c r="E29" i="8"/>
  <c r="E28" i="8"/>
  <c r="E27" i="8"/>
  <c r="E26" i="8"/>
  <c r="E25" i="8"/>
  <c r="E24" i="8"/>
  <c r="E23" i="8"/>
  <c r="E22" i="8"/>
  <c r="E21" i="8"/>
  <c r="E20" i="8"/>
  <c r="E19" i="8"/>
  <c r="E18" i="8"/>
  <c r="E17" i="8"/>
  <c r="E16" i="8"/>
  <c r="E15" i="8"/>
  <c r="E14" i="8"/>
  <c r="E13" i="8"/>
  <c r="E12" i="8"/>
  <c r="E11" i="8"/>
  <c r="E10" i="8"/>
  <c r="V25" i="17" l="1"/>
  <c r="AA25" i="17" s="1"/>
  <c r="V17" i="17"/>
  <c r="AL17" i="17" s="1"/>
  <c r="V10" i="17"/>
  <c r="AA10" i="17" s="1"/>
  <c r="C189" i="17"/>
  <c r="C190" i="17" s="1"/>
  <c r="C191" i="17" s="1"/>
  <c r="C192" i="17" s="1"/>
  <c r="C193" i="17" s="1"/>
  <c r="C194" i="17" s="1"/>
  <c r="C195" i="17" s="1"/>
  <c r="C196" i="17" s="1"/>
  <c r="C197" i="17" s="1"/>
  <c r="C198" i="17" s="1"/>
  <c r="C199" i="17" s="1"/>
  <c r="C200" i="17" s="1"/>
  <c r="D189" i="17"/>
  <c r="D190" i="17" s="1"/>
  <c r="D191" i="17" s="1"/>
  <c r="D192" i="17" s="1"/>
  <c r="D193" i="17" s="1"/>
  <c r="D194" i="17" s="1"/>
  <c r="D195" i="17" s="1"/>
  <c r="D196" i="17" s="1"/>
  <c r="D197" i="17" s="1"/>
  <c r="D198" i="17" s="1"/>
  <c r="D199" i="17" s="1"/>
  <c r="D200" i="17" s="1"/>
  <c r="F189" i="17"/>
  <c r="F190" i="17" s="1"/>
  <c r="F191" i="17" s="1"/>
  <c r="F192" i="17" s="1"/>
  <c r="F193" i="17" s="1"/>
  <c r="F194" i="17" s="1"/>
  <c r="F195" i="17" s="1"/>
  <c r="F196" i="17" s="1"/>
  <c r="F197" i="17" s="1"/>
  <c r="F198" i="17" s="1"/>
  <c r="F199" i="17" s="1"/>
  <c r="F200" i="17" s="1"/>
  <c r="G189" i="17"/>
  <c r="G190" i="17" s="1"/>
  <c r="G191" i="17" s="1"/>
  <c r="G192" i="17" s="1"/>
  <c r="G193" i="17" s="1"/>
  <c r="G194" i="17" s="1"/>
  <c r="G195" i="17" s="1"/>
  <c r="G196" i="17" s="1"/>
  <c r="G197" i="17" s="1"/>
  <c r="G198" i="17" s="1"/>
  <c r="G199" i="17" s="1"/>
  <c r="G200" i="17" s="1"/>
  <c r="H189" i="17"/>
  <c r="H190" i="17" s="1"/>
  <c r="H191" i="17" s="1"/>
  <c r="H192" i="17" s="1"/>
  <c r="H193" i="17" s="1"/>
  <c r="H194" i="17" s="1"/>
  <c r="H195" i="17" s="1"/>
  <c r="H196" i="17" s="1"/>
  <c r="H197" i="17" s="1"/>
  <c r="H198" i="17" s="1"/>
  <c r="H199" i="17" s="1"/>
  <c r="H200" i="17" s="1"/>
  <c r="K189" i="17"/>
  <c r="K190" i="17" s="1"/>
  <c r="K191" i="17" s="1"/>
  <c r="K192" i="17" s="1"/>
  <c r="K193" i="17" s="1"/>
  <c r="K194" i="17" s="1"/>
  <c r="K195" i="17" s="1"/>
  <c r="K196" i="17" s="1"/>
  <c r="K197" i="17" s="1"/>
  <c r="K198" i="17" s="1"/>
  <c r="K199" i="17" s="1"/>
  <c r="K200" i="17" s="1"/>
  <c r="L189" i="17"/>
  <c r="L190" i="17" s="1"/>
  <c r="L191" i="17" s="1"/>
  <c r="L192" i="17" s="1"/>
  <c r="L193" i="17" s="1"/>
  <c r="L194" i="17" s="1"/>
  <c r="L195" i="17" s="1"/>
  <c r="L196" i="17" s="1"/>
  <c r="L197" i="17" s="1"/>
  <c r="L198" i="17" s="1"/>
  <c r="L199" i="17" s="1"/>
  <c r="L200" i="17" s="1"/>
  <c r="M189" i="17"/>
  <c r="M190" i="17" s="1"/>
  <c r="M191" i="17" s="1"/>
  <c r="M192" i="17" s="1"/>
  <c r="M193" i="17" s="1"/>
  <c r="M194" i="17" s="1"/>
  <c r="M195" i="17" s="1"/>
  <c r="M196" i="17" s="1"/>
  <c r="M197" i="17" s="1"/>
  <c r="M198" i="17" s="1"/>
  <c r="M199" i="17" s="1"/>
  <c r="M200" i="17" s="1"/>
  <c r="N189" i="17"/>
  <c r="N190" i="17" s="1"/>
  <c r="N191" i="17" s="1"/>
  <c r="N192" i="17" s="1"/>
  <c r="N193" i="17" s="1"/>
  <c r="N194" i="17" s="1"/>
  <c r="N195" i="17" s="1"/>
  <c r="N196" i="17" s="1"/>
  <c r="N197" i="17" s="1"/>
  <c r="N198" i="17" s="1"/>
  <c r="N199" i="17" s="1"/>
  <c r="N200" i="17" s="1"/>
  <c r="O189" i="17"/>
  <c r="O190" i="17" s="1"/>
  <c r="O191" i="17" s="1"/>
  <c r="O192" i="17" s="1"/>
  <c r="O193" i="17" s="1"/>
  <c r="O194" i="17" s="1"/>
  <c r="O195" i="17" s="1"/>
  <c r="O196" i="17" s="1"/>
  <c r="O197" i="17" s="1"/>
  <c r="O198" i="17" s="1"/>
  <c r="O199" i="17" s="1"/>
  <c r="O200" i="17" s="1"/>
  <c r="P189" i="17"/>
  <c r="P190" i="17" s="1"/>
  <c r="P191" i="17" s="1"/>
  <c r="P192" i="17" s="1"/>
  <c r="P193" i="17" s="1"/>
  <c r="P194" i="17" s="1"/>
  <c r="P195" i="17" s="1"/>
  <c r="P196" i="17" s="1"/>
  <c r="P197" i="17" s="1"/>
  <c r="P198" i="17" s="1"/>
  <c r="P199" i="17" s="1"/>
  <c r="P200" i="17" s="1"/>
  <c r="Q189" i="17"/>
  <c r="Q190" i="17" s="1"/>
  <c r="Q191" i="17" s="1"/>
  <c r="Q192" i="17" s="1"/>
  <c r="Q193" i="17" s="1"/>
  <c r="Q194" i="17" s="1"/>
  <c r="Q195" i="17" s="1"/>
  <c r="Q196" i="17" s="1"/>
  <c r="Q197" i="17" s="1"/>
  <c r="Q198" i="17" s="1"/>
  <c r="Q199" i="17" s="1"/>
  <c r="Q200" i="17" s="1"/>
  <c r="R189" i="17"/>
  <c r="R190" i="17" s="1"/>
  <c r="R191" i="17" s="1"/>
  <c r="R192" i="17" s="1"/>
  <c r="R193" i="17" s="1"/>
  <c r="R194" i="17" s="1"/>
  <c r="R195" i="17" s="1"/>
  <c r="R196" i="17" s="1"/>
  <c r="R197" i="17" s="1"/>
  <c r="R198" i="17" s="1"/>
  <c r="R199" i="17" s="1"/>
  <c r="R200" i="17" s="1"/>
  <c r="S189" i="17"/>
  <c r="S190" i="17" s="1"/>
  <c r="S191" i="17" s="1"/>
  <c r="S192" i="17" s="1"/>
  <c r="S193" i="17" s="1"/>
  <c r="S194" i="17" s="1"/>
  <c r="S195" i="17" s="1"/>
  <c r="S196" i="17" s="1"/>
  <c r="S197" i="17" s="1"/>
  <c r="S198" i="17" s="1"/>
  <c r="S199" i="17" s="1"/>
  <c r="S200" i="17" s="1"/>
  <c r="B189" i="17"/>
  <c r="B190" i="17" s="1"/>
  <c r="B191" i="17" s="1"/>
  <c r="B192" i="17" s="1"/>
  <c r="B193" i="17" s="1"/>
  <c r="B194" i="17" s="1"/>
  <c r="B195" i="17" s="1"/>
  <c r="B196" i="17" s="1"/>
  <c r="B197" i="17" s="1"/>
  <c r="B198" i="17" s="1"/>
  <c r="B199" i="17" s="1"/>
  <c r="B200" i="17" s="1"/>
  <c r="C177" i="17"/>
  <c r="C178" i="17" s="1"/>
  <c r="C179" i="17" s="1"/>
  <c r="C180" i="17" s="1"/>
  <c r="C181" i="17" s="1"/>
  <c r="C182" i="17" s="1"/>
  <c r="C183" i="17" s="1"/>
  <c r="C184" i="17" s="1"/>
  <c r="C185" i="17" s="1"/>
  <c r="C186" i="17" s="1"/>
  <c r="C187" i="17" s="1"/>
  <c r="C188" i="17" s="1"/>
  <c r="D177" i="17"/>
  <c r="D178" i="17" s="1"/>
  <c r="D179" i="17" s="1"/>
  <c r="D180" i="17" s="1"/>
  <c r="D181" i="17" s="1"/>
  <c r="D182" i="17" s="1"/>
  <c r="D183" i="17" s="1"/>
  <c r="D184" i="17" s="1"/>
  <c r="D185" i="17" s="1"/>
  <c r="D186" i="17" s="1"/>
  <c r="D187" i="17" s="1"/>
  <c r="D188" i="17" s="1"/>
  <c r="F177" i="17"/>
  <c r="F178" i="17" s="1"/>
  <c r="F179" i="17" s="1"/>
  <c r="F180" i="17" s="1"/>
  <c r="F181" i="17" s="1"/>
  <c r="F182" i="17" s="1"/>
  <c r="F183" i="17" s="1"/>
  <c r="F184" i="17" s="1"/>
  <c r="F185" i="17" s="1"/>
  <c r="F186" i="17" s="1"/>
  <c r="F187" i="17" s="1"/>
  <c r="F188" i="17" s="1"/>
  <c r="G177" i="17"/>
  <c r="G178" i="17" s="1"/>
  <c r="G179" i="17" s="1"/>
  <c r="G180" i="17" s="1"/>
  <c r="G181" i="17" s="1"/>
  <c r="G182" i="17" s="1"/>
  <c r="G183" i="17" s="1"/>
  <c r="G184" i="17" s="1"/>
  <c r="G185" i="17" s="1"/>
  <c r="G186" i="17" s="1"/>
  <c r="G187" i="17" s="1"/>
  <c r="G188" i="17" s="1"/>
  <c r="H177" i="17"/>
  <c r="H178" i="17" s="1"/>
  <c r="H179" i="17" s="1"/>
  <c r="H180" i="17" s="1"/>
  <c r="H181" i="17" s="1"/>
  <c r="H182" i="17" s="1"/>
  <c r="H183" i="17" s="1"/>
  <c r="H184" i="17" s="1"/>
  <c r="H185" i="17" s="1"/>
  <c r="H186" i="17" s="1"/>
  <c r="H187" i="17" s="1"/>
  <c r="H188" i="17" s="1"/>
  <c r="K177" i="17"/>
  <c r="L177" i="17"/>
  <c r="M177" i="17"/>
  <c r="N177" i="17"/>
  <c r="O177" i="17"/>
  <c r="O178" i="17" s="1"/>
  <c r="O179" i="17" s="1"/>
  <c r="O180" i="17" s="1"/>
  <c r="O181" i="17" s="1"/>
  <c r="O182" i="17" s="1"/>
  <c r="O183" i="17" s="1"/>
  <c r="O184" i="17" s="1"/>
  <c r="O185" i="17" s="1"/>
  <c r="O186" i="17" s="1"/>
  <c r="O187" i="17" s="1"/>
  <c r="O188" i="17" s="1"/>
  <c r="P177" i="17"/>
  <c r="P178" i="17" s="1"/>
  <c r="P179" i="17" s="1"/>
  <c r="P180" i="17" s="1"/>
  <c r="P181" i="17" s="1"/>
  <c r="P182" i="17" s="1"/>
  <c r="P183" i="17" s="1"/>
  <c r="P184" i="17" s="1"/>
  <c r="P185" i="17" s="1"/>
  <c r="P186" i="17" s="1"/>
  <c r="P187" i="17" s="1"/>
  <c r="P188" i="17" s="1"/>
  <c r="Q177" i="17"/>
  <c r="Q178" i="17" s="1"/>
  <c r="Q179" i="17" s="1"/>
  <c r="Q180" i="17" s="1"/>
  <c r="Q181" i="17" s="1"/>
  <c r="Q182" i="17" s="1"/>
  <c r="Q183" i="17" s="1"/>
  <c r="Q184" i="17" s="1"/>
  <c r="Q185" i="17" s="1"/>
  <c r="Q186" i="17" s="1"/>
  <c r="Q187" i="17" s="1"/>
  <c r="Q188" i="17" s="1"/>
  <c r="R177" i="17"/>
  <c r="R178" i="17" s="1"/>
  <c r="R179" i="17" s="1"/>
  <c r="R180" i="17" s="1"/>
  <c r="R181" i="17" s="1"/>
  <c r="R182" i="17" s="1"/>
  <c r="R183" i="17" s="1"/>
  <c r="R184" i="17" s="1"/>
  <c r="R185" i="17" s="1"/>
  <c r="R186" i="17" s="1"/>
  <c r="R187" i="17" s="1"/>
  <c r="R188" i="17" s="1"/>
  <c r="S177" i="17"/>
  <c r="T177" i="17"/>
  <c r="B177" i="17"/>
  <c r="B178" i="17" s="1"/>
  <c r="B179" i="17" s="1"/>
  <c r="B180" i="17" s="1"/>
  <c r="B181" i="17" s="1"/>
  <c r="B182" i="17" s="1"/>
  <c r="B183" i="17" s="1"/>
  <c r="B184" i="17" s="1"/>
  <c r="B185" i="17" s="1"/>
  <c r="B186" i="17" s="1"/>
  <c r="B187" i="17" s="1"/>
  <c r="B188" i="17" s="1"/>
  <c r="P16" i="15"/>
  <c r="E24" i="15"/>
  <c r="AM17" i="17" l="1"/>
  <c r="W10" i="17"/>
  <c r="AO25" i="17"/>
  <c r="AE25" i="17"/>
  <c r="AI25" i="17"/>
  <c r="AM25" i="17"/>
  <c r="AA17" i="17"/>
  <c r="AE17" i="17"/>
  <c r="AI17" i="17"/>
  <c r="AD17" i="17"/>
  <c r="AH25" i="17"/>
  <c r="AI10" i="17"/>
  <c r="AM10" i="17"/>
  <c r="W17" i="17"/>
  <c r="W25" i="17"/>
  <c r="Z25" i="17"/>
  <c r="AP25" i="17"/>
  <c r="AQ25" i="17"/>
  <c r="AL10" i="17"/>
  <c r="AQ10" i="17"/>
  <c r="AK17" i="17"/>
  <c r="AC17" i="17"/>
  <c r="AJ17" i="17"/>
  <c r="AB17" i="17"/>
  <c r="AP17" i="17"/>
  <c r="AH17" i="17"/>
  <c r="Z17" i="17"/>
  <c r="AO17" i="17"/>
  <c r="AG17" i="17"/>
  <c r="Y17" i="17"/>
  <c r="AN17" i="17"/>
  <c r="AF17" i="17"/>
  <c r="X17" i="17"/>
  <c r="V16" i="17"/>
  <c r="AQ17" i="17"/>
  <c r="AK10" i="17"/>
  <c r="AC10" i="17"/>
  <c r="V11" i="17"/>
  <c r="W11" i="17" s="1"/>
  <c r="AJ10" i="17"/>
  <c r="AB10" i="17"/>
  <c r="AP10" i="17"/>
  <c r="AH10" i="17"/>
  <c r="Z10" i="17"/>
  <c r="AO10" i="17"/>
  <c r="AG10" i="17"/>
  <c r="Y10" i="17"/>
  <c r="AN10" i="17"/>
  <c r="AF10" i="17"/>
  <c r="X10" i="17"/>
  <c r="AD10" i="17"/>
  <c r="AE10" i="17"/>
  <c r="V21" i="17"/>
  <c r="AB25" i="17"/>
  <c r="AJ25" i="17"/>
  <c r="AC25" i="17"/>
  <c r="AK25" i="17"/>
  <c r="AD25" i="17"/>
  <c r="AL25" i="17"/>
  <c r="V24" i="17"/>
  <c r="X25" i="17"/>
  <c r="AF25" i="17"/>
  <c r="AN25" i="17"/>
  <c r="Y25" i="17"/>
  <c r="AG25" i="17"/>
  <c r="A9" i="15"/>
  <c r="Q16" i="15"/>
  <c r="D24" i="15"/>
  <c r="E16" i="15"/>
  <c r="S24" i="15"/>
  <c r="I16" i="15"/>
  <c r="A24" i="15"/>
  <c r="I24" i="15"/>
  <c r="Q24" i="15"/>
  <c r="H16" i="15"/>
  <c r="M16" i="15"/>
  <c r="L24" i="15"/>
  <c r="A16" i="15"/>
  <c r="M9" i="15"/>
  <c r="AQ16" i="17" l="1"/>
  <c r="AI16" i="17"/>
  <c r="AA16" i="17"/>
  <c r="AP16" i="17"/>
  <c r="AH16" i="17"/>
  <c r="Z16" i="17"/>
  <c r="AN16" i="17"/>
  <c r="AF16" i="17"/>
  <c r="X16" i="17"/>
  <c r="AM16" i="17"/>
  <c r="AE16" i="17"/>
  <c r="W16" i="17"/>
  <c r="AL16" i="17"/>
  <c r="AD16" i="17"/>
  <c r="AG16" i="17"/>
  <c r="AO16" i="17"/>
  <c r="AC16" i="17"/>
  <c r="Y16" i="17"/>
  <c r="AB16" i="17"/>
  <c r="AK16" i="17"/>
  <c r="AJ16" i="17"/>
  <c r="AN11" i="17"/>
  <c r="AF11" i="17"/>
  <c r="X11" i="17"/>
  <c r="AM11" i="17"/>
  <c r="AE11" i="17"/>
  <c r="AK11" i="17"/>
  <c r="AC11" i="17"/>
  <c r="V12" i="17"/>
  <c r="W12" i="17" s="1"/>
  <c r="AJ11" i="17"/>
  <c r="AB11" i="17"/>
  <c r="AQ11" i="17"/>
  <c r="AI11" i="17"/>
  <c r="AA11" i="17"/>
  <c r="AG11" i="17"/>
  <c r="Y11" i="17"/>
  <c r="AD11" i="17"/>
  <c r="Z11" i="17"/>
  <c r="AH11" i="17"/>
  <c r="AP11" i="17"/>
  <c r="AO11" i="17"/>
  <c r="AL11" i="17"/>
  <c r="AQ21" i="17"/>
  <c r="AI21" i="17"/>
  <c r="AA21" i="17"/>
  <c r="AP21" i="17"/>
  <c r="AH21" i="17"/>
  <c r="Z21" i="17"/>
  <c r="AN21" i="17"/>
  <c r="AF21" i="17"/>
  <c r="X21" i="17"/>
  <c r="AM21" i="17"/>
  <c r="AE21" i="17"/>
  <c r="W21" i="17"/>
  <c r="AL21" i="17"/>
  <c r="AD21" i="17"/>
  <c r="AG21" i="17"/>
  <c r="AC21" i="17"/>
  <c r="AB21" i="17"/>
  <c r="Y21" i="17"/>
  <c r="AO21" i="17"/>
  <c r="AK21" i="17"/>
  <c r="AJ21" i="17"/>
  <c r="AM24" i="17"/>
  <c r="AE24" i="17"/>
  <c r="W24" i="17"/>
  <c r="AL24" i="17"/>
  <c r="AD24" i="17"/>
  <c r="AJ24" i="17"/>
  <c r="AB24" i="17"/>
  <c r="V20" i="17"/>
  <c r="AQ24" i="17"/>
  <c r="AI24" i="17"/>
  <c r="AA24" i="17"/>
  <c r="AP24" i="17"/>
  <c r="AH24" i="17"/>
  <c r="Z24" i="17"/>
  <c r="AF24" i="17"/>
  <c r="AC24" i="17"/>
  <c r="Y24" i="17"/>
  <c r="X24" i="17"/>
  <c r="AO24" i="17"/>
  <c r="V23" i="17"/>
  <c r="AN24" i="17"/>
  <c r="AK24" i="17"/>
  <c r="AG24" i="17"/>
  <c r="A10" i="15"/>
  <c r="S16" i="15"/>
  <c r="N16" i="15"/>
  <c r="T9" i="15"/>
  <c r="C24" i="15"/>
  <c r="K9" i="15"/>
  <c r="R16" i="15"/>
  <c r="J24" i="15"/>
  <c r="B24" i="15"/>
  <c r="J16" i="15"/>
  <c r="R24" i="15"/>
  <c r="K16" i="15"/>
  <c r="P24" i="15"/>
  <c r="L16" i="15"/>
  <c r="B16" i="15"/>
  <c r="K23" i="15"/>
  <c r="N9" i="15"/>
  <c r="H24" i="15"/>
  <c r="F16" i="15"/>
  <c r="O16" i="15"/>
  <c r="C16" i="15"/>
  <c r="K24" i="15"/>
  <c r="S9" i="15"/>
  <c r="G24" i="15"/>
  <c r="O24" i="15"/>
  <c r="F24" i="15"/>
  <c r="M24" i="15"/>
  <c r="L9" i="15"/>
  <c r="N24" i="15"/>
  <c r="G16" i="15"/>
  <c r="D16" i="15"/>
  <c r="AQ12" i="17" l="1"/>
  <c r="AI12" i="17"/>
  <c r="AA12" i="17"/>
  <c r="AP12" i="17"/>
  <c r="AH12" i="17"/>
  <c r="Z12" i="17"/>
  <c r="AN12" i="17"/>
  <c r="AF12" i="17"/>
  <c r="X12" i="17"/>
  <c r="AM12" i="17"/>
  <c r="AE12" i="17"/>
  <c r="AL12" i="17"/>
  <c r="AD12" i="17"/>
  <c r="AG12" i="17"/>
  <c r="Y12" i="17"/>
  <c r="AC12" i="17"/>
  <c r="AJ12" i="17"/>
  <c r="AB12" i="17"/>
  <c r="V13" i="17"/>
  <c r="W13" i="17" s="1"/>
  <c r="AO12" i="17"/>
  <c r="AK12" i="17"/>
  <c r="AO20" i="17"/>
  <c r="AG20" i="17"/>
  <c r="Y20" i="17"/>
  <c r="AN20" i="17"/>
  <c r="AF20" i="17"/>
  <c r="X20" i="17"/>
  <c r="AL20" i="17"/>
  <c r="AD20" i="17"/>
  <c r="AK20" i="17"/>
  <c r="AC20" i="17"/>
  <c r="AJ20" i="17"/>
  <c r="AB20" i="17"/>
  <c r="AH20" i="17"/>
  <c r="AE20" i="17"/>
  <c r="W20" i="17"/>
  <c r="AA20" i="17"/>
  <c r="AQ20" i="17"/>
  <c r="Z20" i="17"/>
  <c r="AP20" i="17"/>
  <c r="AM20" i="17"/>
  <c r="AI20" i="17"/>
  <c r="AK23" i="17"/>
  <c r="AC23" i="17"/>
  <c r="AJ23" i="17"/>
  <c r="AB23" i="17"/>
  <c r="V19" i="17"/>
  <c r="AP23" i="17"/>
  <c r="AH23" i="17"/>
  <c r="Z23" i="17"/>
  <c r="AO23" i="17"/>
  <c r="AG23" i="17"/>
  <c r="Y23" i="17"/>
  <c r="AN23" i="17"/>
  <c r="AF23" i="17"/>
  <c r="X23" i="17"/>
  <c r="AE23" i="17"/>
  <c r="AD23" i="17"/>
  <c r="AA23" i="17"/>
  <c r="W23" i="17"/>
  <c r="AQ23" i="17"/>
  <c r="AM23" i="17"/>
  <c r="AL23" i="17"/>
  <c r="AI23" i="17"/>
  <c r="G20" i="15"/>
  <c r="M23" i="15"/>
  <c r="Q15" i="15"/>
  <c r="C23" i="15"/>
  <c r="L10" i="15"/>
  <c r="L15" i="15"/>
  <c r="E23" i="15"/>
  <c r="N10" i="15"/>
  <c r="C15" i="15"/>
  <c r="M10" i="15"/>
  <c r="K10" i="15"/>
  <c r="C20" i="15"/>
  <c r="H23" i="15"/>
  <c r="R23" i="15"/>
  <c r="A15" i="15"/>
  <c r="K20" i="15"/>
  <c r="S10" i="15"/>
  <c r="P20" i="15"/>
  <c r="S20" i="15"/>
  <c r="D20" i="15"/>
  <c r="N23" i="15"/>
  <c r="N20" i="15"/>
  <c r="A23" i="15"/>
  <c r="R15" i="15"/>
  <c r="O23" i="15"/>
  <c r="I20" i="15"/>
  <c r="M20" i="15"/>
  <c r="D15" i="15"/>
  <c r="L22" i="15"/>
  <c r="F19" i="15"/>
  <c r="F15" i="15"/>
  <c r="N15" i="15"/>
  <c r="A11" i="15"/>
  <c r="O15" i="15"/>
  <c r="P19" i="15"/>
  <c r="Q20" i="15"/>
  <c r="Q23" i="15"/>
  <c r="I23" i="15"/>
  <c r="L20" i="15"/>
  <c r="O20" i="15"/>
  <c r="B15" i="15"/>
  <c r="R20" i="15"/>
  <c r="S23" i="15"/>
  <c r="P23" i="15"/>
  <c r="L23" i="15"/>
  <c r="J23" i="15"/>
  <c r="G15" i="15"/>
  <c r="H15" i="15"/>
  <c r="S15" i="15"/>
  <c r="G23" i="15"/>
  <c r="B20" i="15"/>
  <c r="J20" i="15"/>
  <c r="M15" i="15"/>
  <c r="P15" i="15"/>
  <c r="A20" i="15"/>
  <c r="H20" i="15"/>
  <c r="B23" i="15"/>
  <c r="F20" i="15"/>
  <c r="F23" i="15"/>
  <c r="T10" i="15"/>
  <c r="D23" i="15"/>
  <c r="K15" i="15"/>
  <c r="AM19" i="17" l="1"/>
  <c r="AE19" i="17"/>
  <c r="W19" i="17"/>
  <c r="AL19" i="17"/>
  <c r="AD19" i="17"/>
  <c r="AJ19" i="17"/>
  <c r="AB19" i="17"/>
  <c r="AQ19" i="17"/>
  <c r="AI19" i="17"/>
  <c r="AA19" i="17"/>
  <c r="AP19" i="17"/>
  <c r="AH19" i="17"/>
  <c r="Z19" i="17"/>
  <c r="AG19" i="17"/>
  <c r="AF19" i="17"/>
  <c r="AC19" i="17"/>
  <c r="Y19" i="17"/>
  <c r="X19" i="17"/>
  <c r="AO19" i="17"/>
  <c r="AN19" i="17"/>
  <c r="AK19" i="17"/>
  <c r="AL13" i="17"/>
  <c r="AD13" i="17"/>
  <c r="AK13" i="17"/>
  <c r="AC13" i="17"/>
  <c r="AQ13" i="17"/>
  <c r="AI13" i="17"/>
  <c r="AA13" i="17"/>
  <c r="AP13" i="17"/>
  <c r="AH13" i="17"/>
  <c r="Z13" i="17"/>
  <c r="AO13" i="17"/>
  <c r="AG13" i="17"/>
  <c r="Y13" i="17"/>
  <c r="AF13" i="17"/>
  <c r="AN13" i="17"/>
  <c r="AE13" i="17"/>
  <c r="X13" i="17"/>
  <c r="AB13" i="17"/>
  <c r="V14" i="17"/>
  <c r="W14" i="17" s="1"/>
  <c r="AJ13" i="17"/>
  <c r="AM13" i="17"/>
  <c r="D22" i="15"/>
  <c r="R19" i="15"/>
  <c r="Q19" i="15"/>
  <c r="M22" i="15"/>
  <c r="S22" i="15"/>
  <c r="N22" i="15"/>
  <c r="A22" i="15"/>
  <c r="O22" i="15"/>
  <c r="F22" i="15"/>
  <c r="N19" i="15"/>
  <c r="I19" i="15"/>
  <c r="C19" i="15"/>
  <c r="G19" i="15"/>
  <c r="A12" i="15"/>
  <c r="K19" i="15"/>
  <c r="Q22" i="15"/>
  <c r="J22" i="15"/>
  <c r="L19" i="15"/>
  <c r="I22" i="15"/>
  <c r="J19" i="15"/>
  <c r="C22" i="15"/>
  <c r="D19" i="15"/>
  <c r="B18" i="15"/>
  <c r="P22" i="15"/>
  <c r="A19" i="15"/>
  <c r="B22" i="15"/>
  <c r="O19" i="15"/>
  <c r="K22" i="15"/>
  <c r="H22" i="15"/>
  <c r="R22" i="15"/>
  <c r="G22" i="15"/>
  <c r="H19" i="15"/>
  <c r="S19" i="15"/>
  <c r="E22" i="15"/>
  <c r="B19" i="15"/>
  <c r="M19" i="15"/>
  <c r="AO14" i="17" l="1"/>
  <c r="AG14" i="17"/>
  <c r="Y14" i="17"/>
  <c r="AN14" i="17"/>
  <c r="AF14" i="17"/>
  <c r="X14" i="17"/>
  <c r="AL14" i="17"/>
  <c r="AD14" i="17"/>
  <c r="AK14" i="17"/>
  <c r="AC14" i="17"/>
  <c r="AJ14" i="17"/>
  <c r="AB14" i="17"/>
  <c r="AH14" i="17"/>
  <c r="Z14" i="17"/>
  <c r="AE14" i="17"/>
  <c r="AI14" i="17"/>
  <c r="AA14" i="17"/>
  <c r="AQ14" i="17"/>
  <c r="AP14" i="17"/>
  <c r="AM14" i="17"/>
  <c r="F18" i="15"/>
  <c r="J18" i="15"/>
  <c r="A18" i="15"/>
  <c r="A13" i="15"/>
  <c r="G18" i="15"/>
  <c r="K18" i="15"/>
  <c r="M18" i="15"/>
  <c r="O18" i="15"/>
  <c r="S18" i="15"/>
  <c r="D18" i="15"/>
  <c r="I18" i="15"/>
  <c r="N18" i="15"/>
  <c r="H18" i="15"/>
  <c r="L18" i="15"/>
  <c r="Q18" i="15"/>
  <c r="R18" i="15"/>
  <c r="C18" i="15"/>
  <c r="P18" i="15"/>
  <c r="S21" i="15" l="1"/>
  <c r="M21" i="15"/>
  <c r="P21" i="15"/>
  <c r="R21" i="15"/>
  <c r="Q21" i="15"/>
  <c r="O21" i="15"/>
  <c r="K21" i="15"/>
  <c r="N21" i="15"/>
  <c r="L21" i="15"/>
  <c r="C333" i="11" l="1"/>
  <c r="D333" i="11"/>
  <c r="F333" i="11"/>
  <c r="G333" i="11"/>
  <c r="H333" i="11"/>
  <c r="K333" i="11"/>
  <c r="L333" i="11"/>
  <c r="M333" i="11"/>
  <c r="N333" i="11"/>
  <c r="O333" i="11"/>
  <c r="P333" i="11"/>
  <c r="Q333" i="11"/>
  <c r="R333" i="11"/>
  <c r="S333" i="11"/>
  <c r="S334" i="11" s="1"/>
  <c r="S335" i="11" s="1"/>
  <c r="S336" i="11" s="1"/>
  <c r="S337" i="11" s="1"/>
  <c r="S338" i="11" s="1"/>
  <c r="S339" i="11" s="1"/>
  <c r="S340" i="11" s="1"/>
  <c r="S341" i="11" s="1"/>
  <c r="S342" i="11" s="1"/>
  <c r="S343" i="11" s="1"/>
  <c r="S344" i="11" s="1"/>
  <c r="B333" i="11"/>
  <c r="C321" i="11"/>
  <c r="C322" i="11" s="1"/>
  <c r="C323" i="11" s="1"/>
  <c r="C324" i="11" s="1"/>
  <c r="C325" i="11" s="1"/>
  <c r="C326" i="11" s="1"/>
  <c r="C327" i="11" s="1"/>
  <c r="C328" i="11" s="1"/>
  <c r="C329" i="11" s="1"/>
  <c r="C330" i="11" s="1"/>
  <c r="C331" i="11" s="1"/>
  <c r="C332" i="11" s="1"/>
  <c r="D321" i="11"/>
  <c r="D322" i="11" s="1"/>
  <c r="D323" i="11" s="1"/>
  <c r="D324" i="11" s="1"/>
  <c r="D325" i="11" s="1"/>
  <c r="D326" i="11" s="1"/>
  <c r="D327" i="11" s="1"/>
  <c r="D328" i="11" s="1"/>
  <c r="D329" i="11" s="1"/>
  <c r="D330" i="11" s="1"/>
  <c r="D331" i="11" s="1"/>
  <c r="D332" i="11" s="1"/>
  <c r="F321" i="11"/>
  <c r="F322" i="11" s="1"/>
  <c r="F323" i="11" s="1"/>
  <c r="F324" i="11" s="1"/>
  <c r="F325" i="11" s="1"/>
  <c r="F326" i="11" s="1"/>
  <c r="F327" i="11" s="1"/>
  <c r="F328" i="11" s="1"/>
  <c r="F329" i="11" s="1"/>
  <c r="F330" i="11" s="1"/>
  <c r="F331" i="11" s="1"/>
  <c r="F332" i="11" s="1"/>
  <c r="G321" i="11"/>
  <c r="G322" i="11" s="1"/>
  <c r="G323" i="11" s="1"/>
  <c r="G324" i="11" s="1"/>
  <c r="G325" i="11" s="1"/>
  <c r="G326" i="11" s="1"/>
  <c r="G327" i="11" s="1"/>
  <c r="G328" i="11" s="1"/>
  <c r="G329" i="11" s="1"/>
  <c r="G330" i="11" s="1"/>
  <c r="G331" i="11" s="1"/>
  <c r="G332" i="11" s="1"/>
  <c r="H321" i="11"/>
  <c r="H322" i="11" s="1"/>
  <c r="H323" i="11" s="1"/>
  <c r="H324" i="11" s="1"/>
  <c r="H325" i="11" s="1"/>
  <c r="H326" i="11" s="1"/>
  <c r="H327" i="11" s="1"/>
  <c r="H328" i="11" s="1"/>
  <c r="H329" i="11" s="1"/>
  <c r="H330" i="11" s="1"/>
  <c r="H331" i="11" s="1"/>
  <c r="H332" i="11" s="1"/>
  <c r="K321" i="11"/>
  <c r="L321" i="11"/>
  <c r="M321" i="11"/>
  <c r="N321" i="11"/>
  <c r="O321" i="11"/>
  <c r="O322" i="11" s="1"/>
  <c r="O323" i="11" s="1"/>
  <c r="O324" i="11" s="1"/>
  <c r="O325" i="11" s="1"/>
  <c r="O326" i="11" s="1"/>
  <c r="O327" i="11" s="1"/>
  <c r="O328" i="11" s="1"/>
  <c r="O329" i="11" s="1"/>
  <c r="O330" i="11" s="1"/>
  <c r="O331" i="11" s="1"/>
  <c r="O332" i="11" s="1"/>
  <c r="P321" i="11"/>
  <c r="P322" i="11" s="1"/>
  <c r="P323" i="11" s="1"/>
  <c r="P324" i="11" s="1"/>
  <c r="P325" i="11" s="1"/>
  <c r="P326" i="11" s="1"/>
  <c r="P327" i="11" s="1"/>
  <c r="P328" i="11" s="1"/>
  <c r="P329" i="11" s="1"/>
  <c r="P330" i="11" s="1"/>
  <c r="P331" i="11" s="1"/>
  <c r="P332" i="11" s="1"/>
  <c r="Q321" i="11"/>
  <c r="Q322" i="11" s="1"/>
  <c r="Q323" i="11" s="1"/>
  <c r="Q324" i="11" s="1"/>
  <c r="Q325" i="11" s="1"/>
  <c r="Q326" i="11" s="1"/>
  <c r="Q327" i="11" s="1"/>
  <c r="Q328" i="11" s="1"/>
  <c r="Q329" i="11" s="1"/>
  <c r="Q330" i="11" s="1"/>
  <c r="Q331" i="11" s="1"/>
  <c r="Q332" i="11" s="1"/>
  <c r="R321" i="11"/>
  <c r="R322" i="11" s="1"/>
  <c r="R323" i="11" s="1"/>
  <c r="R324" i="11" s="1"/>
  <c r="R325" i="11" s="1"/>
  <c r="R326" i="11" s="1"/>
  <c r="R327" i="11" s="1"/>
  <c r="R328" i="11" s="1"/>
  <c r="R329" i="11" s="1"/>
  <c r="R330" i="11" s="1"/>
  <c r="R331" i="11" s="1"/>
  <c r="R332" i="11" s="1"/>
  <c r="S321" i="11"/>
  <c r="T321" i="11"/>
  <c r="B321" i="11"/>
  <c r="AC19" i="11"/>
  <c r="V27" i="11"/>
  <c r="AA27" i="11" s="1"/>
  <c r="V12" i="11"/>
  <c r="I333" i="11"/>
  <c r="J333" i="11"/>
  <c r="I321" i="11"/>
  <c r="E321" i="11"/>
  <c r="I9" i="8"/>
  <c r="E9" i="8"/>
  <c r="E19" i="15"/>
  <c r="E20" i="15"/>
  <c r="E18" i="15"/>
  <c r="W12" i="11" l="1"/>
  <c r="AA12" i="11"/>
  <c r="L334" i="11"/>
  <c r="L335" i="11" s="1"/>
  <c r="L336" i="11" s="1"/>
  <c r="L337" i="11" s="1"/>
  <c r="L338" i="11" s="1"/>
  <c r="L339" i="11" s="1"/>
  <c r="L340" i="11" s="1"/>
  <c r="L341" i="11" s="1"/>
  <c r="L342" i="11" s="1"/>
  <c r="L343" i="11" s="1"/>
  <c r="L344" i="11" s="1"/>
  <c r="K334" i="11"/>
  <c r="K335" i="11" s="1"/>
  <c r="K336" i="11" s="1"/>
  <c r="K337" i="11" s="1"/>
  <c r="K338" i="11" s="1"/>
  <c r="K339" i="11" s="1"/>
  <c r="K340" i="11" s="1"/>
  <c r="K341" i="11" s="1"/>
  <c r="K342" i="11" s="1"/>
  <c r="K343" i="11" s="1"/>
  <c r="K344" i="11" s="1"/>
  <c r="N334" i="11"/>
  <c r="N335" i="11" s="1"/>
  <c r="N336" i="11" s="1"/>
  <c r="N337" i="11" s="1"/>
  <c r="N338" i="11" s="1"/>
  <c r="N339" i="11" s="1"/>
  <c r="N340" i="11" s="1"/>
  <c r="N341" i="11" s="1"/>
  <c r="N342" i="11" s="1"/>
  <c r="N343" i="11" s="1"/>
  <c r="N344" i="11" s="1"/>
  <c r="M334" i="11"/>
  <c r="M335" i="11" s="1"/>
  <c r="M336" i="11" s="1"/>
  <c r="M337" i="11" s="1"/>
  <c r="M338" i="11" s="1"/>
  <c r="M339" i="11" s="1"/>
  <c r="M340" i="11" s="1"/>
  <c r="M341" i="11" s="1"/>
  <c r="M342" i="11" s="1"/>
  <c r="M343" i="11" s="1"/>
  <c r="M344" i="11" s="1"/>
  <c r="B322" i="11"/>
  <c r="B323" i="11" s="1"/>
  <c r="B324" i="11" s="1"/>
  <c r="B325" i="11" s="1"/>
  <c r="B326" i="11" s="1"/>
  <c r="B327" i="11" s="1"/>
  <c r="B328" i="11" s="1"/>
  <c r="B329" i="11" s="1"/>
  <c r="B330" i="11" s="1"/>
  <c r="B331" i="11" s="1"/>
  <c r="B332" i="11" s="1"/>
  <c r="Y12" i="11"/>
  <c r="X12" i="11"/>
  <c r="E322" i="11"/>
  <c r="E323" i="11" s="1"/>
  <c r="E324" i="11" s="1"/>
  <c r="E325" i="11" s="1"/>
  <c r="E326" i="11" s="1"/>
  <c r="E327" i="11" s="1"/>
  <c r="E328" i="11" s="1"/>
  <c r="E329" i="11" s="1"/>
  <c r="E330" i="11" s="1"/>
  <c r="E331" i="11" s="1"/>
  <c r="E332" i="11" s="1"/>
  <c r="AG27" i="11"/>
  <c r="I322" i="11"/>
  <c r="I323" i="11" s="1"/>
  <c r="I324" i="11" s="1"/>
  <c r="I325" i="11" s="1"/>
  <c r="I326" i="11" s="1"/>
  <c r="I327" i="11" s="1"/>
  <c r="I328" i="11" s="1"/>
  <c r="I329" i="11" s="1"/>
  <c r="I330" i="11" s="1"/>
  <c r="I331" i="11" s="1"/>
  <c r="I332" i="11" s="1"/>
  <c r="J189" i="17"/>
  <c r="E189" i="17"/>
  <c r="I189" i="17"/>
  <c r="J177" i="17"/>
  <c r="J178" i="17" s="1"/>
  <c r="J179" i="17" s="1"/>
  <c r="J180" i="17" s="1"/>
  <c r="J181" i="17" s="1"/>
  <c r="J182" i="17" s="1"/>
  <c r="J183" i="17" s="1"/>
  <c r="J184" i="17" s="1"/>
  <c r="J185" i="17" s="1"/>
  <c r="J186" i="17" s="1"/>
  <c r="J187" i="17" s="1"/>
  <c r="J188" i="17" s="1"/>
  <c r="E177" i="17"/>
  <c r="E178" i="17" s="1"/>
  <c r="E179" i="17" s="1"/>
  <c r="E180" i="17" s="1"/>
  <c r="E181" i="17" s="1"/>
  <c r="E182" i="17" s="1"/>
  <c r="E183" i="17" s="1"/>
  <c r="E184" i="17" s="1"/>
  <c r="E185" i="17" s="1"/>
  <c r="E186" i="17" s="1"/>
  <c r="E187" i="17" s="1"/>
  <c r="E188" i="17" s="1"/>
  <c r="I177" i="17"/>
  <c r="I178" i="17" s="1"/>
  <c r="I179" i="17" s="1"/>
  <c r="I180" i="17" s="1"/>
  <c r="I181" i="17" s="1"/>
  <c r="I182" i="17" s="1"/>
  <c r="I183" i="17" s="1"/>
  <c r="I184" i="17" s="1"/>
  <c r="I185" i="17" s="1"/>
  <c r="I186" i="17" s="1"/>
  <c r="I187" i="17" s="1"/>
  <c r="I188" i="17" s="1"/>
  <c r="W19" i="11"/>
  <c r="AB19" i="11"/>
  <c r="Z27" i="11"/>
  <c r="AQ19" i="11"/>
  <c r="AA19" i="11"/>
  <c r="Y27" i="11"/>
  <c r="AO19" i="11"/>
  <c r="Y19" i="11"/>
  <c r="AN19" i="11"/>
  <c r="X19" i="11"/>
  <c r="V26" i="11"/>
  <c r="AJ19" i="11"/>
  <c r="AP27" i="11"/>
  <c r="AF19" i="11"/>
  <c r="AI19" i="11"/>
  <c r="AO27" i="11"/>
  <c r="AG19" i="11"/>
  <c r="AH27" i="11"/>
  <c r="E333" i="11"/>
  <c r="AP19" i="11"/>
  <c r="AH19" i="11"/>
  <c r="Z19" i="11"/>
  <c r="AN27" i="11"/>
  <c r="AF27" i="11"/>
  <c r="X27" i="11"/>
  <c r="AM27" i="11"/>
  <c r="AE27" i="11"/>
  <c r="AL27" i="11"/>
  <c r="AD27" i="11"/>
  <c r="AM19" i="11"/>
  <c r="AE19" i="11"/>
  <c r="W27" i="11"/>
  <c r="AK27" i="11"/>
  <c r="AC27" i="11"/>
  <c r="AL19" i="11"/>
  <c r="AD19" i="11"/>
  <c r="AJ27" i="11"/>
  <c r="AB27" i="11"/>
  <c r="AK19" i="11"/>
  <c r="AQ27" i="11"/>
  <c r="AI27" i="11"/>
  <c r="J321" i="11"/>
  <c r="J322" i="11" s="1"/>
  <c r="J323" i="11" s="1"/>
  <c r="J324" i="11" s="1"/>
  <c r="J325" i="11" s="1"/>
  <c r="J326" i="11" s="1"/>
  <c r="J327" i="11" s="1"/>
  <c r="J328" i="11" s="1"/>
  <c r="J329" i="11" s="1"/>
  <c r="J330" i="11" s="1"/>
  <c r="J331" i="11" s="1"/>
  <c r="J332" i="11" s="1"/>
  <c r="D334" i="11"/>
  <c r="D335" i="11" s="1"/>
  <c r="D336" i="11" s="1"/>
  <c r="D337" i="11" s="1"/>
  <c r="D338" i="11" s="1"/>
  <c r="D339" i="11" s="1"/>
  <c r="D340" i="11" s="1"/>
  <c r="D341" i="11" s="1"/>
  <c r="D342" i="11" s="1"/>
  <c r="D343" i="11" s="1"/>
  <c r="D344" i="11" s="1"/>
  <c r="C334" i="11"/>
  <c r="C335" i="11" s="1"/>
  <c r="C336" i="11" s="1"/>
  <c r="C337" i="11" s="1"/>
  <c r="C338" i="11" s="1"/>
  <c r="C339" i="11" s="1"/>
  <c r="C340" i="11" s="1"/>
  <c r="C341" i="11" s="1"/>
  <c r="C342" i="11" s="1"/>
  <c r="C343" i="11" s="1"/>
  <c r="C344" i="11" s="1"/>
  <c r="Q334" i="11"/>
  <c r="Q335" i="11" s="1"/>
  <c r="Q336" i="11" s="1"/>
  <c r="Q337" i="11" s="1"/>
  <c r="Q338" i="11" s="1"/>
  <c r="Q339" i="11" s="1"/>
  <c r="Q340" i="11" s="1"/>
  <c r="Q341" i="11" s="1"/>
  <c r="Q342" i="11" s="1"/>
  <c r="Q343" i="11" s="1"/>
  <c r="Q344" i="11" s="1"/>
  <c r="F334" i="11"/>
  <c r="F335" i="11" s="1"/>
  <c r="F336" i="11" s="1"/>
  <c r="F337" i="11" s="1"/>
  <c r="F338" i="11" s="1"/>
  <c r="F339" i="11" s="1"/>
  <c r="F340" i="11" s="1"/>
  <c r="F341" i="11" s="1"/>
  <c r="F342" i="11" s="1"/>
  <c r="F343" i="11" s="1"/>
  <c r="F344" i="11" s="1"/>
  <c r="B334" i="11"/>
  <c r="B335" i="11" s="1"/>
  <c r="B336" i="11" s="1"/>
  <c r="B337" i="11" s="1"/>
  <c r="B338" i="11" s="1"/>
  <c r="B339" i="11" s="1"/>
  <c r="B340" i="11" s="1"/>
  <c r="B341" i="11" s="1"/>
  <c r="B342" i="11" s="1"/>
  <c r="B343" i="11" s="1"/>
  <c r="B344" i="11" s="1"/>
  <c r="G334" i="11"/>
  <c r="G335" i="11" s="1"/>
  <c r="G336" i="11" s="1"/>
  <c r="G337" i="11" s="1"/>
  <c r="G338" i="11" s="1"/>
  <c r="G339" i="11" s="1"/>
  <c r="G340" i="11" s="1"/>
  <c r="G341" i="11" s="1"/>
  <c r="G342" i="11" s="1"/>
  <c r="G343" i="11" s="1"/>
  <c r="G344" i="11" s="1"/>
  <c r="R334" i="11"/>
  <c r="R335" i="11" s="1"/>
  <c r="R336" i="11" s="1"/>
  <c r="R337" i="11" s="1"/>
  <c r="R338" i="11" s="1"/>
  <c r="R339" i="11" s="1"/>
  <c r="R340" i="11" s="1"/>
  <c r="R341" i="11" s="1"/>
  <c r="R342" i="11" s="1"/>
  <c r="R343" i="11" s="1"/>
  <c r="R344" i="11" s="1"/>
  <c r="P334" i="11"/>
  <c r="P335" i="11" s="1"/>
  <c r="P336" i="11" s="1"/>
  <c r="P337" i="11" s="1"/>
  <c r="P338" i="11" s="1"/>
  <c r="P339" i="11" s="1"/>
  <c r="P340" i="11" s="1"/>
  <c r="P341" i="11" s="1"/>
  <c r="P342" i="11" s="1"/>
  <c r="P343" i="11" s="1"/>
  <c r="P344" i="11" s="1"/>
  <c r="O334" i="11"/>
  <c r="O335" i="11" s="1"/>
  <c r="O336" i="11" s="1"/>
  <c r="O337" i="11" s="1"/>
  <c r="O338" i="11" s="1"/>
  <c r="O339" i="11" s="1"/>
  <c r="O340" i="11" s="1"/>
  <c r="O341" i="11" s="1"/>
  <c r="O342" i="11" s="1"/>
  <c r="O343" i="11" s="1"/>
  <c r="O344" i="11" s="1"/>
  <c r="H334" i="11"/>
  <c r="H335" i="11" s="1"/>
  <c r="H336" i="11" s="1"/>
  <c r="H337" i="11" s="1"/>
  <c r="H338" i="11" s="1"/>
  <c r="H339" i="11" s="1"/>
  <c r="H340" i="11" s="1"/>
  <c r="H341" i="11" s="1"/>
  <c r="H342" i="11" s="1"/>
  <c r="H343" i="11" s="1"/>
  <c r="H344" i="11" s="1"/>
  <c r="AN12" i="11"/>
  <c r="V13" i="11"/>
  <c r="AF12" i="11"/>
  <c r="AE12" i="11"/>
  <c r="V23" i="11"/>
  <c r="AL12" i="11"/>
  <c r="AD12" i="11"/>
  <c r="AK12" i="11"/>
  <c r="AC12" i="11"/>
  <c r="AJ12" i="11"/>
  <c r="AB12" i="11"/>
  <c r="AM12" i="11"/>
  <c r="AQ12" i="11"/>
  <c r="AI12" i="11"/>
  <c r="AP12" i="11"/>
  <c r="AH12" i="11"/>
  <c r="Z12" i="11"/>
  <c r="AO12" i="11"/>
  <c r="AG12" i="11"/>
  <c r="L9" i="12"/>
  <c r="G16" i="12"/>
  <c r="K9" i="12"/>
  <c r="E24" i="12"/>
  <c r="AK26" i="11" l="1"/>
  <c r="V25" i="11"/>
  <c r="AC25" i="11" s="1"/>
  <c r="J190" i="17"/>
  <c r="I190" i="17"/>
  <c r="E190" i="17"/>
  <c r="X18" i="11"/>
  <c r="W18" i="11"/>
  <c r="AE13" i="11"/>
  <c r="W13" i="11"/>
  <c r="W26" i="11"/>
  <c r="AM26" i="11"/>
  <c r="V22" i="11"/>
  <c r="Y22" i="11" s="1"/>
  <c r="AH26" i="11"/>
  <c r="AD26" i="11"/>
  <c r="Z26" i="11"/>
  <c r="AO26" i="11"/>
  <c r="AC26" i="11"/>
  <c r="AE26" i="11"/>
  <c r="AI26" i="11"/>
  <c r="AJ26" i="11"/>
  <c r="AL26" i="11"/>
  <c r="AJ13" i="11"/>
  <c r="AA26" i="11"/>
  <c r="AF26" i="11"/>
  <c r="AP26" i="11"/>
  <c r="X26" i="11"/>
  <c r="Y13" i="11"/>
  <c r="AG13" i="11"/>
  <c r="AO13" i="11"/>
  <c r="AB26" i="11"/>
  <c r="AG26" i="11"/>
  <c r="AQ26" i="11"/>
  <c r="Y26" i="11"/>
  <c r="AN26" i="11"/>
  <c r="AC13" i="11"/>
  <c r="AM13" i="11"/>
  <c r="AP13" i="11"/>
  <c r="X13" i="11"/>
  <c r="AB23" i="11"/>
  <c r="AJ23" i="11"/>
  <c r="AC23" i="11"/>
  <c r="AK23" i="11"/>
  <c r="W23" i="11"/>
  <c r="AD23" i="11"/>
  <c r="AL23" i="11"/>
  <c r="AE23" i="11"/>
  <c r="AM23" i="11"/>
  <c r="X23" i="11"/>
  <c r="AF23" i="11"/>
  <c r="AN23" i="11"/>
  <c r="Y23" i="11"/>
  <c r="AG23" i="11"/>
  <c r="AO23" i="11"/>
  <c r="AP23" i="11"/>
  <c r="AQ23" i="11"/>
  <c r="Z23" i="11"/>
  <c r="AI23" i="11"/>
  <c r="AH23" i="11"/>
  <c r="AA23" i="11"/>
  <c r="AF13" i="11"/>
  <c r="AA13" i="11"/>
  <c r="AN13" i="11"/>
  <c r="AB13" i="11"/>
  <c r="I334" i="11"/>
  <c r="I335" i="11" s="1"/>
  <c r="I336" i="11" s="1"/>
  <c r="I337" i="11" s="1"/>
  <c r="I338" i="11" s="1"/>
  <c r="I339" i="11" s="1"/>
  <c r="I340" i="11" s="1"/>
  <c r="I341" i="11" s="1"/>
  <c r="I342" i="11" s="1"/>
  <c r="I343" i="11" s="1"/>
  <c r="I344" i="11" s="1"/>
  <c r="E334" i="11"/>
  <c r="E335" i="11" s="1"/>
  <c r="E336" i="11" s="1"/>
  <c r="E337" i="11" s="1"/>
  <c r="E338" i="11" s="1"/>
  <c r="E339" i="11" s="1"/>
  <c r="E340" i="11" s="1"/>
  <c r="E341" i="11" s="1"/>
  <c r="E342" i="11" s="1"/>
  <c r="E343" i="11" s="1"/>
  <c r="E344" i="11" s="1"/>
  <c r="J334" i="11"/>
  <c r="J335" i="11" s="1"/>
  <c r="J336" i="11" s="1"/>
  <c r="J337" i="11" s="1"/>
  <c r="J338" i="11" s="1"/>
  <c r="J339" i="11" s="1"/>
  <c r="J340" i="11" s="1"/>
  <c r="J341" i="11" s="1"/>
  <c r="J342" i="11" s="1"/>
  <c r="J343" i="11" s="1"/>
  <c r="J344" i="11" s="1"/>
  <c r="Z18" i="11"/>
  <c r="AH18" i="11"/>
  <c r="AP18" i="11"/>
  <c r="AA18" i="11"/>
  <c r="AI18" i="11"/>
  <c r="AQ18" i="11"/>
  <c r="Y18" i="11"/>
  <c r="AB18" i="11"/>
  <c r="AJ18" i="11"/>
  <c r="AG18" i="11"/>
  <c r="AC18" i="11"/>
  <c r="AK18" i="11"/>
  <c r="AD18" i="11"/>
  <c r="AL18" i="11"/>
  <c r="AE18" i="11"/>
  <c r="AM18" i="11"/>
  <c r="AO18" i="11"/>
  <c r="AF18" i="11"/>
  <c r="AN18" i="11"/>
  <c r="V14" i="11"/>
  <c r="W14" i="11" s="1"/>
  <c r="AK13" i="11"/>
  <c r="AI13" i="11"/>
  <c r="AD13" i="11"/>
  <c r="AQ13" i="11"/>
  <c r="AL13" i="11"/>
  <c r="Z13" i="11"/>
  <c r="AH13" i="11"/>
  <c r="M9" i="12"/>
  <c r="B24" i="12"/>
  <c r="D16" i="12"/>
  <c r="R24" i="12"/>
  <c r="J24" i="12"/>
  <c r="O23" i="12"/>
  <c r="S16" i="12"/>
  <c r="H24" i="12"/>
  <c r="D24" i="12"/>
  <c r="C24" i="12"/>
  <c r="N9" i="12"/>
  <c r="Q24" i="12"/>
  <c r="K16" i="12"/>
  <c r="O16" i="12"/>
  <c r="P16" i="12"/>
  <c r="M24" i="12"/>
  <c r="R16" i="12"/>
  <c r="G23" i="12"/>
  <c r="G22" i="12"/>
  <c r="P24" i="12"/>
  <c r="B16" i="12"/>
  <c r="J16" i="12"/>
  <c r="P15" i="12"/>
  <c r="E15" i="12"/>
  <c r="L16" i="12"/>
  <c r="S24" i="12"/>
  <c r="O15" i="12"/>
  <c r="F16" i="12"/>
  <c r="I16" i="12"/>
  <c r="L24" i="12"/>
  <c r="A16" i="12"/>
  <c r="N23" i="12"/>
  <c r="I24" i="12"/>
  <c r="N16" i="12"/>
  <c r="C16" i="12"/>
  <c r="N24" i="12"/>
  <c r="E16" i="12"/>
  <c r="A24" i="12"/>
  <c r="R15" i="12"/>
  <c r="O24" i="12"/>
  <c r="G24" i="12"/>
  <c r="I15" i="12"/>
  <c r="A9" i="12"/>
  <c r="M16" i="12"/>
  <c r="K24" i="12"/>
  <c r="A23" i="12"/>
  <c r="Q16" i="12"/>
  <c r="H16" i="12"/>
  <c r="F24" i="12"/>
  <c r="B23" i="12"/>
  <c r="E191" i="17" l="1"/>
  <c r="I191" i="17"/>
  <c r="J191" i="17"/>
  <c r="AJ22" i="11"/>
  <c r="AA22" i="11"/>
  <c r="AO22" i="11"/>
  <c r="AN22" i="11"/>
  <c r="AE22" i="11"/>
  <c r="AB22" i="11"/>
  <c r="AG22" i="11"/>
  <c r="AM22" i="11"/>
  <c r="AQ22" i="11"/>
  <c r="AL22" i="11"/>
  <c r="AI22" i="11"/>
  <c r="W22" i="11"/>
  <c r="AD22" i="11"/>
  <c r="AP22" i="11"/>
  <c r="AF22" i="11"/>
  <c r="X22" i="11"/>
  <c r="AK22" i="11"/>
  <c r="AH22" i="11"/>
  <c r="AC22" i="11"/>
  <c r="Z22" i="11"/>
  <c r="AG25" i="11"/>
  <c r="X25" i="11"/>
  <c r="W25" i="11"/>
  <c r="AJ25" i="11"/>
  <c r="AI25" i="11"/>
  <c r="AP25" i="11"/>
  <c r="AO25" i="11"/>
  <c r="AM25" i="11"/>
  <c r="AB25" i="11"/>
  <c r="AH25" i="11"/>
  <c r="AE25" i="11"/>
  <c r="AQ25" i="11"/>
  <c r="Y25" i="11"/>
  <c r="AD25" i="11"/>
  <c r="AA25" i="11"/>
  <c r="AN25" i="11"/>
  <c r="AK25" i="11"/>
  <c r="Z25" i="11"/>
  <c r="AL25" i="11"/>
  <c r="V21" i="11"/>
  <c r="AD21" i="11" s="1"/>
  <c r="AF25" i="11"/>
  <c r="F17" i="15"/>
  <c r="F25" i="15"/>
  <c r="Q25" i="15"/>
  <c r="Q26" i="15" s="1"/>
  <c r="N25" i="15"/>
  <c r="N26" i="15" s="1"/>
  <c r="M25" i="15"/>
  <c r="M26" i="15" s="1"/>
  <c r="Q17" i="15"/>
  <c r="I25" i="15"/>
  <c r="P25" i="15"/>
  <c r="P26" i="15" s="1"/>
  <c r="H17" i="15"/>
  <c r="J25" i="15"/>
  <c r="L25" i="15"/>
  <c r="L26" i="15" s="1"/>
  <c r="D17" i="15"/>
  <c r="R25" i="15"/>
  <c r="K25" i="15"/>
  <c r="K26" i="15" s="1"/>
  <c r="C25" i="15"/>
  <c r="O25" i="15"/>
  <c r="O26" i="15" s="1"/>
  <c r="D25" i="15"/>
  <c r="S25" i="15"/>
  <c r="S26" i="15" s="1"/>
  <c r="E25" i="15"/>
  <c r="P17" i="15"/>
  <c r="C17" i="15"/>
  <c r="H25" i="15"/>
  <c r="B17" i="15"/>
  <c r="G17" i="15"/>
  <c r="B25" i="15"/>
  <c r="G25" i="15"/>
  <c r="R17" i="12"/>
  <c r="O17" i="12"/>
  <c r="E17" i="12"/>
  <c r="I17" i="12"/>
  <c r="V15" i="11"/>
  <c r="W15" i="11" s="1"/>
  <c r="Z14" i="11"/>
  <c r="AH14" i="11"/>
  <c r="AO14" i="11"/>
  <c r="AN14" i="11"/>
  <c r="AA14" i="11"/>
  <c r="AM14" i="11"/>
  <c r="AC14" i="11"/>
  <c r="AF14" i="11"/>
  <c r="AG14" i="11"/>
  <c r="AJ14" i="11"/>
  <c r="X14" i="11"/>
  <c r="AL14" i="11"/>
  <c r="Y14" i="11"/>
  <c r="AB14" i="11"/>
  <c r="AP14" i="11"/>
  <c r="AD14" i="11"/>
  <c r="AK14" i="11"/>
  <c r="AI14" i="11"/>
  <c r="AE14" i="11"/>
  <c r="AQ14" i="11"/>
  <c r="B15" i="12"/>
  <c r="C19" i="12"/>
  <c r="A15" i="12"/>
  <c r="M15" i="12"/>
  <c r="H15" i="12"/>
  <c r="L10" i="12"/>
  <c r="C23" i="12"/>
  <c r="D23" i="12"/>
  <c r="K10" i="12"/>
  <c r="M23" i="12"/>
  <c r="J15" i="12"/>
  <c r="K20" i="12"/>
  <c r="K15" i="12"/>
  <c r="R23" i="12"/>
  <c r="M20" i="12"/>
  <c r="A20" i="12"/>
  <c r="O20" i="12"/>
  <c r="D20" i="12"/>
  <c r="I23" i="12"/>
  <c r="I20" i="12"/>
  <c r="L15" i="12"/>
  <c r="C20" i="12"/>
  <c r="L23" i="12"/>
  <c r="F23" i="12"/>
  <c r="N15" i="12"/>
  <c r="E23" i="12"/>
  <c r="H20" i="12"/>
  <c r="B20" i="12"/>
  <c r="E20" i="12"/>
  <c r="S20" i="12"/>
  <c r="G20" i="12"/>
  <c r="K23" i="12"/>
  <c r="G15" i="12"/>
  <c r="F15" i="12"/>
  <c r="J20" i="12"/>
  <c r="N20" i="12"/>
  <c r="M10" i="12"/>
  <c r="A10" i="12"/>
  <c r="R20" i="12"/>
  <c r="Q15" i="12"/>
  <c r="S15" i="12"/>
  <c r="J23" i="12"/>
  <c r="P20" i="12"/>
  <c r="N10" i="12"/>
  <c r="S23" i="12"/>
  <c r="M22" i="12"/>
  <c r="C15" i="12"/>
  <c r="F20" i="12"/>
  <c r="P23" i="12"/>
  <c r="A11" i="12"/>
  <c r="L20" i="12"/>
  <c r="D15" i="12"/>
  <c r="Q20" i="12"/>
  <c r="Q23" i="12"/>
  <c r="H23" i="12"/>
  <c r="F17" i="12" l="1"/>
  <c r="B17" i="12"/>
  <c r="G17" i="12"/>
  <c r="D17" i="12"/>
  <c r="C17" i="12"/>
  <c r="H17" i="12"/>
  <c r="J17" i="12"/>
  <c r="J192" i="17"/>
  <c r="I192" i="17"/>
  <c r="E192" i="17"/>
  <c r="O17" i="15"/>
  <c r="AN21" i="11"/>
  <c r="P17" i="12"/>
  <c r="AK21" i="11"/>
  <c r="AM21" i="11"/>
  <c r="AP21" i="11"/>
  <c r="AB21" i="11"/>
  <c r="AI21" i="11"/>
  <c r="AC21" i="11"/>
  <c r="AA21" i="11"/>
  <c r="AF21" i="11"/>
  <c r="AH21" i="11"/>
  <c r="X21" i="11"/>
  <c r="AJ21" i="11"/>
  <c r="Z21" i="11"/>
  <c r="AE21" i="11"/>
  <c r="W21" i="11"/>
  <c r="AG21" i="11"/>
  <c r="AL21" i="11"/>
  <c r="AO21" i="11"/>
  <c r="AQ21" i="11"/>
  <c r="Y21" i="11"/>
  <c r="M25" i="12"/>
  <c r="R17" i="15"/>
  <c r="G25" i="12"/>
  <c r="Q17" i="12"/>
  <c r="I21" i="15"/>
  <c r="I26" i="15" s="1"/>
  <c r="F21" i="15"/>
  <c r="F26" i="15" s="1"/>
  <c r="D21" i="15"/>
  <c r="D26" i="15" s="1"/>
  <c r="E21" i="15"/>
  <c r="E26" i="15" s="1"/>
  <c r="H21" i="15"/>
  <c r="H26" i="15" s="1"/>
  <c r="C21" i="15"/>
  <c r="C26" i="15" s="1"/>
  <c r="J21" i="15"/>
  <c r="J26" i="15" s="1"/>
  <c r="B21" i="15"/>
  <c r="B26" i="15" s="1"/>
  <c r="G21" i="15"/>
  <c r="G26" i="15" s="1"/>
  <c r="V16" i="11"/>
  <c r="W16" i="11" s="1"/>
  <c r="AQ15" i="11"/>
  <c r="AG15" i="11"/>
  <c r="AC15" i="11"/>
  <c r="AI15" i="11"/>
  <c r="AP15" i="11"/>
  <c r="Y15" i="11"/>
  <c r="AM15" i="11"/>
  <c r="AA15" i="11"/>
  <c r="AH15" i="11"/>
  <c r="AE15" i="11"/>
  <c r="AJ15" i="11"/>
  <c r="Z15" i="11"/>
  <c r="AB15" i="11"/>
  <c r="AD15" i="11"/>
  <c r="X15" i="11"/>
  <c r="AN15" i="11"/>
  <c r="AF15" i="11"/>
  <c r="AL15" i="11"/>
  <c r="AO15" i="11"/>
  <c r="AK15" i="11"/>
  <c r="D22" i="12"/>
  <c r="B19" i="12"/>
  <c r="F19" i="12"/>
  <c r="I18" i="12"/>
  <c r="G19" i="12"/>
  <c r="E22" i="12"/>
  <c r="K18" i="12"/>
  <c r="J19" i="12"/>
  <c r="R22" i="12"/>
  <c r="J22" i="12"/>
  <c r="C22" i="12"/>
  <c r="I22" i="12"/>
  <c r="S19" i="12"/>
  <c r="L19" i="12"/>
  <c r="R19" i="12"/>
  <c r="N18" i="12"/>
  <c r="A19" i="12"/>
  <c r="A22" i="12"/>
  <c r="B22" i="12"/>
  <c r="O18" i="12"/>
  <c r="F18" i="12"/>
  <c r="O19" i="12"/>
  <c r="P19" i="12"/>
  <c r="E19" i="12"/>
  <c r="S22" i="12"/>
  <c r="O22" i="12"/>
  <c r="P22" i="12"/>
  <c r="N22" i="12"/>
  <c r="F22" i="12"/>
  <c r="A12" i="12"/>
  <c r="D19" i="12"/>
  <c r="L22" i="12"/>
  <c r="K19" i="12"/>
  <c r="A18" i="12"/>
  <c r="Q19" i="12"/>
  <c r="E18" i="12"/>
  <c r="H22" i="12"/>
  <c r="N19" i="12"/>
  <c r="B18" i="12"/>
  <c r="Q22" i="12"/>
  <c r="H18" i="12"/>
  <c r="H19" i="12"/>
  <c r="M19" i="12"/>
  <c r="I19" i="12"/>
  <c r="D18" i="12"/>
  <c r="K22" i="12"/>
  <c r="F25" i="12" l="1"/>
  <c r="S25" i="12"/>
  <c r="L25" i="12"/>
  <c r="B25" i="12"/>
  <c r="H25" i="12"/>
  <c r="K25" i="12"/>
  <c r="N25" i="12"/>
  <c r="Q25" i="12"/>
  <c r="O25" i="12"/>
  <c r="D25" i="12"/>
  <c r="R25" i="12"/>
  <c r="C25" i="12"/>
  <c r="I25" i="12"/>
  <c r="E25" i="12"/>
  <c r="J25" i="12"/>
  <c r="P25" i="12"/>
  <c r="E193" i="17"/>
  <c r="I193" i="17"/>
  <c r="J193" i="17"/>
  <c r="N21" i="12"/>
  <c r="K21" i="12"/>
  <c r="O21" i="12"/>
  <c r="I21" i="12"/>
  <c r="D21" i="12"/>
  <c r="F21" i="12"/>
  <c r="E21" i="12"/>
  <c r="H21" i="12"/>
  <c r="B21" i="12"/>
  <c r="L17" i="15"/>
  <c r="M17" i="15"/>
  <c r="N17" i="15"/>
  <c r="K17" i="15"/>
  <c r="S17" i="15"/>
  <c r="S17" i="12"/>
  <c r="N17" i="12"/>
  <c r="M17" i="12"/>
  <c r="L17" i="12"/>
  <c r="K17" i="12"/>
  <c r="AC16" i="11"/>
  <c r="AJ16" i="11"/>
  <c r="AO16" i="11"/>
  <c r="AE16" i="11"/>
  <c r="AF16" i="11"/>
  <c r="AB16" i="11"/>
  <c r="AG16" i="11"/>
  <c r="Y16" i="11"/>
  <c r="AQ16" i="11"/>
  <c r="AP16" i="11"/>
  <c r="AA16" i="11"/>
  <c r="AK16" i="11"/>
  <c r="AH16" i="11"/>
  <c r="Z16" i="11"/>
  <c r="AL16" i="11"/>
  <c r="AM16" i="11"/>
  <c r="AI16" i="11"/>
  <c r="AN16" i="11"/>
  <c r="X16" i="11"/>
  <c r="AD16" i="11"/>
  <c r="L18" i="12"/>
  <c r="G18" i="12"/>
  <c r="C18" i="12"/>
  <c r="S18" i="12"/>
  <c r="J18" i="12"/>
  <c r="A13" i="12"/>
  <c r="P18" i="12"/>
  <c r="Q18" i="12"/>
  <c r="M18" i="12"/>
  <c r="R18" i="12"/>
  <c r="D26" i="12" l="1"/>
  <c r="H26" i="12"/>
  <c r="E26" i="12"/>
  <c r="F26" i="12"/>
  <c r="I26" i="12"/>
  <c r="B26" i="12"/>
  <c r="C21" i="12"/>
  <c r="C26" i="12" s="1"/>
  <c r="Q21" i="12"/>
  <c r="P21" i="12"/>
  <c r="N26" i="12"/>
  <c r="K26" i="12"/>
  <c r="L21" i="12"/>
  <c r="S21" i="12"/>
  <c r="J21" i="12"/>
  <c r="J26" i="12" s="1"/>
  <c r="M21" i="12"/>
  <c r="G21" i="12"/>
  <c r="G26" i="12" s="1"/>
  <c r="R21" i="12"/>
  <c r="O26" i="12"/>
  <c r="E194" i="17"/>
  <c r="J194" i="17"/>
  <c r="I194" i="17"/>
  <c r="Q26" i="12" l="1"/>
  <c r="P26" i="12"/>
  <c r="L26" i="12"/>
  <c r="S26" i="12"/>
  <c r="M26" i="12"/>
  <c r="I195" i="17"/>
  <c r="J195" i="17"/>
  <c r="E195" i="17"/>
  <c r="E196" i="17" l="1"/>
  <c r="J196" i="17"/>
  <c r="I196" i="17"/>
  <c r="E197" i="17" l="1"/>
  <c r="J197" i="17"/>
  <c r="I197" i="17"/>
  <c r="I198" i="17" l="1"/>
  <c r="J198" i="17"/>
  <c r="E198" i="17"/>
  <c r="J199" i="17" l="1"/>
  <c r="E199" i="17"/>
  <c r="I199" i="17"/>
  <c r="I200" i="17" l="1"/>
  <c r="E200" i="17"/>
  <c r="J200" i="17"/>
  <c r="J15" i="15"/>
  <c r="I15" i="15"/>
  <c r="E15" i="15"/>
  <c r="J17" i="15" l="1"/>
  <c r="I17" i="15"/>
  <c r="E17" i="15"/>
  <c r="T33" i="14" l="1"/>
  <c r="T10" i="12"/>
  <c r="T9" i="12"/>
  <c r="T189" i="17" l="1"/>
  <c r="T201" i="17"/>
  <c r="T18" i="15"/>
  <c r="T24" i="15"/>
  <c r="T202" i="17" l="1"/>
  <c r="T203" i="17" s="1"/>
  <c r="T22" i="15"/>
  <c r="T190" i="17" l="1"/>
  <c r="T191" i="17" s="1"/>
  <c r="T192" i="17" s="1"/>
  <c r="T193" i="17" s="1"/>
  <c r="T194" i="17" s="1"/>
  <c r="T195" i="17" l="1"/>
  <c r="T204" i="17"/>
  <c r="T205" i="17" s="1"/>
  <c r="T206" i="17" s="1"/>
  <c r="T207" i="17" s="1"/>
  <c r="T208" i="17" s="1"/>
  <c r="T209" i="17" s="1"/>
  <c r="T210" i="17" s="1"/>
  <c r="T19" i="15"/>
  <c r="T196" i="17" l="1"/>
  <c r="T197" i="17" s="1"/>
  <c r="T198" i="17" s="1"/>
  <c r="T199" i="17" s="1"/>
  <c r="T20" i="15"/>
  <c r="T21" i="15" l="1"/>
  <c r="T200" i="17"/>
  <c r="T23" i="15"/>
  <c r="T25" i="15" l="1"/>
  <c r="T26" i="15" s="1"/>
  <c r="T211" i="17"/>
  <c r="T16" i="15"/>
  <c r="T212" i="17" l="1"/>
  <c r="T333" i="11"/>
  <c r="T15" i="15"/>
  <c r="T18" i="12"/>
  <c r="T17" i="15" l="1"/>
  <c r="T19" i="12"/>
  <c r="T334" i="11" l="1"/>
  <c r="T335" i="11" s="1"/>
  <c r="T336" i="11" s="1"/>
  <c r="T337" i="11" s="1"/>
  <c r="T338" i="11" s="1"/>
  <c r="T339" i="11" s="1"/>
  <c r="T340" i="11" s="1"/>
  <c r="T341" i="11" s="1"/>
  <c r="T342" i="11" s="1"/>
  <c r="T343" i="11" s="1"/>
  <c r="T23" i="12"/>
  <c r="T22" i="12"/>
  <c r="T344" i="11" l="1"/>
  <c r="T20" i="12"/>
  <c r="T21" i="12" l="1"/>
  <c r="T345" i="11"/>
  <c r="T24" i="12"/>
  <c r="T346" i="11" l="1"/>
  <c r="T25" i="12"/>
  <c r="T16" i="12"/>
  <c r="T26" i="12" l="1"/>
  <c r="T347" i="11"/>
  <c r="T348" i="11" l="1"/>
  <c r="T349" i="11" l="1"/>
  <c r="T350" i="11" l="1"/>
  <c r="T351" i="11" l="1"/>
  <c r="T352" i="11" l="1"/>
  <c r="T353" i="11" l="1"/>
  <c r="T354" i="11" l="1"/>
  <c r="T355" i="11" l="1"/>
  <c r="T356" i="11" l="1"/>
  <c r="T15" i="12"/>
  <c r="T17" i="12" l="1"/>
  <c r="E11" i="16" l="1"/>
  <c r="P13" i="16"/>
  <c r="E15" i="16"/>
  <c r="E17" i="16"/>
  <c r="E19" i="16"/>
  <c r="H21" i="16"/>
  <c r="G23" i="16"/>
  <c r="Q14" i="14"/>
  <c r="D14" i="14"/>
  <c r="R16" i="14"/>
  <c r="H16" i="14"/>
  <c r="D16" i="14"/>
  <c r="P20" i="14"/>
  <c r="R20" i="14"/>
  <c r="G22" i="14"/>
  <c r="C22" i="14"/>
  <c r="D22" i="14"/>
  <c r="R24" i="14"/>
  <c r="G24" i="14"/>
  <c r="B24" i="14"/>
  <c r="Q24" i="14"/>
  <c r="C24" i="14"/>
  <c r="H26" i="14"/>
  <c r="R26" i="14"/>
  <c r="C26" i="14"/>
  <c r="F26" i="14"/>
  <c r="C30" i="14"/>
  <c r="R32" i="14"/>
  <c r="C32" i="14"/>
  <c r="B34" i="14"/>
  <c r="C34" i="14"/>
  <c r="R34" i="14"/>
  <c r="R14" i="16"/>
  <c r="D13" i="14"/>
  <c r="C13" i="14"/>
  <c r="B15" i="14"/>
  <c r="R15" i="14"/>
  <c r="D15" i="14"/>
  <c r="H15" i="14"/>
  <c r="P17" i="14"/>
  <c r="D19" i="14"/>
  <c r="Q21" i="14"/>
  <c r="G21" i="14"/>
  <c r="Q23" i="14"/>
  <c r="H23" i="14"/>
  <c r="P25" i="14"/>
  <c r="R27" i="14"/>
  <c r="G27" i="14"/>
  <c r="Q27" i="14"/>
  <c r="F27" i="14"/>
  <c r="F29" i="14"/>
  <c r="Q29" i="14"/>
  <c r="P29" i="14"/>
  <c r="Q31" i="14"/>
  <c r="B33" i="14"/>
  <c r="C33" i="14"/>
  <c r="D35" i="14"/>
  <c r="Q35" i="14"/>
  <c r="C35" i="14"/>
  <c r="D10" i="12"/>
  <c r="G10" i="15"/>
  <c r="Q10" i="12"/>
  <c r="B9" i="12"/>
  <c r="C10" i="12"/>
  <c r="C9" i="12"/>
  <c r="R9" i="12"/>
  <c r="F18" i="16" l="1"/>
  <c r="B13" i="16"/>
  <c r="P20" i="16"/>
  <c r="E10" i="16"/>
  <c r="C17" i="16"/>
  <c r="F21" i="16"/>
  <c r="E16" i="16"/>
  <c r="Q22" i="16"/>
  <c r="E22" i="16"/>
  <c r="I9" i="16"/>
  <c r="B11" i="16"/>
  <c r="G17" i="16"/>
  <c r="R23" i="16"/>
  <c r="C23" i="16"/>
  <c r="E23" i="16"/>
  <c r="H12" i="16"/>
  <c r="G12" i="16"/>
  <c r="C14" i="16"/>
  <c r="I14" i="16"/>
  <c r="D20" i="16"/>
  <c r="D22" i="16"/>
  <c r="R22" i="16"/>
  <c r="G10" i="16"/>
  <c r="D12" i="16"/>
  <c r="F14" i="16"/>
  <c r="C16" i="16"/>
  <c r="G16" i="16"/>
  <c r="P16" i="16"/>
  <c r="E18" i="16"/>
  <c r="G18" i="16"/>
  <c r="O18" i="16"/>
  <c r="J18" i="16"/>
  <c r="R20" i="16"/>
  <c r="B20" i="16"/>
  <c r="J20" i="16"/>
  <c r="I20" i="16"/>
  <c r="R9" i="16"/>
  <c r="J9" i="16"/>
  <c r="Q11" i="16"/>
  <c r="E13" i="16"/>
  <c r="H15" i="16"/>
  <c r="I17" i="16"/>
  <c r="R19" i="16"/>
  <c r="Q13" i="16"/>
  <c r="R33" i="14"/>
  <c r="O33" i="14"/>
  <c r="O31" i="14"/>
  <c r="B31" i="14"/>
  <c r="C29" i="14"/>
  <c r="D27" i="14"/>
  <c r="B27" i="14"/>
  <c r="O25" i="14"/>
  <c r="B25" i="14"/>
  <c r="C23" i="14"/>
  <c r="P23" i="14"/>
  <c r="P31" i="14"/>
  <c r="G29" i="14"/>
  <c r="P27" i="14"/>
  <c r="C25" i="14"/>
  <c r="D23" i="14"/>
  <c r="O23" i="14"/>
  <c r="F23" i="14"/>
  <c r="C21" i="14"/>
  <c r="D21" i="14"/>
  <c r="D17" i="14"/>
  <c r="B29" i="14"/>
  <c r="O19" i="14"/>
  <c r="O17" i="14"/>
  <c r="P15" i="14"/>
  <c r="Q13" i="14"/>
  <c r="F13" i="14"/>
  <c r="O35" i="14"/>
  <c r="F31" i="14"/>
  <c r="Q25" i="14"/>
  <c r="R25" i="14"/>
  <c r="F25" i="14"/>
  <c r="O21" i="14"/>
  <c r="R21" i="14"/>
  <c r="H21" i="14"/>
  <c r="Q19" i="14"/>
  <c r="B19" i="14"/>
  <c r="S15" i="14"/>
  <c r="O15" i="14"/>
  <c r="O13" i="14"/>
  <c r="O11" i="14"/>
  <c r="F35" i="14"/>
  <c r="B35" i="14"/>
  <c r="H33" i="14"/>
  <c r="R31" i="14"/>
  <c r="H29" i="14"/>
  <c r="H35" i="14"/>
  <c r="G35" i="14"/>
  <c r="G33" i="14"/>
  <c r="F33" i="14"/>
  <c r="H31" i="14"/>
  <c r="P33" i="14"/>
  <c r="R35" i="14"/>
  <c r="P35" i="14"/>
  <c r="Q33" i="14"/>
  <c r="G31" i="14"/>
  <c r="D31" i="14"/>
  <c r="R29" i="14"/>
  <c r="C31" i="14"/>
  <c r="G25" i="14"/>
  <c r="D33" i="14"/>
  <c r="O29" i="14"/>
  <c r="S29" i="14"/>
  <c r="D29" i="14"/>
  <c r="C27" i="14"/>
  <c r="B23" i="14"/>
  <c r="F21" i="14"/>
  <c r="P21" i="14"/>
  <c r="H19" i="14"/>
  <c r="Q15" i="14"/>
  <c r="H13" i="14"/>
  <c r="R13" i="14"/>
  <c r="B13" i="14"/>
  <c r="F11" i="14"/>
  <c r="B11" i="14"/>
  <c r="P11" i="14"/>
  <c r="O22" i="16"/>
  <c r="F22" i="16"/>
  <c r="C18" i="16"/>
  <c r="D18" i="16"/>
  <c r="H18" i="16"/>
  <c r="F16" i="16"/>
  <c r="E14" i="16"/>
  <c r="Q14" i="16"/>
  <c r="I12" i="16"/>
  <c r="P12" i="16"/>
  <c r="O12" i="16"/>
  <c r="B10" i="16"/>
  <c r="J10" i="16"/>
  <c r="G32" i="14"/>
  <c r="H30" i="14"/>
  <c r="D28" i="14"/>
  <c r="H28" i="14"/>
  <c r="Q26" i="14"/>
  <c r="Q22" i="14"/>
  <c r="Q20" i="14"/>
  <c r="H20" i="14"/>
  <c r="B18" i="14"/>
  <c r="O16" i="14"/>
  <c r="H23" i="16"/>
  <c r="J23" i="16"/>
  <c r="I23" i="16"/>
  <c r="D23" i="16"/>
  <c r="F23" i="16"/>
  <c r="I19" i="16"/>
  <c r="O19" i="16"/>
  <c r="D17" i="16"/>
  <c r="Q17" i="16"/>
  <c r="G15" i="16"/>
  <c r="I15" i="16"/>
  <c r="D13" i="16"/>
  <c r="O13" i="16"/>
  <c r="D11" i="16"/>
  <c r="G11" i="16"/>
  <c r="H11" i="16"/>
  <c r="B9" i="16"/>
  <c r="E9" i="16"/>
  <c r="G9" i="16"/>
  <c r="Q11" i="14"/>
  <c r="H20" i="16"/>
  <c r="I18" i="16"/>
  <c r="J16" i="16"/>
  <c r="B14" i="16"/>
  <c r="Q12" i="16"/>
  <c r="F10" i="16"/>
  <c r="P34" i="14"/>
  <c r="C28" i="14"/>
  <c r="B26" i="14"/>
  <c r="H22" i="14"/>
  <c r="C18" i="14"/>
  <c r="P14" i="14"/>
  <c r="H14" i="14"/>
  <c r="P12" i="14"/>
  <c r="J21" i="16"/>
  <c r="D19" i="16"/>
  <c r="O17" i="16"/>
  <c r="R17" i="16"/>
  <c r="I13" i="16"/>
  <c r="J11" i="16"/>
  <c r="F9" i="16"/>
  <c r="R11" i="14"/>
  <c r="F20" i="16"/>
  <c r="B18" i="16"/>
  <c r="Q18" i="16"/>
  <c r="P18" i="16"/>
  <c r="D16" i="16"/>
  <c r="Q16" i="16"/>
  <c r="J14" i="16"/>
  <c r="O14" i="16"/>
  <c r="E12" i="16"/>
  <c r="R10" i="16"/>
  <c r="F34" i="14"/>
  <c r="G30" i="14"/>
  <c r="P28" i="14"/>
  <c r="C20" i="14"/>
  <c r="P18" i="14"/>
  <c r="F18" i="14"/>
  <c r="R14" i="14"/>
  <c r="S12" i="14"/>
  <c r="O12" i="14"/>
  <c r="R11" i="16"/>
  <c r="H11" i="14"/>
  <c r="B16" i="16"/>
  <c r="I16" i="16"/>
  <c r="H16" i="16"/>
  <c r="C12" i="16"/>
  <c r="O10" i="16"/>
  <c r="Q34" i="14"/>
  <c r="B32" i="14"/>
  <c r="R30" i="14"/>
  <c r="F30" i="14"/>
  <c r="B28" i="14"/>
  <c r="G28" i="14"/>
  <c r="G26" i="14"/>
  <c r="H24" i="14"/>
  <c r="S20" i="14"/>
  <c r="O20" i="14"/>
  <c r="C16" i="14"/>
  <c r="P23" i="16"/>
  <c r="B23" i="16"/>
  <c r="D21" i="16"/>
  <c r="P19" i="16"/>
  <c r="P17" i="16"/>
  <c r="F15" i="16"/>
  <c r="F13" i="16"/>
  <c r="P11" i="16"/>
  <c r="F11" i="16"/>
  <c r="D9" i="16"/>
  <c r="Q20" i="16"/>
  <c r="O34" i="14"/>
  <c r="O32" i="14"/>
  <c r="S30" i="14"/>
  <c r="O30" i="14"/>
  <c r="D26" i="14"/>
  <c r="F22" i="14"/>
  <c r="Q23" i="16"/>
  <c r="C21" i="16"/>
  <c r="C19" i="16"/>
  <c r="H17" i="16"/>
  <c r="R15" i="16"/>
  <c r="J13" i="16"/>
  <c r="R13" i="16"/>
  <c r="O9" i="16"/>
  <c r="D25" i="14"/>
  <c r="H25" i="14"/>
  <c r="R23" i="14"/>
  <c r="G23" i="14"/>
  <c r="C17" i="14"/>
  <c r="H17" i="14"/>
  <c r="R17" i="14"/>
  <c r="C15" i="14"/>
  <c r="C22" i="16"/>
  <c r="I22" i="16"/>
  <c r="P22" i="16"/>
  <c r="O20" i="16"/>
  <c r="C20" i="16"/>
  <c r="E20" i="16"/>
  <c r="G14" i="16"/>
  <c r="P14" i="16"/>
  <c r="C10" i="16"/>
  <c r="G34" i="14"/>
  <c r="D34" i="14"/>
  <c r="F28" i="14"/>
  <c r="Q28" i="14"/>
  <c r="F24" i="14"/>
  <c r="P22" i="14"/>
  <c r="F20" i="14"/>
  <c r="G20" i="14"/>
  <c r="D20" i="14"/>
  <c r="Q18" i="14"/>
  <c r="H18" i="14"/>
  <c r="O18" i="14"/>
  <c r="Q16" i="14"/>
  <c r="P16" i="14"/>
  <c r="B16" i="14"/>
  <c r="F14" i="14"/>
  <c r="O14" i="14"/>
  <c r="S14" i="14"/>
  <c r="F12" i="14"/>
  <c r="B12" i="14"/>
  <c r="C12" i="14"/>
  <c r="O23" i="16"/>
  <c r="B21" i="16"/>
  <c r="G21" i="16"/>
  <c r="B19" i="16"/>
  <c r="F17" i="16"/>
  <c r="B15" i="16"/>
  <c r="Q15" i="16"/>
  <c r="C11" i="16"/>
  <c r="P9" i="16"/>
  <c r="H27" i="14"/>
  <c r="O27" i="14"/>
  <c r="S27" i="14"/>
  <c r="F19" i="14"/>
  <c r="F15" i="14"/>
  <c r="P13" i="14"/>
  <c r="D11" i="14"/>
  <c r="C11" i="14"/>
  <c r="B22" i="16"/>
  <c r="H22" i="16"/>
  <c r="G22" i="16"/>
  <c r="G20" i="16"/>
  <c r="O16" i="16"/>
  <c r="R16" i="16"/>
  <c r="H14" i="16"/>
  <c r="R12" i="16"/>
  <c r="F12" i="16"/>
  <c r="B12" i="16"/>
  <c r="D10" i="16"/>
  <c r="Q10" i="16"/>
  <c r="H10" i="16"/>
  <c r="H34" i="14"/>
  <c r="H32" i="14"/>
  <c r="B30" i="14"/>
  <c r="Q30" i="14"/>
  <c r="S28" i="14"/>
  <c r="O28" i="14"/>
  <c r="R28" i="14"/>
  <c r="P26" i="14"/>
  <c r="O26" i="14"/>
  <c r="D24" i="14"/>
  <c r="P24" i="14"/>
  <c r="O24" i="14"/>
  <c r="B22" i="14"/>
  <c r="S22" i="14"/>
  <c r="O22" i="14"/>
  <c r="B20" i="14"/>
  <c r="R18" i="14"/>
  <c r="D18" i="14"/>
  <c r="F16" i="14"/>
  <c r="R21" i="16"/>
  <c r="P21" i="16"/>
  <c r="H19" i="16"/>
  <c r="F19" i="16"/>
  <c r="G19" i="16"/>
  <c r="B17" i="16"/>
  <c r="J17" i="16"/>
  <c r="J15" i="16"/>
  <c r="C15" i="16"/>
  <c r="G13" i="16"/>
  <c r="I11" i="16"/>
  <c r="O11" i="16"/>
  <c r="H9" i="16"/>
  <c r="B21" i="14"/>
  <c r="C19" i="14"/>
  <c r="R19" i="14"/>
  <c r="P19" i="14"/>
  <c r="F17" i="14"/>
  <c r="B17" i="14"/>
  <c r="Q17" i="14"/>
  <c r="J22" i="16"/>
  <c r="R18" i="16"/>
  <c r="D14" i="16"/>
  <c r="J12" i="16"/>
  <c r="I10" i="16"/>
  <c r="P10" i="16"/>
  <c r="D32" i="14"/>
  <c r="Q32" i="14"/>
  <c r="F32" i="14"/>
  <c r="P32" i="14"/>
  <c r="D30" i="14"/>
  <c r="P30" i="14"/>
  <c r="R22" i="14"/>
  <c r="C14" i="14"/>
  <c r="B14" i="14"/>
  <c r="H12" i="14"/>
  <c r="R12" i="14"/>
  <c r="Q12" i="14"/>
  <c r="D12" i="14"/>
  <c r="E21" i="16"/>
  <c r="Q21" i="16"/>
  <c r="O21" i="16"/>
  <c r="I21" i="16"/>
  <c r="Q19" i="16"/>
  <c r="J19" i="16"/>
  <c r="P15" i="16"/>
  <c r="D15" i="16"/>
  <c r="O15" i="16"/>
  <c r="H13" i="16"/>
  <c r="C13" i="16"/>
  <c r="C9" i="16"/>
  <c r="Q9" i="16"/>
  <c r="O9" i="15"/>
  <c r="O10" i="12"/>
  <c r="P10" i="12"/>
  <c r="O10" i="15"/>
  <c r="G9" i="12"/>
  <c r="F9" i="15"/>
  <c r="G10" i="12"/>
  <c r="H9" i="12"/>
  <c r="Q10" i="15"/>
  <c r="Q9" i="15"/>
  <c r="J10" i="15"/>
  <c r="F9" i="12"/>
  <c r="J9" i="15"/>
  <c r="F10" i="12"/>
  <c r="Q9" i="12"/>
  <c r="E10" i="15"/>
  <c r="D9" i="12"/>
  <c r="R9" i="15"/>
  <c r="R10" i="15"/>
  <c r="I9" i="15"/>
  <c r="B9" i="15"/>
  <c r="C9" i="15"/>
  <c r="E9" i="15"/>
  <c r="G9" i="15"/>
  <c r="R10" i="12"/>
  <c r="P10" i="15"/>
  <c r="B10" i="12"/>
  <c r="C10" i="15"/>
  <c r="D10" i="15"/>
  <c r="D9" i="15"/>
  <c r="H9" i="15"/>
  <c r="P9" i="12"/>
  <c r="O9" i="12"/>
  <c r="I10" i="15"/>
  <c r="H10" i="12"/>
  <c r="H10" i="15"/>
  <c r="P9" i="15"/>
  <c r="F10" i="15"/>
  <c r="B10" i="15"/>
  <c r="S33" i="14" l="1"/>
  <c r="S18" i="14"/>
  <c r="S25" i="14"/>
  <c r="S21" i="14"/>
  <c r="S35" i="14"/>
  <c r="S17" i="14"/>
  <c r="S32" i="14"/>
  <c r="S19" i="14"/>
  <c r="S26" i="14"/>
  <c r="S16" i="14"/>
  <c r="S34" i="14"/>
  <c r="S11" i="14"/>
  <c r="S23" i="14"/>
  <c r="S31" i="14"/>
  <c r="S24" i="14"/>
  <c r="S13" i="14"/>
  <c r="S9" i="12"/>
  <c r="S10" i="12"/>
  <c r="Y229" i="9" l="1"/>
  <c r="Y228" i="9"/>
  <c r="Y227" i="9"/>
  <c r="Y226" i="9"/>
  <c r="X226" i="9" s="1"/>
  <c r="X224" i="9" s="1"/>
  <c r="X223" i="9" s="1"/>
  <c r="X217" i="9" s="1"/>
  <c r="Y225" i="9"/>
  <c r="Y224" i="9"/>
  <c r="Y223" i="9"/>
  <c r="Y222" i="9"/>
  <c r="X222" i="9" s="1"/>
  <c r="Y221" i="9"/>
  <c r="X221" i="9" s="1"/>
  <c r="Y220" i="9"/>
  <c r="Y219" i="9"/>
  <c r="Y218" i="9"/>
  <c r="Y217" i="9"/>
  <c r="Y216" i="9"/>
  <c r="Y215" i="9"/>
  <c r="X215" i="9" s="1"/>
  <c r="X214" i="9" s="1"/>
  <c r="X212" i="9" s="1"/>
  <c r="Y214" i="9"/>
  <c r="Y213" i="9"/>
  <c r="Y212" i="9"/>
  <c r="Y211" i="9"/>
  <c r="Y210" i="9"/>
  <c r="Y209" i="9"/>
  <c r="Y208" i="9"/>
  <c r="Y207" i="9"/>
  <c r="Y206" i="9"/>
  <c r="Y205" i="9"/>
  <c r="Y204" i="9"/>
  <c r="Y203" i="9"/>
  <c r="Y202" i="9"/>
  <c r="Y201" i="9"/>
  <c r="Y200" i="9"/>
  <c r="Y199" i="9"/>
  <c r="Y198" i="9"/>
  <c r="Y197" i="9"/>
  <c r="Y196" i="9"/>
  <c r="Y195" i="9"/>
  <c r="Y194" i="9"/>
  <c r="Y193" i="9"/>
  <c r="Y192" i="9"/>
  <c r="Y191" i="9"/>
  <c r="Y190" i="9"/>
  <c r="Y189" i="9"/>
  <c r="Y188" i="9"/>
  <c r="Y187" i="9"/>
  <c r="Y186" i="9"/>
  <c r="Y185" i="9"/>
  <c r="Y184" i="9"/>
  <c r="Y183" i="9"/>
  <c r="Y182" i="9"/>
  <c r="Y181" i="9"/>
  <c r="Y180" i="9"/>
  <c r="Y179" i="9"/>
  <c r="Y178" i="9"/>
  <c r="Y177" i="9"/>
  <c r="Y176" i="9"/>
  <c r="Y175" i="9"/>
  <c r="Y174" i="9"/>
  <c r="Y173" i="9"/>
  <c r="Y172" i="9"/>
  <c r="Y171" i="9"/>
  <c r="Y170" i="9"/>
  <c r="Y169" i="9"/>
  <c r="Y168" i="9"/>
  <c r="Y167" i="9"/>
  <c r="Y166" i="9"/>
  <c r="Y165" i="9"/>
  <c r="X165" i="9" s="1"/>
  <c r="X153" i="9" s="1"/>
  <c r="X141" i="9" s="1"/>
  <c r="Y164" i="9"/>
  <c r="Y163" i="9"/>
  <c r="Y162" i="9"/>
  <c r="Y161" i="9"/>
  <c r="Y160" i="9"/>
  <c r="Y159" i="9"/>
  <c r="Y158" i="9"/>
  <c r="Y157" i="9"/>
  <c r="Y156" i="9"/>
  <c r="Y155" i="9"/>
  <c r="Y154" i="9"/>
  <c r="Y153" i="9"/>
  <c r="Y152" i="9"/>
  <c r="Y151" i="9"/>
  <c r="Y150" i="9"/>
  <c r="Y149" i="9"/>
  <c r="Y148" i="9"/>
  <c r="Y147" i="9"/>
  <c r="Y146" i="9"/>
  <c r="Y145" i="9"/>
  <c r="Y144" i="9"/>
  <c r="Y143" i="9"/>
  <c r="Y142" i="9"/>
  <c r="Y141" i="9"/>
  <c r="Y140" i="9"/>
  <c r="Y139" i="9"/>
  <c r="Y138" i="9"/>
  <c r="Y137" i="9"/>
  <c r="Y136" i="9"/>
  <c r="Y135" i="9"/>
  <c r="Y134" i="9"/>
  <c r="Y133" i="9"/>
  <c r="Y132" i="9"/>
  <c r="Y131" i="9"/>
  <c r="Y130" i="9"/>
  <c r="Y129" i="9"/>
  <c r="Y128" i="9"/>
  <c r="Y127" i="9"/>
  <c r="Y126" i="9"/>
  <c r="Y125" i="9"/>
  <c r="Y124" i="9"/>
  <c r="Y123" i="9"/>
  <c r="Y122" i="9"/>
  <c r="Y121" i="9"/>
  <c r="Y120" i="9"/>
  <c r="Y119" i="9"/>
  <c r="Y118" i="9"/>
  <c r="Y117" i="9"/>
  <c r="Y116" i="9"/>
  <c r="Y115" i="9"/>
  <c r="Y114" i="9"/>
  <c r="Y113" i="9"/>
  <c r="Y112" i="9"/>
  <c r="Y111" i="9"/>
  <c r="Y110" i="9"/>
  <c r="Y109" i="9"/>
  <c r="Y108" i="9"/>
  <c r="Y107" i="9"/>
  <c r="Y106" i="9"/>
  <c r="Y105" i="9"/>
  <c r="Y104" i="9"/>
  <c r="Y103" i="9"/>
  <c r="Y102" i="9"/>
  <c r="Y101" i="9"/>
  <c r="Y100" i="9"/>
  <c r="Y99" i="9"/>
  <c r="Y98" i="9"/>
  <c r="Y97" i="9"/>
  <c r="Y96" i="9"/>
  <c r="Y95" i="9"/>
  <c r="Y94" i="9"/>
  <c r="Y93" i="9"/>
  <c r="Y92" i="9"/>
  <c r="Y91" i="9"/>
  <c r="Y90" i="9"/>
  <c r="Y89" i="9"/>
  <c r="Y88" i="9"/>
  <c r="Y87" i="9"/>
  <c r="Y86" i="9"/>
  <c r="Y85" i="9"/>
  <c r="Y84" i="9"/>
  <c r="Y83" i="9"/>
  <c r="Y82" i="9"/>
  <c r="Y81" i="9"/>
  <c r="Y80" i="9"/>
  <c r="Y79" i="9"/>
  <c r="Y78" i="9"/>
  <c r="Y77" i="9"/>
  <c r="Y76" i="9"/>
  <c r="Y75" i="9"/>
  <c r="Y74" i="9"/>
  <c r="Y73" i="9"/>
  <c r="Y72" i="9"/>
  <c r="Y71" i="9"/>
  <c r="Y70" i="9"/>
  <c r="Y69" i="9"/>
  <c r="Y68" i="9"/>
  <c r="Y67" i="9"/>
  <c r="Y66" i="9"/>
  <c r="Y65" i="9"/>
  <c r="Y64" i="9"/>
  <c r="Y63" i="9"/>
  <c r="Y62" i="9"/>
  <c r="Y61" i="9"/>
  <c r="Y60" i="9"/>
  <c r="Y59" i="9"/>
  <c r="Y58" i="9"/>
  <c r="Y57" i="9"/>
  <c r="Y56" i="9"/>
  <c r="Y55" i="9"/>
  <c r="Y54" i="9"/>
  <c r="Y53" i="9"/>
  <c r="Y52" i="9"/>
  <c r="Y51" i="9"/>
  <c r="Y50" i="9"/>
  <c r="Y49" i="9"/>
  <c r="Y48" i="9"/>
  <c r="Y47" i="9"/>
  <c r="Y46" i="9"/>
  <c r="Y45" i="9"/>
  <c r="Y44" i="9"/>
  <c r="Y43" i="9"/>
  <c r="Y42" i="9"/>
  <c r="Y41" i="9"/>
  <c r="Y40" i="9"/>
  <c r="Y39" i="9"/>
  <c r="Y38" i="9"/>
  <c r="Y37" i="9"/>
  <c r="Y36" i="9"/>
  <c r="Y35" i="9"/>
  <c r="Y34" i="9"/>
  <c r="Y33" i="9"/>
  <c r="Y32" i="9"/>
  <c r="Y31" i="9"/>
  <c r="Y30" i="9"/>
  <c r="Y29" i="9"/>
  <c r="Y28" i="9"/>
  <c r="Y27" i="9"/>
  <c r="Y26" i="9"/>
  <c r="Y25" i="9"/>
  <c r="Y24" i="9"/>
  <c r="Y23" i="9"/>
  <c r="Y22" i="9"/>
  <c r="Y21" i="9"/>
  <c r="Y20" i="9"/>
  <c r="Y19" i="9"/>
  <c r="Y18" i="9"/>
  <c r="Y17" i="9"/>
  <c r="Y16" i="9"/>
  <c r="Y15" i="9"/>
  <c r="Y14" i="9"/>
  <c r="Y13" i="9"/>
  <c r="Y12" i="9"/>
  <c r="Y11" i="9"/>
  <c r="Y10" i="9"/>
  <c r="Y9" i="9"/>
  <c r="Y373" i="8"/>
  <c r="Y372" i="8"/>
  <c r="Y371" i="8"/>
  <c r="Y370" i="8"/>
  <c r="Y369" i="8"/>
  <c r="Y368" i="8"/>
  <c r="Y367" i="8"/>
  <c r="Y366" i="8"/>
  <c r="Y365" i="8"/>
  <c r="Y364" i="8"/>
  <c r="Y363" i="8"/>
  <c r="Y362" i="8"/>
  <c r="Y361" i="8"/>
  <c r="Y360" i="8"/>
  <c r="Y359" i="8"/>
  <c r="Y358" i="8"/>
  <c r="Y357" i="8"/>
  <c r="Y356" i="8"/>
  <c r="Y355" i="8"/>
  <c r="Y354" i="8"/>
  <c r="Y353" i="8"/>
  <c r="Y352" i="8"/>
  <c r="Y351" i="8"/>
  <c r="Y350" i="8"/>
  <c r="Y349" i="8"/>
  <c r="Y348" i="8"/>
  <c r="Y347" i="8"/>
  <c r="Y346" i="8"/>
  <c r="Y345" i="8"/>
  <c r="Y344" i="8"/>
  <c r="Y343" i="8"/>
  <c r="Y342" i="8"/>
  <c r="Y341" i="8"/>
  <c r="Y340" i="8"/>
  <c r="Y339" i="8"/>
  <c r="Y338" i="8"/>
  <c r="Y337" i="8"/>
  <c r="Y336" i="8"/>
  <c r="Y335" i="8"/>
  <c r="Y334" i="8"/>
  <c r="Y333" i="8"/>
  <c r="Y332" i="8"/>
  <c r="Y331" i="8"/>
  <c r="Y330" i="8"/>
  <c r="Y329" i="8"/>
  <c r="Y328" i="8"/>
  <c r="Y327" i="8"/>
  <c r="Y326" i="8"/>
  <c r="Y325" i="8"/>
  <c r="Y324" i="8"/>
  <c r="Y323" i="8"/>
  <c r="Y322" i="8"/>
  <c r="Y321" i="8"/>
  <c r="Y320" i="8"/>
  <c r="Y319" i="8"/>
  <c r="Y318" i="8"/>
  <c r="Y317" i="8"/>
  <c r="Y316" i="8"/>
  <c r="Y315" i="8"/>
  <c r="Y314" i="8"/>
  <c r="Y313" i="8"/>
  <c r="Y312" i="8"/>
  <c r="Y311" i="8"/>
  <c r="Y310" i="8"/>
  <c r="Y309" i="8"/>
  <c r="Y308" i="8"/>
  <c r="Y307" i="8"/>
  <c r="Y306" i="8"/>
  <c r="Y305" i="8"/>
  <c r="Y304" i="8"/>
  <c r="Y303" i="8"/>
  <c r="Y302" i="8"/>
  <c r="Y301" i="8"/>
  <c r="Y300" i="8"/>
  <c r="Y299" i="8"/>
  <c r="Y298" i="8"/>
  <c r="Y297" i="8"/>
  <c r="Y296" i="8"/>
  <c r="Y295" i="8"/>
  <c r="Y294" i="8"/>
  <c r="Y293" i="8"/>
  <c r="Y292" i="8"/>
  <c r="Y291" i="8"/>
  <c r="Y290" i="8"/>
  <c r="Y289" i="8"/>
  <c r="Y288" i="8"/>
  <c r="Y287" i="8"/>
  <c r="Y286" i="8"/>
  <c r="Y285" i="8"/>
  <c r="Y284" i="8"/>
  <c r="Y283" i="8"/>
  <c r="Y282" i="8"/>
  <c r="Y281" i="8"/>
  <c r="Y280" i="8"/>
  <c r="Y279" i="8"/>
  <c r="Y278" i="8"/>
  <c r="Y277" i="8"/>
  <c r="Y276" i="8"/>
  <c r="Y275" i="8"/>
  <c r="Y274" i="8"/>
  <c r="Y273" i="8"/>
  <c r="Y272" i="8"/>
  <c r="Y271" i="8"/>
  <c r="Y270" i="8"/>
  <c r="Y269" i="8"/>
  <c r="Y268" i="8"/>
  <c r="Y267" i="8"/>
  <c r="Y266" i="8"/>
  <c r="Y265" i="8"/>
  <c r="Y264" i="8"/>
  <c r="Y263" i="8"/>
  <c r="Y262" i="8"/>
  <c r="Y261" i="8"/>
  <c r="Y260" i="8"/>
  <c r="Y259" i="8"/>
  <c r="Y258" i="8"/>
  <c r="Y257" i="8"/>
  <c r="Y256" i="8"/>
  <c r="Y255" i="8"/>
  <c r="Y254" i="8"/>
  <c r="Y253" i="8"/>
  <c r="Y252" i="8"/>
  <c r="Y251" i="8"/>
  <c r="Y250" i="8"/>
  <c r="Y249" i="8"/>
  <c r="Y248" i="8"/>
  <c r="Y247" i="8"/>
  <c r="Y246" i="8"/>
  <c r="Y245" i="8"/>
  <c r="Y244" i="8"/>
  <c r="Y243" i="8"/>
  <c r="Y242" i="8"/>
  <c r="Y241" i="8"/>
  <c r="Y240" i="8"/>
  <c r="Y239" i="8"/>
  <c r="Y238" i="8"/>
  <c r="Y237" i="8"/>
  <c r="Y236" i="8"/>
  <c r="Y235" i="8"/>
  <c r="Y234" i="8"/>
  <c r="Y233" i="8"/>
  <c r="Y232" i="8"/>
  <c r="Y231" i="8"/>
  <c r="Y230" i="8"/>
  <c r="Y229" i="8"/>
  <c r="Y228" i="8"/>
  <c r="Y227" i="8"/>
  <c r="Y226" i="8"/>
  <c r="Y225" i="8"/>
  <c r="Y224" i="8"/>
  <c r="Y223" i="8"/>
  <c r="Y222" i="8"/>
  <c r="Y221" i="8"/>
  <c r="Y220" i="8"/>
  <c r="Y219" i="8"/>
  <c r="Y218" i="8"/>
  <c r="Y217" i="8"/>
  <c r="Y216" i="8"/>
  <c r="Y215" i="8"/>
  <c r="Y214" i="8"/>
  <c r="Y213" i="8"/>
  <c r="Y212" i="8"/>
  <c r="Y211" i="8"/>
  <c r="Y210" i="8"/>
  <c r="Y209" i="8"/>
  <c r="Y208" i="8"/>
  <c r="Y207" i="8"/>
  <c r="Y206" i="8"/>
  <c r="Y205" i="8"/>
  <c r="Y204" i="8"/>
  <c r="Y203" i="8"/>
  <c r="Y202" i="8"/>
  <c r="Y201" i="8"/>
  <c r="Y200" i="8"/>
  <c r="Y199" i="8"/>
  <c r="Y198" i="8"/>
  <c r="Y197" i="8"/>
  <c r="Y196" i="8"/>
  <c r="Y195" i="8"/>
  <c r="Y194" i="8"/>
  <c r="Y193" i="8"/>
  <c r="Y192" i="8"/>
  <c r="Y191" i="8"/>
  <c r="Y190" i="8"/>
  <c r="Y189" i="8"/>
  <c r="Y188" i="8"/>
  <c r="Y187" i="8"/>
  <c r="Y186" i="8"/>
  <c r="Y185" i="8"/>
  <c r="Y184" i="8"/>
  <c r="Y183" i="8"/>
  <c r="Y182" i="8"/>
  <c r="Y181" i="8"/>
  <c r="Y180" i="8"/>
  <c r="Y179" i="8"/>
  <c r="Y178" i="8"/>
  <c r="Y177" i="8"/>
  <c r="Y176" i="8"/>
  <c r="Y175" i="8"/>
  <c r="Y174" i="8"/>
  <c r="Y173" i="8"/>
  <c r="Y172" i="8"/>
  <c r="Y171" i="8"/>
  <c r="Y170" i="8"/>
  <c r="Y169" i="8"/>
  <c r="Y168" i="8"/>
  <c r="Y167" i="8"/>
  <c r="Y166" i="8"/>
  <c r="Y165" i="8"/>
  <c r="Y164" i="8"/>
  <c r="Y163" i="8"/>
  <c r="Y162" i="8"/>
  <c r="Y161" i="8"/>
  <c r="Y160" i="8"/>
  <c r="Y159" i="8"/>
  <c r="Y158" i="8"/>
  <c r="Y157" i="8"/>
  <c r="Y156" i="8"/>
  <c r="Y155" i="8"/>
  <c r="Y154" i="8"/>
  <c r="Y153" i="8"/>
  <c r="Y152" i="8"/>
  <c r="Y151" i="8"/>
  <c r="Y150" i="8"/>
  <c r="Y149" i="8"/>
  <c r="Y148" i="8"/>
  <c r="Y147" i="8"/>
  <c r="Y146" i="8"/>
  <c r="Y145" i="8"/>
  <c r="Y144" i="8"/>
  <c r="Y143" i="8"/>
  <c r="Y142" i="8"/>
  <c r="Y141" i="8"/>
  <c r="Y140" i="8"/>
  <c r="Y139" i="8"/>
  <c r="Y138" i="8"/>
  <c r="Y137" i="8"/>
  <c r="Y136" i="8"/>
  <c r="Y135" i="8"/>
  <c r="Y134" i="8"/>
  <c r="Y133" i="8"/>
  <c r="Y132" i="8"/>
  <c r="Y131" i="8"/>
  <c r="Y130" i="8"/>
  <c r="Y129" i="8"/>
  <c r="Y128" i="8"/>
  <c r="Y127" i="8"/>
  <c r="Y126" i="8"/>
  <c r="Y125" i="8"/>
  <c r="Y124" i="8"/>
  <c r="Y123" i="8"/>
  <c r="Y122" i="8"/>
  <c r="Y121" i="8"/>
  <c r="Y120" i="8"/>
  <c r="Y119" i="8"/>
  <c r="Y118" i="8"/>
  <c r="Y117" i="8"/>
  <c r="Y116" i="8"/>
  <c r="Y115" i="8"/>
  <c r="Y114" i="8"/>
  <c r="Y113" i="8"/>
  <c r="Y112" i="8"/>
  <c r="Y111" i="8"/>
  <c r="Y110" i="8"/>
  <c r="Y109" i="8"/>
  <c r="Y108" i="8"/>
  <c r="Y107" i="8"/>
  <c r="Y106" i="8"/>
  <c r="Y105" i="8"/>
  <c r="Y104" i="8"/>
  <c r="Y103" i="8"/>
  <c r="Y102" i="8"/>
  <c r="Y101" i="8"/>
  <c r="Y100" i="8"/>
  <c r="Y99" i="8"/>
  <c r="Y98" i="8"/>
  <c r="Y97" i="8"/>
  <c r="Y96" i="8"/>
  <c r="Y95" i="8"/>
  <c r="Y94" i="8"/>
  <c r="Y93" i="8"/>
  <c r="Y92" i="8"/>
  <c r="Y91" i="8"/>
  <c r="Y90" i="8"/>
  <c r="Y89" i="8"/>
  <c r="Y88" i="8"/>
  <c r="Y87" i="8"/>
  <c r="Y86" i="8"/>
  <c r="Y85" i="8"/>
  <c r="Y84" i="8"/>
  <c r="Y83" i="8"/>
  <c r="Y82" i="8"/>
  <c r="Y81" i="8"/>
  <c r="Y80" i="8"/>
  <c r="Y79" i="8"/>
  <c r="Y78" i="8"/>
  <c r="Y77" i="8"/>
  <c r="Y76" i="8"/>
  <c r="Y75" i="8"/>
  <c r="Y74" i="8"/>
  <c r="Y73" i="8"/>
  <c r="Y72" i="8"/>
  <c r="Y71" i="8"/>
  <c r="Y70" i="8"/>
  <c r="Y69" i="8"/>
  <c r="Y68" i="8"/>
  <c r="Y67" i="8"/>
  <c r="Y66" i="8"/>
  <c r="Y65" i="8"/>
  <c r="Y64" i="8"/>
  <c r="Y63" i="8"/>
  <c r="Y62" i="8"/>
  <c r="Y61" i="8"/>
  <c r="Y60" i="8"/>
  <c r="Y59" i="8"/>
  <c r="Y58" i="8"/>
  <c r="Y57" i="8"/>
  <c r="Y56" i="8"/>
  <c r="Y55" i="8"/>
  <c r="Y54" i="8"/>
  <c r="Y53" i="8"/>
  <c r="Y52" i="8"/>
  <c r="Y51" i="8"/>
  <c r="Y50" i="8"/>
  <c r="Y49" i="8"/>
  <c r="Y48" i="8"/>
  <c r="Y47" i="8"/>
  <c r="Y46" i="8"/>
  <c r="Y45" i="8"/>
  <c r="Y44" i="8"/>
  <c r="Y43" i="8"/>
  <c r="Y42" i="8"/>
  <c r="Y41" i="8"/>
  <c r="Y40" i="8"/>
  <c r="Y39" i="8"/>
  <c r="Y38" i="8"/>
  <c r="Y37" i="8"/>
  <c r="Y36" i="8"/>
  <c r="Y35" i="8"/>
  <c r="Y34" i="8"/>
  <c r="Y33" i="8"/>
  <c r="Y32" i="8"/>
  <c r="Y31" i="8"/>
  <c r="Y30" i="8"/>
  <c r="Y29" i="8"/>
  <c r="Y28" i="8"/>
  <c r="Y27" i="8"/>
  <c r="Y26" i="8"/>
  <c r="Y25" i="8"/>
  <c r="Y24" i="8"/>
  <c r="Y23" i="8"/>
  <c r="Y22" i="8"/>
  <c r="Y21" i="8"/>
  <c r="Y20" i="8"/>
  <c r="Y19" i="8"/>
  <c r="Y18" i="8"/>
  <c r="Y17" i="8"/>
  <c r="Y16" i="8"/>
  <c r="Y15" i="8"/>
  <c r="Y14" i="8"/>
  <c r="Y13" i="8"/>
  <c r="Y12" i="8"/>
  <c r="Y11" i="8"/>
  <c r="Y10" i="8"/>
  <c r="Y9" i="8"/>
  <c r="J22" i="18" l="1"/>
  <c r="I22" i="18"/>
  <c r="J23" i="18"/>
  <c r="I23" i="18"/>
  <c r="E23" i="18"/>
  <c r="E24" i="18"/>
  <c r="J24" i="18"/>
  <c r="I24" i="18"/>
  <c r="I21" i="18"/>
  <c r="E21" i="18"/>
  <c r="J21" i="18"/>
  <c r="J12" i="14" s="1"/>
  <c r="E22" i="18"/>
  <c r="S129" i="18"/>
  <c r="K129" i="18"/>
  <c r="C129" i="18"/>
  <c r="N129" i="18"/>
  <c r="O129" i="18"/>
  <c r="I129" i="18"/>
  <c r="H129" i="18"/>
  <c r="E129" i="18"/>
  <c r="R129" i="18"/>
  <c r="T129" i="18"/>
  <c r="D129" i="18"/>
  <c r="M129" i="18"/>
  <c r="B129" i="18"/>
  <c r="G129" i="18"/>
  <c r="Q129" i="18"/>
  <c r="J129" i="18"/>
  <c r="F129" i="18"/>
  <c r="P129" i="18"/>
  <c r="L129" i="18"/>
  <c r="X369" i="8"/>
  <c r="Q75" i="13"/>
  <c r="M73" i="13"/>
  <c r="F73" i="13"/>
  <c r="I73" i="13"/>
  <c r="P75" i="13"/>
  <c r="M76" i="13"/>
  <c r="J73" i="13"/>
  <c r="L76" i="13"/>
  <c r="H73" i="13"/>
  <c r="H25" i="16" s="1"/>
  <c r="N75" i="13"/>
  <c r="H74" i="13"/>
  <c r="B74" i="13"/>
  <c r="S73" i="13"/>
  <c r="S74" i="13"/>
  <c r="S75" i="13"/>
  <c r="N73" i="13"/>
  <c r="E74" i="13"/>
  <c r="F76" i="13"/>
  <c r="T74" i="13"/>
  <c r="I75" i="13"/>
  <c r="E75" i="13"/>
  <c r="O75" i="13"/>
  <c r="K75" i="13"/>
  <c r="L73" i="13"/>
  <c r="L25" i="16" s="1"/>
  <c r="Q73" i="13"/>
  <c r="R73" i="13"/>
  <c r="G74" i="13"/>
  <c r="C74" i="13"/>
  <c r="O76" i="13"/>
  <c r="P76" i="13"/>
  <c r="E73" i="13"/>
  <c r="P73" i="13"/>
  <c r="J75" i="13"/>
  <c r="D73" i="13"/>
  <c r="B73" i="13"/>
  <c r="B25" i="16" s="1"/>
  <c r="G76" i="13"/>
  <c r="H75" i="13"/>
  <c r="K76" i="13"/>
  <c r="J76" i="13"/>
  <c r="Q74" i="13"/>
  <c r="D75" i="13"/>
  <c r="F74" i="13"/>
  <c r="L75" i="13"/>
  <c r="L74" i="13"/>
  <c r="H76" i="13"/>
  <c r="R76" i="13"/>
  <c r="T76" i="13"/>
  <c r="N74" i="13"/>
  <c r="T73" i="13"/>
  <c r="T25" i="16" s="1"/>
  <c r="O73" i="13"/>
  <c r="K73" i="13"/>
  <c r="S76" i="13"/>
  <c r="O74" i="13"/>
  <c r="N76" i="13"/>
  <c r="Q76" i="13"/>
  <c r="I74" i="13"/>
  <c r="B75" i="13"/>
  <c r="I76" i="13"/>
  <c r="R75" i="13"/>
  <c r="T75" i="13"/>
  <c r="C75" i="13"/>
  <c r="M74" i="13"/>
  <c r="K74" i="13"/>
  <c r="J74" i="13"/>
  <c r="X201" i="9"/>
  <c r="C76" i="13"/>
  <c r="G73" i="13"/>
  <c r="B76" i="13"/>
  <c r="E76" i="13"/>
  <c r="C73" i="13"/>
  <c r="M75" i="13"/>
  <c r="F75" i="13"/>
  <c r="G75" i="13"/>
  <c r="R74" i="13"/>
  <c r="D74" i="13"/>
  <c r="D76" i="13"/>
  <c r="P74" i="13"/>
  <c r="I19" i="18"/>
  <c r="I20" i="18"/>
  <c r="J20" i="18"/>
  <c r="E20" i="18"/>
  <c r="I17" i="18"/>
  <c r="E17" i="18"/>
  <c r="J17" i="18"/>
  <c r="E18" i="18"/>
  <c r="J18" i="18"/>
  <c r="I18" i="18"/>
  <c r="E19" i="18"/>
  <c r="J19" i="18"/>
  <c r="I45" i="18"/>
  <c r="J45" i="18"/>
  <c r="E45" i="18"/>
  <c r="E18" i="14" s="1"/>
  <c r="J46" i="18"/>
  <c r="I46" i="18"/>
  <c r="E46" i="18"/>
  <c r="I47" i="18"/>
  <c r="I48" i="18"/>
  <c r="E47" i="18"/>
  <c r="J47" i="18"/>
  <c r="J48" i="18"/>
  <c r="E48" i="18"/>
  <c r="J73" i="18"/>
  <c r="E73" i="18"/>
  <c r="J74" i="18"/>
  <c r="J75" i="18"/>
  <c r="I74" i="18"/>
  <c r="E74" i="18"/>
  <c r="I75" i="18"/>
  <c r="E75" i="18"/>
  <c r="J76" i="18"/>
  <c r="I76" i="18"/>
  <c r="E76" i="18"/>
  <c r="I73" i="18"/>
  <c r="D126" i="18"/>
  <c r="S128" i="18"/>
  <c r="I128" i="18"/>
  <c r="S126" i="18"/>
  <c r="C125" i="18"/>
  <c r="M128" i="18"/>
  <c r="I127" i="18"/>
  <c r="L126" i="18"/>
  <c r="H126" i="18"/>
  <c r="P125" i="18"/>
  <c r="T127" i="18"/>
  <c r="K127" i="18"/>
  <c r="E127" i="18"/>
  <c r="O127" i="18"/>
  <c r="N127" i="18"/>
  <c r="E126" i="18"/>
  <c r="G125" i="18"/>
  <c r="F127" i="18"/>
  <c r="K128" i="18"/>
  <c r="Q128" i="18"/>
  <c r="O128" i="18"/>
  <c r="X357" i="8"/>
  <c r="N128" i="18"/>
  <c r="P127" i="18"/>
  <c r="R128" i="18"/>
  <c r="T125" i="18"/>
  <c r="T126" i="18"/>
  <c r="E125" i="18"/>
  <c r="N126" i="18"/>
  <c r="B126" i="18"/>
  <c r="S127" i="18"/>
  <c r="G128" i="18"/>
  <c r="R127" i="18"/>
  <c r="F128" i="18"/>
  <c r="P126" i="18"/>
  <c r="D128" i="18"/>
  <c r="B125" i="18"/>
  <c r="B38" i="14" s="1"/>
  <c r="O125" i="18"/>
  <c r="L128" i="18"/>
  <c r="H128" i="18"/>
  <c r="F126" i="18"/>
  <c r="G126" i="18"/>
  <c r="O126" i="18"/>
  <c r="N125" i="18"/>
  <c r="K126" i="18"/>
  <c r="D125" i="18"/>
  <c r="M127" i="18"/>
  <c r="S125" i="18"/>
  <c r="S38" i="14" s="1"/>
  <c r="H127" i="18"/>
  <c r="I125" i="18"/>
  <c r="I38" i="14" s="1"/>
  <c r="F125" i="18"/>
  <c r="F38" i="14" s="1"/>
  <c r="Q126" i="18"/>
  <c r="Q125" i="18"/>
  <c r="Q38" i="14" s="1"/>
  <c r="B127" i="18"/>
  <c r="R126" i="18"/>
  <c r="J125" i="18"/>
  <c r="M125" i="18"/>
  <c r="J126" i="18"/>
  <c r="E128" i="18"/>
  <c r="K125" i="18"/>
  <c r="J127" i="18"/>
  <c r="I126" i="18"/>
  <c r="C126" i="18"/>
  <c r="L125" i="18"/>
  <c r="L38" i="14" s="1"/>
  <c r="G127" i="18"/>
  <c r="L127" i="18"/>
  <c r="H125" i="18"/>
  <c r="M126" i="18"/>
  <c r="Q127" i="18"/>
  <c r="J128" i="18"/>
  <c r="C127" i="18"/>
  <c r="P128" i="18"/>
  <c r="B128" i="18"/>
  <c r="C128" i="18"/>
  <c r="T128" i="18"/>
  <c r="D127" i="18"/>
  <c r="R125" i="18"/>
  <c r="R38" i="14" s="1"/>
  <c r="X189" i="9"/>
  <c r="K72" i="13"/>
  <c r="M70" i="13"/>
  <c r="L71" i="13"/>
  <c r="T70" i="13"/>
  <c r="J69" i="13"/>
  <c r="B71" i="13"/>
  <c r="O72" i="13"/>
  <c r="C70" i="13"/>
  <c r="E72" i="13"/>
  <c r="J71" i="13"/>
  <c r="P70" i="13"/>
  <c r="T71" i="13"/>
  <c r="O69" i="13"/>
  <c r="B70" i="13"/>
  <c r="O71" i="13"/>
  <c r="B72" i="13"/>
  <c r="R69" i="13"/>
  <c r="D72" i="13"/>
  <c r="I69" i="13"/>
  <c r="N72" i="13"/>
  <c r="L72" i="13"/>
  <c r="P69" i="13"/>
  <c r="M69" i="13"/>
  <c r="Q70" i="13"/>
  <c r="P72" i="13"/>
  <c r="K71" i="13"/>
  <c r="N71" i="13"/>
  <c r="P71" i="13"/>
  <c r="F72" i="13"/>
  <c r="D70" i="13"/>
  <c r="J70" i="13"/>
  <c r="S72" i="13"/>
  <c r="E69" i="13"/>
  <c r="H70" i="13"/>
  <c r="C71" i="13"/>
  <c r="N69" i="13"/>
  <c r="D69" i="13"/>
  <c r="F70" i="13"/>
  <c r="K70" i="13"/>
  <c r="I71" i="13"/>
  <c r="C69" i="13"/>
  <c r="C24" i="16" s="1"/>
  <c r="O70" i="13"/>
  <c r="Q71" i="13"/>
  <c r="Q72" i="13"/>
  <c r="G70" i="13"/>
  <c r="J72" i="13"/>
  <c r="T69" i="13"/>
  <c r="L69" i="13"/>
  <c r="R70" i="13"/>
  <c r="H71" i="13"/>
  <c r="G71" i="13"/>
  <c r="H72" i="13"/>
  <c r="S69" i="13"/>
  <c r="I70" i="13"/>
  <c r="L70" i="13"/>
  <c r="M71" i="13"/>
  <c r="R71" i="13"/>
  <c r="G69" i="13"/>
  <c r="M72" i="13"/>
  <c r="F71" i="13"/>
  <c r="F69" i="13"/>
  <c r="I72" i="13"/>
  <c r="B69" i="13"/>
  <c r="S71" i="13"/>
  <c r="D71" i="13"/>
  <c r="Q69" i="13"/>
  <c r="R72" i="13"/>
  <c r="K69" i="13"/>
  <c r="H69" i="13"/>
  <c r="H24" i="16" s="1"/>
  <c r="S70" i="13"/>
  <c r="N70" i="13"/>
  <c r="G72" i="13"/>
  <c r="T72" i="13"/>
  <c r="E70" i="13"/>
  <c r="E71" i="13"/>
  <c r="C72" i="13"/>
  <c r="R15" i="18"/>
  <c r="D15" i="18"/>
  <c r="O13" i="18"/>
  <c r="J16" i="18"/>
  <c r="P15" i="18"/>
  <c r="C15" i="18"/>
  <c r="H13" i="18"/>
  <c r="B13" i="18"/>
  <c r="B10" i="14" s="1"/>
  <c r="H16" i="18"/>
  <c r="R14" i="18"/>
  <c r="J14" i="18"/>
  <c r="O16" i="18"/>
  <c r="C16" i="18"/>
  <c r="D14" i="18"/>
  <c r="E15" i="18"/>
  <c r="E13" i="18"/>
  <c r="R13" i="18"/>
  <c r="P13" i="18"/>
  <c r="Q14" i="18"/>
  <c r="P14" i="18"/>
  <c r="C14" i="18"/>
  <c r="Q15" i="18"/>
  <c r="F13" i="18"/>
  <c r="F10" i="14" s="1"/>
  <c r="Q13" i="18"/>
  <c r="J13" i="18"/>
  <c r="H15" i="18"/>
  <c r="D13" i="18"/>
  <c r="O15" i="18"/>
  <c r="I14" i="18"/>
  <c r="E16" i="18"/>
  <c r="J15" i="18"/>
  <c r="F14" i="18"/>
  <c r="R16" i="18"/>
  <c r="E14" i="18"/>
  <c r="D16" i="18"/>
  <c r="F15" i="18"/>
  <c r="P16" i="18"/>
  <c r="X21" i="8"/>
  <c r="B14" i="18"/>
  <c r="H14" i="18"/>
  <c r="I15" i="18"/>
  <c r="I13" i="18"/>
  <c r="C13" i="18"/>
  <c r="I16" i="18"/>
  <c r="O14" i="18"/>
  <c r="F16" i="18"/>
  <c r="Q16" i="18"/>
  <c r="B16" i="18"/>
  <c r="B15" i="18"/>
  <c r="J44" i="18"/>
  <c r="J41" i="18"/>
  <c r="J17" i="14" s="1"/>
  <c r="I41" i="18"/>
  <c r="E41" i="18"/>
  <c r="J42" i="18"/>
  <c r="I42" i="18"/>
  <c r="E42" i="18"/>
  <c r="I43" i="18"/>
  <c r="E43" i="18"/>
  <c r="E44" i="18"/>
  <c r="J43" i="18"/>
  <c r="I44" i="18"/>
  <c r="I69" i="18"/>
  <c r="I24" i="14" s="1"/>
  <c r="J69" i="18"/>
  <c r="J70" i="18"/>
  <c r="E70" i="18"/>
  <c r="I71" i="18"/>
  <c r="J71" i="18"/>
  <c r="E71" i="18"/>
  <c r="E72" i="18"/>
  <c r="J72" i="18"/>
  <c r="I72" i="18"/>
  <c r="I70" i="18"/>
  <c r="E69" i="18"/>
  <c r="E98" i="18"/>
  <c r="I100" i="18"/>
  <c r="I98" i="18"/>
  <c r="E99" i="18"/>
  <c r="J97" i="18"/>
  <c r="J99" i="18"/>
  <c r="J98" i="18"/>
  <c r="E100" i="18"/>
  <c r="I99" i="18"/>
  <c r="J100" i="18"/>
  <c r="E97" i="18"/>
  <c r="I97" i="18"/>
  <c r="Q12" i="18"/>
  <c r="C12" i="18"/>
  <c r="D9" i="18"/>
  <c r="P10" i="18"/>
  <c r="E12" i="18"/>
  <c r="C11" i="18"/>
  <c r="C10" i="18"/>
  <c r="H11" i="18"/>
  <c r="D10" i="18"/>
  <c r="J11" i="18"/>
  <c r="R9" i="18"/>
  <c r="B12" i="18"/>
  <c r="F12" i="18"/>
  <c r="F11" i="18"/>
  <c r="J10" i="18"/>
  <c r="I12" i="18"/>
  <c r="C9" i="18"/>
  <c r="P11" i="18"/>
  <c r="F9" i="18"/>
  <c r="F9" i="14" s="1"/>
  <c r="H9" i="18"/>
  <c r="R11" i="18"/>
  <c r="E9" i="18"/>
  <c r="E9" i="14" s="1"/>
  <c r="Q10" i="18"/>
  <c r="X9" i="8"/>
  <c r="P12" i="18"/>
  <c r="O11" i="18"/>
  <c r="B10" i="18"/>
  <c r="B9" i="18"/>
  <c r="O10" i="18"/>
  <c r="E10" i="18"/>
  <c r="H12" i="18"/>
  <c r="D11" i="18"/>
  <c r="D12" i="18"/>
  <c r="I10" i="18"/>
  <c r="J12" i="18"/>
  <c r="E11" i="18"/>
  <c r="O9" i="18"/>
  <c r="R12" i="18"/>
  <c r="R10" i="18"/>
  <c r="Q9" i="18"/>
  <c r="I11" i="18"/>
  <c r="P9" i="18"/>
  <c r="F10" i="18"/>
  <c r="J9" i="18"/>
  <c r="I9" i="18"/>
  <c r="H10" i="18"/>
  <c r="O12" i="18"/>
  <c r="B11" i="18"/>
  <c r="Q11" i="18"/>
  <c r="J40" i="18"/>
  <c r="I40" i="18"/>
  <c r="J39" i="18"/>
  <c r="E40" i="18"/>
  <c r="J37" i="18"/>
  <c r="E37" i="18"/>
  <c r="I37" i="18"/>
  <c r="J38" i="18"/>
  <c r="I38" i="18"/>
  <c r="E38" i="18"/>
  <c r="I39" i="18"/>
  <c r="E39" i="18"/>
  <c r="E68" i="18"/>
  <c r="J68" i="18"/>
  <c r="J65" i="18"/>
  <c r="J23" i="14" s="1"/>
  <c r="I68" i="18"/>
  <c r="E65" i="18"/>
  <c r="I67" i="18"/>
  <c r="I65" i="18"/>
  <c r="J66" i="18"/>
  <c r="E66" i="18"/>
  <c r="J67" i="18"/>
  <c r="I66" i="18"/>
  <c r="E67" i="18"/>
  <c r="I93" i="18"/>
  <c r="J96" i="18"/>
  <c r="I95" i="18"/>
  <c r="E93" i="18"/>
  <c r="E30" i="14" s="1"/>
  <c r="J95" i="18"/>
  <c r="J93" i="18"/>
  <c r="E94" i="18"/>
  <c r="I94" i="18"/>
  <c r="J94" i="18"/>
  <c r="E95" i="18"/>
  <c r="E96" i="18"/>
  <c r="I96" i="18"/>
  <c r="T124" i="18"/>
  <c r="O123" i="18"/>
  <c r="C122" i="18"/>
  <c r="H122" i="18"/>
  <c r="R122" i="18"/>
  <c r="B121" i="18"/>
  <c r="E122" i="18"/>
  <c r="L123" i="18"/>
  <c r="I123" i="18"/>
  <c r="N121" i="18"/>
  <c r="M121" i="18"/>
  <c r="F123" i="18"/>
  <c r="M122" i="18"/>
  <c r="P122" i="18"/>
  <c r="F122" i="18"/>
  <c r="J123" i="18"/>
  <c r="B124" i="18"/>
  <c r="T122" i="18"/>
  <c r="J122" i="18"/>
  <c r="R124" i="18"/>
  <c r="P124" i="18"/>
  <c r="H123" i="18"/>
  <c r="I124" i="18"/>
  <c r="G121" i="18"/>
  <c r="L122" i="18"/>
  <c r="Q122" i="18"/>
  <c r="G122" i="18"/>
  <c r="I122" i="18"/>
  <c r="D124" i="18"/>
  <c r="Q121" i="18"/>
  <c r="L124" i="18"/>
  <c r="O122" i="18"/>
  <c r="R121" i="18"/>
  <c r="B122" i="18"/>
  <c r="L121" i="18"/>
  <c r="L37" i="14" s="1"/>
  <c r="S124" i="18"/>
  <c r="C121" i="18"/>
  <c r="I121" i="18"/>
  <c r="P121" i="18"/>
  <c r="H121" i="18"/>
  <c r="H37" i="14" s="1"/>
  <c r="M123" i="18"/>
  <c r="D121" i="18"/>
  <c r="K123" i="18"/>
  <c r="O121" i="18"/>
  <c r="S122" i="18"/>
  <c r="P123" i="18"/>
  <c r="T121" i="18"/>
  <c r="T37" i="14" s="1"/>
  <c r="J124" i="18"/>
  <c r="G124" i="18"/>
  <c r="D122" i="18"/>
  <c r="E124" i="18"/>
  <c r="F121" i="18"/>
  <c r="K122" i="18"/>
  <c r="G123" i="18"/>
  <c r="B123" i="18"/>
  <c r="S123" i="18"/>
  <c r="T123" i="18"/>
  <c r="K121" i="18"/>
  <c r="C124" i="18"/>
  <c r="S121" i="18"/>
  <c r="J121" i="18"/>
  <c r="M124" i="18"/>
  <c r="N124" i="18"/>
  <c r="N122" i="18"/>
  <c r="E123" i="18"/>
  <c r="H124" i="18"/>
  <c r="E121" i="18"/>
  <c r="X345" i="8"/>
  <c r="Q124" i="18"/>
  <c r="F124" i="18"/>
  <c r="D123" i="18"/>
  <c r="K124" i="18"/>
  <c r="N123" i="18"/>
  <c r="O124" i="18"/>
  <c r="Q123" i="18"/>
  <c r="C123" i="18"/>
  <c r="R123" i="18"/>
  <c r="E33" i="18"/>
  <c r="J33" i="18"/>
  <c r="I33" i="18"/>
  <c r="E36" i="18"/>
  <c r="J34" i="18"/>
  <c r="J35" i="18"/>
  <c r="J36" i="18"/>
  <c r="E34" i="18"/>
  <c r="I34" i="18"/>
  <c r="E35" i="18"/>
  <c r="I35" i="18"/>
  <c r="I36" i="18"/>
  <c r="J61" i="18"/>
  <c r="J22" i="14" s="1"/>
  <c r="E61" i="18"/>
  <c r="E22" i="14" s="1"/>
  <c r="I64" i="18"/>
  <c r="J62" i="18"/>
  <c r="I62" i="18"/>
  <c r="J63" i="18"/>
  <c r="E62" i="18"/>
  <c r="E63" i="18"/>
  <c r="I63" i="18"/>
  <c r="E64" i="18"/>
  <c r="J64" i="18"/>
  <c r="I61" i="18"/>
  <c r="I22" i="14" s="1"/>
  <c r="I89" i="18"/>
  <c r="I29" i="14" s="1"/>
  <c r="E90" i="18"/>
  <c r="J90" i="18"/>
  <c r="J91" i="18"/>
  <c r="I91" i="18"/>
  <c r="E92" i="18"/>
  <c r="J92" i="18"/>
  <c r="I92" i="18"/>
  <c r="I90" i="18"/>
  <c r="E89" i="18"/>
  <c r="E91" i="18"/>
  <c r="J89" i="18"/>
  <c r="S118" i="18"/>
  <c r="N118" i="18"/>
  <c r="B117" i="18"/>
  <c r="C119" i="18"/>
  <c r="N117" i="18"/>
  <c r="N36" i="14" s="1"/>
  <c r="O117" i="18"/>
  <c r="O36" i="14" s="1"/>
  <c r="K119" i="18"/>
  <c r="O119" i="18"/>
  <c r="I117" i="18"/>
  <c r="J119" i="18"/>
  <c r="Q117" i="18"/>
  <c r="E117" i="18"/>
  <c r="B118" i="18"/>
  <c r="Q118" i="18"/>
  <c r="H117" i="18"/>
  <c r="O118" i="18"/>
  <c r="P118" i="18"/>
  <c r="G120" i="18"/>
  <c r="K118" i="18"/>
  <c r="J118" i="18"/>
  <c r="R118" i="18"/>
  <c r="M117" i="18"/>
  <c r="D120" i="18"/>
  <c r="J120" i="18"/>
  <c r="C120" i="18"/>
  <c r="C117" i="18"/>
  <c r="J117" i="18"/>
  <c r="M118" i="18"/>
  <c r="H119" i="18"/>
  <c r="T120" i="18"/>
  <c r="N120" i="18"/>
  <c r="T117" i="18"/>
  <c r="T36" i="14" s="1"/>
  <c r="R117" i="18"/>
  <c r="Q120" i="18"/>
  <c r="F119" i="18"/>
  <c r="R119" i="18"/>
  <c r="Q119" i="18"/>
  <c r="I119" i="18"/>
  <c r="D117" i="18"/>
  <c r="D36" i="14" s="1"/>
  <c r="T118" i="18"/>
  <c r="T119" i="18"/>
  <c r="E120" i="18"/>
  <c r="B120" i="18"/>
  <c r="H118" i="18"/>
  <c r="E119" i="18"/>
  <c r="L119" i="18"/>
  <c r="L117" i="18"/>
  <c r="L36" i="14" s="1"/>
  <c r="G119" i="18"/>
  <c r="P117" i="18"/>
  <c r="S120" i="18"/>
  <c r="D119" i="18"/>
  <c r="X333" i="8"/>
  <c r="N119" i="18"/>
  <c r="K117" i="18"/>
  <c r="H120" i="18"/>
  <c r="M119" i="18"/>
  <c r="F120" i="18"/>
  <c r="F118" i="18"/>
  <c r="L118" i="18"/>
  <c r="I120" i="18"/>
  <c r="B119" i="18"/>
  <c r="R120" i="18"/>
  <c r="S117" i="18"/>
  <c r="P119" i="18"/>
  <c r="D118" i="18"/>
  <c r="P120" i="18"/>
  <c r="O120" i="18"/>
  <c r="S119" i="18"/>
  <c r="F117" i="18"/>
  <c r="K120" i="18"/>
  <c r="M120" i="18"/>
  <c r="G118" i="18"/>
  <c r="L120" i="18"/>
  <c r="I118" i="18"/>
  <c r="C118" i="18"/>
  <c r="G117" i="18"/>
  <c r="G36" i="14" s="1"/>
  <c r="E118" i="18"/>
  <c r="I79" i="18"/>
  <c r="E78" i="18"/>
  <c r="J79" i="18"/>
  <c r="E79" i="18"/>
  <c r="I80" i="18"/>
  <c r="J80" i="18"/>
  <c r="E80" i="18"/>
  <c r="J77" i="18"/>
  <c r="I77" i="18"/>
  <c r="J78" i="18"/>
  <c r="E77" i="18"/>
  <c r="E26" i="14" s="1"/>
  <c r="I78" i="18"/>
  <c r="J107" i="18"/>
  <c r="I107" i="18"/>
  <c r="I108" i="18"/>
  <c r="J108" i="18"/>
  <c r="E108" i="18"/>
  <c r="I105" i="18"/>
  <c r="J106" i="18"/>
  <c r="E105" i="18"/>
  <c r="J105" i="18"/>
  <c r="E106" i="18"/>
  <c r="I106" i="18"/>
  <c r="E107" i="18"/>
  <c r="X129" i="9"/>
  <c r="X117" i="9" s="1"/>
  <c r="X105" i="9" s="1"/>
  <c r="X93" i="9" s="1"/>
  <c r="X81" i="9" s="1"/>
  <c r="X69" i="9" s="1"/>
  <c r="X57" i="9" s="1"/>
  <c r="X45" i="9" s="1"/>
  <c r="X33" i="9" s="1"/>
  <c r="X21" i="9" s="1"/>
  <c r="X9" i="9" s="1"/>
  <c r="X321" i="8" s="1"/>
  <c r="X309" i="8" s="1"/>
  <c r="X297" i="8" s="1"/>
  <c r="X285" i="8" s="1"/>
  <c r="X273" i="8" s="1"/>
  <c r="X261" i="8" s="1"/>
  <c r="X249" i="8" s="1"/>
  <c r="X237" i="8" s="1"/>
  <c r="X225" i="8" s="1"/>
  <c r="X213" i="8" s="1"/>
  <c r="X201" i="8" s="1"/>
  <c r="X189" i="8" s="1"/>
  <c r="X177" i="8" s="1"/>
  <c r="X165" i="8" s="1"/>
  <c r="X153" i="8" s="1"/>
  <c r="X141" i="8" s="1"/>
  <c r="X129" i="8" s="1"/>
  <c r="X117" i="8" s="1"/>
  <c r="X105" i="8" s="1"/>
  <c r="X93" i="8" s="1"/>
  <c r="X81" i="8" s="1"/>
  <c r="X69" i="8" s="1"/>
  <c r="X57" i="8" s="1"/>
  <c r="X45" i="8" s="1"/>
  <c r="X33" i="8" s="1"/>
  <c r="X220" i="9"/>
  <c r="X219" i="9" s="1"/>
  <c r="E103" i="18"/>
  <c r="J104" i="18"/>
  <c r="J101" i="18"/>
  <c r="J102" i="18"/>
  <c r="E102" i="18"/>
  <c r="I102" i="18"/>
  <c r="I103" i="18"/>
  <c r="J103" i="18"/>
  <c r="E104" i="18"/>
  <c r="I104" i="18"/>
  <c r="E101" i="18"/>
  <c r="I101" i="18"/>
  <c r="I32" i="14" s="1"/>
  <c r="E32" i="18"/>
  <c r="I32" i="18"/>
  <c r="J32" i="18"/>
  <c r="I30" i="18"/>
  <c r="E29" i="18"/>
  <c r="J29" i="18"/>
  <c r="I29" i="18"/>
  <c r="I31" i="18"/>
  <c r="E30" i="18"/>
  <c r="J30" i="18"/>
  <c r="J31" i="18"/>
  <c r="E31" i="18"/>
  <c r="J60" i="18"/>
  <c r="I59" i="18"/>
  <c r="J58" i="18"/>
  <c r="E57" i="18"/>
  <c r="E21" i="14" s="1"/>
  <c r="J57" i="18"/>
  <c r="J21" i="14" s="1"/>
  <c r="I57" i="18"/>
  <c r="I58" i="18"/>
  <c r="E58" i="18"/>
  <c r="J59" i="18"/>
  <c r="E59" i="18"/>
  <c r="I60" i="18"/>
  <c r="E60" i="18"/>
  <c r="I88" i="18"/>
  <c r="I85" i="18"/>
  <c r="E85" i="18"/>
  <c r="J85" i="18"/>
  <c r="E86" i="18"/>
  <c r="E87" i="18"/>
  <c r="J86" i="18"/>
  <c r="J87" i="18"/>
  <c r="I86" i="18"/>
  <c r="I87" i="18"/>
  <c r="J88" i="18"/>
  <c r="E88" i="18"/>
  <c r="J113" i="18"/>
  <c r="I114" i="18"/>
  <c r="J114" i="18"/>
  <c r="I113" i="18"/>
  <c r="I115" i="18"/>
  <c r="E115" i="18"/>
  <c r="J115" i="18"/>
  <c r="J116" i="18"/>
  <c r="I116" i="18"/>
  <c r="E116" i="18"/>
  <c r="E113" i="18"/>
  <c r="E114" i="18"/>
  <c r="X216" i="9"/>
  <c r="X211" i="9" s="1"/>
  <c r="X210" i="9" s="1"/>
  <c r="X209" i="9" s="1"/>
  <c r="X208" i="9" s="1"/>
  <c r="X207" i="9" s="1"/>
  <c r="X206" i="9" s="1"/>
  <c r="X205" i="9" s="1"/>
  <c r="X204" i="9" s="1"/>
  <c r="X203" i="9" s="1"/>
  <c r="X202" i="9" s="1"/>
  <c r="X200" i="9" s="1"/>
  <c r="X199" i="9" s="1"/>
  <c r="X198" i="9" s="1"/>
  <c r="X197" i="9" s="1"/>
  <c r="X196" i="9" s="1"/>
  <c r="X195" i="9" s="1"/>
  <c r="X194" i="9" s="1"/>
  <c r="X193" i="9" s="1"/>
  <c r="X192" i="9" s="1"/>
  <c r="X191" i="9" s="1"/>
  <c r="X190" i="9" s="1"/>
  <c r="X188" i="9" s="1"/>
  <c r="X187" i="9" s="1"/>
  <c r="X186" i="9" s="1"/>
  <c r="X185" i="9" s="1"/>
  <c r="X184" i="9" s="1"/>
  <c r="X183" i="9" s="1"/>
  <c r="X182" i="9" s="1"/>
  <c r="X181" i="9" s="1"/>
  <c r="X180" i="9" s="1"/>
  <c r="X179" i="9" s="1"/>
  <c r="X178" i="9" s="1"/>
  <c r="X176" i="9" s="1"/>
  <c r="X175" i="9" s="1"/>
  <c r="X174" i="9" s="1"/>
  <c r="X173" i="9" s="1"/>
  <c r="X172" i="9" s="1"/>
  <c r="X171" i="9" s="1"/>
  <c r="X170" i="9" s="1"/>
  <c r="X169" i="9" s="1"/>
  <c r="X168" i="9" s="1"/>
  <c r="X167" i="9" s="1"/>
  <c r="X166" i="9" s="1"/>
  <c r="X164" i="9" s="1"/>
  <c r="X163" i="9" s="1"/>
  <c r="X162" i="9" s="1"/>
  <c r="X161" i="9" s="1"/>
  <c r="X160" i="9" s="1"/>
  <c r="X159" i="9" s="1"/>
  <c r="X158" i="9" s="1"/>
  <c r="X157" i="9" s="1"/>
  <c r="X156" i="9" s="1"/>
  <c r="X155" i="9" s="1"/>
  <c r="X154" i="9" s="1"/>
  <c r="X152" i="9" s="1"/>
  <c r="X151" i="9" s="1"/>
  <c r="X150" i="9" s="1"/>
  <c r="X149" i="9" s="1"/>
  <c r="X148" i="9" s="1"/>
  <c r="X147" i="9" s="1"/>
  <c r="X146" i="9" s="1"/>
  <c r="X145" i="9" s="1"/>
  <c r="X144" i="9" s="1"/>
  <c r="X143" i="9" s="1"/>
  <c r="X142" i="9" s="1"/>
  <c r="X140" i="9" s="1"/>
  <c r="X139" i="9" s="1"/>
  <c r="X138" i="9" s="1"/>
  <c r="X137" i="9" s="1"/>
  <c r="X136" i="9" s="1"/>
  <c r="X135" i="9" s="1"/>
  <c r="X134" i="9" s="1"/>
  <c r="X133" i="9" s="1"/>
  <c r="X132" i="9" s="1"/>
  <c r="X131" i="9" s="1"/>
  <c r="X130" i="9" s="1"/>
  <c r="X128" i="9" s="1"/>
  <c r="X127" i="9" s="1"/>
  <c r="X126" i="9" s="1"/>
  <c r="X125" i="9" s="1"/>
  <c r="X124" i="9" s="1"/>
  <c r="X123" i="9" s="1"/>
  <c r="X122" i="9" s="1"/>
  <c r="X121" i="9" s="1"/>
  <c r="X120" i="9" s="1"/>
  <c r="X119" i="9" s="1"/>
  <c r="X118" i="9" s="1"/>
  <c r="X116" i="9" s="1"/>
  <c r="X115" i="9" s="1"/>
  <c r="X114" i="9" s="1"/>
  <c r="X113" i="9" s="1"/>
  <c r="X112" i="9" s="1"/>
  <c r="X111" i="9" s="1"/>
  <c r="X110" i="9" s="1"/>
  <c r="X109" i="9" s="1"/>
  <c r="X108" i="9" s="1"/>
  <c r="X107" i="9" s="1"/>
  <c r="X106" i="9" s="1"/>
  <c r="X104" i="9" s="1"/>
  <c r="X103" i="9" s="1"/>
  <c r="X102" i="9" s="1"/>
  <c r="X101" i="9" s="1"/>
  <c r="X100" i="9" s="1"/>
  <c r="X99" i="9" s="1"/>
  <c r="X98" i="9" s="1"/>
  <c r="X97" i="9" s="1"/>
  <c r="X96" i="9" s="1"/>
  <c r="X95" i="9" s="1"/>
  <c r="X94" i="9" s="1"/>
  <c r="X92" i="9" s="1"/>
  <c r="X91" i="9" s="1"/>
  <c r="X90" i="9" s="1"/>
  <c r="X89" i="9" s="1"/>
  <c r="X88" i="9" s="1"/>
  <c r="X87" i="9" s="1"/>
  <c r="X86" i="9" s="1"/>
  <c r="X85" i="9" s="1"/>
  <c r="X84" i="9" s="1"/>
  <c r="X83" i="9" s="1"/>
  <c r="X82" i="9" s="1"/>
  <c r="X80" i="9" s="1"/>
  <c r="X79" i="9" s="1"/>
  <c r="X78" i="9" s="1"/>
  <c r="X77" i="9" s="1"/>
  <c r="X76" i="9" s="1"/>
  <c r="X75" i="9" s="1"/>
  <c r="X74" i="9" s="1"/>
  <c r="X73" i="9" s="1"/>
  <c r="X72" i="9" s="1"/>
  <c r="X71" i="9" s="1"/>
  <c r="X70" i="9" s="1"/>
  <c r="X68" i="9" s="1"/>
  <c r="X67" i="9" s="1"/>
  <c r="X66" i="9" s="1"/>
  <c r="X65" i="9" s="1"/>
  <c r="X64" i="9" s="1"/>
  <c r="X63" i="9" s="1"/>
  <c r="X62" i="9" s="1"/>
  <c r="X61" i="9" s="1"/>
  <c r="X60" i="9" s="1"/>
  <c r="X59" i="9" s="1"/>
  <c r="X58" i="9" s="1"/>
  <c r="X56" i="9" s="1"/>
  <c r="X55" i="9" s="1"/>
  <c r="X54" i="9" s="1"/>
  <c r="X53" i="9" s="1"/>
  <c r="X52" i="9" s="1"/>
  <c r="X51" i="9" s="1"/>
  <c r="X50" i="9" s="1"/>
  <c r="X49" i="9" s="1"/>
  <c r="X48" i="9" s="1"/>
  <c r="X47" i="9" s="1"/>
  <c r="X46" i="9" s="1"/>
  <c r="X44" i="9" s="1"/>
  <c r="X43" i="9" s="1"/>
  <c r="X42" i="9" s="1"/>
  <c r="X41" i="9" s="1"/>
  <c r="X40" i="9" s="1"/>
  <c r="X39" i="9" s="1"/>
  <c r="X38" i="9" s="1"/>
  <c r="X37" i="9" s="1"/>
  <c r="X36" i="9" s="1"/>
  <c r="X35" i="9" s="1"/>
  <c r="X34" i="9" s="1"/>
  <c r="X32" i="9" s="1"/>
  <c r="X31" i="9" s="1"/>
  <c r="X30" i="9" s="1"/>
  <c r="X29" i="9" s="1"/>
  <c r="X28" i="9" s="1"/>
  <c r="X27" i="9" s="1"/>
  <c r="X26" i="9" s="1"/>
  <c r="X25" i="9" s="1"/>
  <c r="X24" i="9" s="1"/>
  <c r="X23" i="9" s="1"/>
  <c r="X22" i="9" s="1"/>
  <c r="X20" i="9" s="1"/>
  <c r="X19" i="9" s="1"/>
  <c r="X18" i="9" s="1"/>
  <c r="X17" i="9" s="1"/>
  <c r="X16" i="9" s="1"/>
  <c r="X15" i="9" s="1"/>
  <c r="X14" i="9" s="1"/>
  <c r="X13" i="9" s="1"/>
  <c r="X12" i="9" s="1"/>
  <c r="X11" i="9" s="1"/>
  <c r="X10" i="9" s="1"/>
  <c r="X372" i="8" s="1"/>
  <c r="X371" i="8" s="1"/>
  <c r="X370" i="8" s="1"/>
  <c r="X368" i="8" s="1"/>
  <c r="X367" i="8" s="1"/>
  <c r="X366" i="8" s="1"/>
  <c r="X365" i="8" s="1"/>
  <c r="X364" i="8" s="1"/>
  <c r="X363" i="8" s="1"/>
  <c r="X362" i="8" s="1"/>
  <c r="X361" i="8" s="1"/>
  <c r="X360" i="8" s="1"/>
  <c r="X359" i="8" s="1"/>
  <c r="X358" i="8" s="1"/>
  <c r="X356" i="8" s="1"/>
  <c r="X355" i="8" s="1"/>
  <c r="X354" i="8" s="1"/>
  <c r="X353" i="8" s="1"/>
  <c r="X352" i="8" s="1"/>
  <c r="X351" i="8" s="1"/>
  <c r="X350" i="8" s="1"/>
  <c r="X349" i="8" s="1"/>
  <c r="X348" i="8" s="1"/>
  <c r="X347" i="8" s="1"/>
  <c r="X346" i="8" s="1"/>
  <c r="X344" i="8" s="1"/>
  <c r="X343" i="8" s="1"/>
  <c r="X342" i="8" s="1"/>
  <c r="X341" i="8" s="1"/>
  <c r="X340" i="8" s="1"/>
  <c r="X339" i="8" s="1"/>
  <c r="X338" i="8" s="1"/>
  <c r="X337" i="8" s="1"/>
  <c r="X336" i="8" s="1"/>
  <c r="X335" i="8" s="1"/>
  <c r="X334" i="8" s="1"/>
  <c r="X332" i="8" s="1"/>
  <c r="X331" i="8" s="1"/>
  <c r="X330" i="8" s="1"/>
  <c r="X329" i="8" s="1"/>
  <c r="X328" i="8" s="1"/>
  <c r="X327" i="8" s="1"/>
  <c r="X326" i="8" s="1"/>
  <c r="X325" i="8" s="1"/>
  <c r="X324" i="8" s="1"/>
  <c r="X323" i="8" s="1"/>
  <c r="X322" i="8" s="1"/>
  <c r="X320" i="8" s="1"/>
  <c r="X319" i="8" s="1"/>
  <c r="X318" i="8" s="1"/>
  <c r="X317" i="8" s="1"/>
  <c r="X316" i="8" s="1"/>
  <c r="X315" i="8" s="1"/>
  <c r="X314" i="8" s="1"/>
  <c r="X313" i="8" s="1"/>
  <c r="X312" i="8" s="1"/>
  <c r="X311" i="8" s="1"/>
  <c r="X310" i="8" s="1"/>
  <c r="X308" i="8" s="1"/>
  <c r="X307" i="8" s="1"/>
  <c r="X306" i="8" s="1"/>
  <c r="X305" i="8" s="1"/>
  <c r="X304" i="8" s="1"/>
  <c r="X303" i="8" s="1"/>
  <c r="X302" i="8" s="1"/>
  <c r="X301" i="8" s="1"/>
  <c r="X300" i="8" s="1"/>
  <c r="X299" i="8" s="1"/>
  <c r="X298" i="8" s="1"/>
  <c r="X296" i="8" s="1"/>
  <c r="X295" i="8" s="1"/>
  <c r="X294" i="8" s="1"/>
  <c r="X293" i="8" s="1"/>
  <c r="X292" i="8" s="1"/>
  <c r="X291" i="8" s="1"/>
  <c r="X290" i="8" s="1"/>
  <c r="X289" i="8" s="1"/>
  <c r="X288" i="8" s="1"/>
  <c r="X287" i="8" s="1"/>
  <c r="X286" i="8" s="1"/>
  <c r="X284" i="8" s="1"/>
  <c r="X283" i="8" s="1"/>
  <c r="X282" i="8" s="1"/>
  <c r="X281" i="8" s="1"/>
  <c r="X280" i="8" s="1"/>
  <c r="X279" i="8" s="1"/>
  <c r="X278" i="8" s="1"/>
  <c r="X277" i="8" s="1"/>
  <c r="X276" i="8" s="1"/>
  <c r="X275" i="8" s="1"/>
  <c r="X274" i="8" s="1"/>
  <c r="X272" i="8" s="1"/>
  <c r="X271" i="8" s="1"/>
  <c r="X270" i="8" s="1"/>
  <c r="X269" i="8" s="1"/>
  <c r="X268" i="8" s="1"/>
  <c r="X267" i="8" s="1"/>
  <c r="X266" i="8" s="1"/>
  <c r="X265" i="8" s="1"/>
  <c r="X264" i="8" s="1"/>
  <c r="X263" i="8" s="1"/>
  <c r="X262" i="8" s="1"/>
  <c r="X260" i="8" s="1"/>
  <c r="X259" i="8" s="1"/>
  <c r="X258" i="8" s="1"/>
  <c r="X257" i="8" s="1"/>
  <c r="X256" i="8" s="1"/>
  <c r="X255" i="8" s="1"/>
  <c r="X254" i="8" s="1"/>
  <c r="X253" i="8" s="1"/>
  <c r="X252" i="8" s="1"/>
  <c r="X251" i="8" s="1"/>
  <c r="X250" i="8" s="1"/>
  <c r="X248" i="8" s="1"/>
  <c r="X247" i="8" s="1"/>
  <c r="X246" i="8" s="1"/>
  <c r="X245" i="8" s="1"/>
  <c r="X244" i="8" s="1"/>
  <c r="X243" i="8" s="1"/>
  <c r="X242" i="8" s="1"/>
  <c r="X241" i="8" s="1"/>
  <c r="X240" i="8" s="1"/>
  <c r="X239" i="8" s="1"/>
  <c r="X238" i="8" s="1"/>
  <c r="X236" i="8" s="1"/>
  <c r="X235" i="8" s="1"/>
  <c r="X234" i="8" s="1"/>
  <c r="X233" i="8" s="1"/>
  <c r="X232" i="8" s="1"/>
  <c r="X231" i="8" s="1"/>
  <c r="X230" i="8" s="1"/>
  <c r="X229" i="8" s="1"/>
  <c r="X228" i="8" s="1"/>
  <c r="X227" i="8" s="1"/>
  <c r="X226" i="8" s="1"/>
  <c r="X224" i="8" s="1"/>
  <c r="X223" i="8" s="1"/>
  <c r="X222" i="8" s="1"/>
  <c r="X221" i="8" s="1"/>
  <c r="X220" i="8" s="1"/>
  <c r="X219" i="8" s="1"/>
  <c r="X218" i="8" s="1"/>
  <c r="X217" i="8" s="1"/>
  <c r="X216" i="8" s="1"/>
  <c r="X215" i="8" s="1"/>
  <c r="X214" i="8" s="1"/>
  <c r="X212" i="8" s="1"/>
  <c r="X211" i="8" s="1"/>
  <c r="X210" i="8" s="1"/>
  <c r="X209" i="8" s="1"/>
  <c r="X208" i="8" s="1"/>
  <c r="X207" i="8" s="1"/>
  <c r="X206" i="8" s="1"/>
  <c r="X205" i="8" s="1"/>
  <c r="X204" i="8" s="1"/>
  <c r="X203" i="8" s="1"/>
  <c r="X202" i="8" s="1"/>
  <c r="X200" i="8" s="1"/>
  <c r="X199" i="8" s="1"/>
  <c r="X198" i="8" s="1"/>
  <c r="X197" i="8" s="1"/>
  <c r="X196" i="8" s="1"/>
  <c r="X195" i="8" s="1"/>
  <c r="X194" i="8" s="1"/>
  <c r="X193" i="8" s="1"/>
  <c r="X192" i="8" s="1"/>
  <c r="X191" i="8" s="1"/>
  <c r="X190" i="8" s="1"/>
  <c r="X188" i="8" s="1"/>
  <c r="X187" i="8" s="1"/>
  <c r="X186" i="8" s="1"/>
  <c r="X185" i="8" s="1"/>
  <c r="X184" i="8" s="1"/>
  <c r="X183" i="8" s="1"/>
  <c r="X182" i="8" s="1"/>
  <c r="X181" i="8" s="1"/>
  <c r="X180" i="8" s="1"/>
  <c r="X179" i="8" s="1"/>
  <c r="X178" i="8" s="1"/>
  <c r="X176" i="8" s="1"/>
  <c r="X175" i="8" s="1"/>
  <c r="X174" i="8" s="1"/>
  <c r="X173" i="8" s="1"/>
  <c r="X172" i="8" s="1"/>
  <c r="X171" i="8" s="1"/>
  <c r="X170" i="8" s="1"/>
  <c r="X169" i="8" s="1"/>
  <c r="X168" i="8" s="1"/>
  <c r="X167" i="8" s="1"/>
  <c r="X166" i="8" s="1"/>
  <c r="X164" i="8" s="1"/>
  <c r="X163" i="8" s="1"/>
  <c r="X162" i="8" s="1"/>
  <c r="X161" i="8" s="1"/>
  <c r="X160" i="8" s="1"/>
  <c r="X159" i="8" s="1"/>
  <c r="X158" i="8" s="1"/>
  <c r="X157" i="8" s="1"/>
  <c r="X156" i="8" s="1"/>
  <c r="X155" i="8" s="1"/>
  <c r="X154" i="8" s="1"/>
  <c r="X152" i="8" s="1"/>
  <c r="X151" i="8" s="1"/>
  <c r="X150" i="8" s="1"/>
  <c r="X149" i="8" s="1"/>
  <c r="X148" i="8" s="1"/>
  <c r="X147" i="8" s="1"/>
  <c r="X146" i="8" s="1"/>
  <c r="X145" i="8" s="1"/>
  <c r="X144" i="8" s="1"/>
  <c r="X143" i="8" s="1"/>
  <c r="X142" i="8" s="1"/>
  <c r="X140" i="8" s="1"/>
  <c r="X139" i="8" s="1"/>
  <c r="X138" i="8" s="1"/>
  <c r="X137" i="8" s="1"/>
  <c r="X136" i="8" s="1"/>
  <c r="X135" i="8" s="1"/>
  <c r="X134" i="8" s="1"/>
  <c r="X133" i="8" s="1"/>
  <c r="X132" i="8" s="1"/>
  <c r="X131" i="8" s="1"/>
  <c r="X130" i="8" s="1"/>
  <c r="X128" i="8" s="1"/>
  <c r="X127" i="8" s="1"/>
  <c r="X126" i="8" s="1"/>
  <c r="X125" i="8" s="1"/>
  <c r="X124" i="8" s="1"/>
  <c r="X123" i="8" s="1"/>
  <c r="X122" i="8" s="1"/>
  <c r="X121" i="8" s="1"/>
  <c r="X120" i="8" s="1"/>
  <c r="X119" i="8" s="1"/>
  <c r="X118" i="8" s="1"/>
  <c r="X116" i="8" s="1"/>
  <c r="X115" i="8" s="1"/>
  <c r="X114" i="8" s="1"/>
  <c r="X113" i="8" s="1"/>
  <c r="X112" i="8" s="1"/>
  <c r="X111" i="8" s="1"/>
  <c r="X110" i="8" s="1"/>
  <c r="X109" i="8" s="1"/>
  <c r="X108" i="8" s="1"/>
  <c r="X107" i="8" s="1"/>
  <c r="X106" i="8" s="1"/>
  <c r="X104" i="8" s="1"/>
  <c r="X103" i="8" s="1"/>
  <c r="X102" i="8" s="1"/>
  <c r="X101" i="8" s="1"/>
  <c r="X100" i="8" s="1"/>
  <c r="X99" i="8" s="1"/>
  <c r="X98" i="8" s="1"/>
  <c r="X97" i="8" s="1"/>
  <c r="X96" i="8" s="1"/>
  <c r="X95" i="8" s="1"/>
  <c r="X94" i="8" s="1"/>
  <c r="X92" i="8" s="1"/>
  <c r="X91" i="8" s="1"/>
  <c r="X90" i="8" s="1"/>
  <c r="X89" i="8" s="1"/>
  <c r="X88" i="8" s="1"/>
  <c r="X87" i="8" s="1"/>
  <c r="X86" i="8" s="1"/>
  <c r="X85" i="8" s="1"/>
  <c r="X84" i="8" s="1"/>
  <c r="X83" i="8" s="1"/>
  <c r="X82" i="8" s="1"/>
  <c r="X80" i="8" s="1"/>
  <c r="X79" i="8" s="1"/>
  <c r="X78" i="8" s="1"/>
  <c r="X77" i="8" s="1"/>
  <c r="X76" i="8" s="1"/>
  <c r="X75" i="8" s="1"/>
  <c r="X74" i="8" s="1"/>
  <c r="X73" i="8" s="1"/>
  <c r="X72" i="8" s="1"/>
  <c r="X71" i="8" s="1"/>
  <c r="X70" i="8" s="1"/>
  <c r="X68" i="8" s="1"/>
  <c r="X67" i="8" s="1"/>
  <c r="X66" i="8" s="1"/>
  <c r="X65" i="8" s="1"/>
  <c r="X64" i="8" s="1"/>
  <c r="X63" i="8" s="1"/>
  <c r="X62" i="8" s="1"/>
  <c r="X61" i="8" s="1"/>
  <c r="X60" i="8" s="1"/>
  <c r="X59" i="8" s="1"/>
  <c r="X58" i="8" s="1"/>
  <c r="X56" i="8" s="1"/>
  <c r="X55" i="8" s="1"/>
  <c r="X54" i="8" s="1"/>
  <c r="X53" i="8" s="1"/>
  <c r="X52" i="8" s="1"/>
  <c r="X51" i="8" s="1"/>
  <c r="X50" i="8" s="1"/>
  <c r="X49" i="8" s="1"/>
  <c r="X48" i="8" s="1"/>
  <c r="X47" i="8" s="1"/>
  <c r="X46" i="8" s="1"/>
  <c r="X44" i="8" s="1"/>
  <c r="X43" i="8" s="1"/>
  <c r="X42" i="8" s="1"/>
  <c r="X41" i="8" s="1"/>
  <c r="X40" i="8" s="1"/>
  <c r="X39" i="8" s="1"/>
  <c r="X38" i="8" s="1"/>
  <c r="X37" i="8" s="1"/>
  <c r="X36" i="8" s="1"/>
  <c r="X35" i="8" s="1"/>
  <c r="X34" i="8" s="1"/>
  <c r="X32" i="8" s="1"/>
  <c r="X31" i="8" s="1"/>
  <c r="X30" i="8" s="1"/>
  <c r="X29" i="8" s="1"/>
  <c r="X28" i="8" s="1"/>
  <c r="X27" i="8" s="1"/>
  <c r="X26" i="8" s="1"/>
  <c r="X25" i="8" s="1"/>
  <c r="X24" i="8" s="1"/>
  <c r="X23" i="8" s="1"/>
  <c r="X22" i="8" s="1"/>
  <c r="X20" i="8" s="1"/>
  <c r="X19" i="8" s="1"/>
  <c r="X18" i="8" s="1"/>
  <c r="X17" i="8" s="1"/>
  <c r="X16" i="8" s="1"/>
  <c r="X15" i="8" s="1"/>
  <c r="X14" i="8" s="1"/>
  <c r="X13" i="8" s="1"/>
  <c r="X12" i="8" s="1"/>
  <c r="X11" i="8" s="1"/>
  <c r="X10" i="8" s="1"/>
  <c r="X177" i="9" s="1"/>
  <c r="X373" i="8" s="1"/>
  <c r="X229" i="9" s="1"/>
  <c r="X228" i="9" s="1"/>
  <c r="X218" i="9" s="1"/>
  <c r="X227" i="9" s="1"/>
  <c r="I79" i="13"/>
  <c r="H79" i="13"/>
  <c r="G80" i="13"/>
  <c r="E78" i="13"/>
  <c r="B79" i="13"/>
  <c r="D78" i="13"/>
  <c r="Q77" i="13"/>
  <c r="C80" i="13"/>
  <c r="K80" i="13"/>
  <c r="H78" i="13"/>
  <c r="O80" i="13"/>
  <c r="C77" i="13"/>
  <c r="R78" i="13"/>
  <c r="J77" i="13"/>
  <c r="S79" i="13"/>
  <c r="K79" i="13"/>
  <c r="S77" i="13"/>
  <c r="G79" i="13"/>
  <c r="H77" i="13"/>
  <c r="M79" i="13"/>
  <c r="M78" i="13"/>
  <c r="Q79" i="13"/>
  <c r="L79" i="13"/>
  <c r="F79" i="13"/>
  <c r="P79" i="13"/>
  <c r="K78" i="13"/>
  <c r="I80" i="13"/>
  <c r="N80" i="13"/>
  <c r="P80" i="13"/>
  <c r="D77" i="13"/>
  <c r="M77" i="13"/>
  <c r="R80" i="13"/>
  <c r="F77" i="13"/>
  <c r="H80" i="13"/>
  <c r="N78" i="13"/>
  <c r="D79" i="13"/>
  <c r="C78" i="13"/>
  <c r="J78" i="13"/>
  <c r="T77" i="13"/>
  <c r="S80" i="13"/>
  <c r="X213" i="9"/>
  <c r="Q80" i="13"/>
  <c r="L77" i="13"/>
  <c r="G77" i="13"/>
  <c r="G26" i="16" s="1"/>
  <c r="M80" i="13"/>
  <c r="S78" i="13"/>
  <c r="J79" i="13"/>
  <c r="P78" i="13"/>
  <c r="T78" i="13"/>
  <c r="J80" i="13"/>
  <c r="L78" i="13"/>
  <c r="R77" i="13"/>
  <c r="R26" i="16" s="1"/>
  <c r="E79" i="13"/>
  <c r="N79" i="13"/>
  <c r="E77" i="13"/>
  <c r="N77" i="13"/>
  <c r="L80" i="13"/>
  <c r="K77" i="13"/>
  <c r="O78" i="13"/>
  <c r="E80" i="13"/>
  <c r="I77" i="13"/>
  <c r="F80" i="13"/>
  <c r="B78" i="13"/>
  <c r="B77" i="13"/>
  <c r="B26" i="16" s="1"/>
  <c r="D80" i="13"/>
  <c r="I78" i="13"/>
  <c r="T79" i="13"/>
  <c r="T80" i="13"/>
  <c r="R79" i="13"/>
  <c r="O77" i="13"/>
  <c r="O26" i="16" s="1"/>
  <c r="O79" i="13"/>
  <c r="Q78" i="13"/>
  <c r="F78" i="13"/>
  <c r="C79" i="13"/>
  <c r="G78" i="13"/>
  <c r="P77" i="13"/>
  <c r="P26" i="16" s="1"/>
  <c r="B80" i="13"/>
  <c r="J49" i="18"/>
  <c r="J50" i="18"/>
  <c r="E50" i="18"/>
  <c r="I50" i="18"/>
  <c r="J51" i="18"/>
  <c r="I51" i="18"/>
  <c r="E51" i="18"/>
  <c r="E49" i="18"/>
  <c r="E52" i="18"/>
  <c r="J52" i="18"/>
  <c r="I52" i="18"/>
  <c r="I49" i="18"/>
  <c r="I54" i="18"/>
  <c r="E54" i="18"/>
  <c r="I55" i="18"/>
  <c r="E55" i="18"/>
  <c r="J55" i="18"/>
  <c r="I53" i="18"/>
  <c r="J53" i="18"/>
  <c r="J56" i="18"/>
  <c r="I56" i="18"/>
  <c r="E56" i="18"/>
  <c r="E53" i="18"/>
  <c r="J54" i="18"/>
  <c r="J81" i="18"/>
  <c r="I82" i="18"/>
  <c r="E83" i="18"/>
  <c r="I83" i="18"/>
  <c r="J83" i="18"/>
  <c r="J84" i="18"/>
  <c r="I84" i="18"/>
  <c r="E84" i="18"/>
  <c r="I81" i="18"/>
  <c r="E81" i="18"/>
  <c r="E82" i="18"/>
  <c r="J82" i="18"/>
  <c r="I109" i="18"/>
  <c r="I111" i="18"/>
  <c r="E111" i="18"/>
  <c r="I112" i="18"/>
  <c r="J112" i="18"/>
  <c r="E112" i="18"/>
  <c r="E109" i="18"/>
  <c r="E34" i="14" s="1"/>
  <c r="I110" i="18"/>
  <c r="J109" i="18"/>
  <c r="J34" i="14" s="1"/>
  <c r="E110" i="18"/>
  <c r="J110" i="18"/>
  <c r="J111" i="18"/>
  <c r="E26" i="18"/>
  <c r="I26" i="18"/>
  <c r="I28" i="18"/>
  <c r="J26" i="18"/>
  <c r="J27" i="18"/>
  <c r="E27" i="18"/>
  <c r="I27" i="18"/>
  <c r="E28" i="18"/>
  <c r="J28" i="18"/>
  <c r="J25" i="18"/>
  <c r="J13" i="14" s="1"/>
  <c r="E25" i="18"/>
  <c r="E13" i="14" s="1"/>
  <c r="I25" i="18"/>
  <c r="H81" i="13"/>
  <c r="Q81" i="13"/>
  <c r="B81" i="13"/>
  <c r="C81" i="13"/>
  <c r="F81" i="13"/>
  <c r="D81" i="13"/>
  <c r="P81" i="13"/>
  <c r="N81" i="13"/>
  <c r="K81" i="13"/>
  <c r="O81" i="13"/>
  <c r="M81" i="13"/>
  <c r="L81" i="13"/>
  <c r="X225" i="9"/>
  <c r="T81" i="13"/>
  <c r="J81" i="13"/>
  <c r="R81" i="13"/>
  <c r="G81" i="13"/>
  <c r="S81" i="13"/>
  <c r="E81" i="13"/>
  <c r="I81" i="13"/>
  <c r="L12" i="12"/>
  <c r="J9" i="12"/>
  <c r="Q13" i="12"/>
  <c r="H11" i="15"/>
  <c r="T11" i="12"/>
  <c r="B13" i="15"/>
  <c r="O13" i="15"/>
  <c r="I13" i="12"/>
  <c r="G11" i="12"/>
  <c r="T12" i="12"/>
  <c r="E9" i="12"/>
  <c r="N11" i="12"/>
  <c r="L12" i="15"/>
  <c r="H12" i="12"/>
  <c r="D11" i="12"/>
  <c r="R13" i="12"/>
  <c r="H12" i="15"/>
  <c r="F13" i="12"/>
  <c r="G13" i="15"/>
  <c r="P13" i="15"/>
  <c r="R13" i="15"/>
  <c r="C11" i="15"/>
  <c r="L11" i="12"/>
  <c r="B13" i="12"/>
  <c r="O11" i="12"/>
  <c r="B12" i="15"/>
  <c r="T12" i="15"/>
  <c r="S13" i="12"/>
  <c r="L13" i="12"/>
  <c r="B14" i="15" l="1"/>
  <c r="L14" i="12"/>
  <c r="J37" i="14"/>
  <c r="J24" i="14"/>
  <c r="O24" i="16"/>
  <c r="Q26" i="16"/>
  <c r="J28" i="14"/>
  <c r="B36" i="14"/>
  <c r="S37" i="14"/>
  <c r="K24" i="16"/>
  <c r="J18" i="14"/>
  <c r="J25" i="16"/>
  <c r="R36" i="14"/>
  <c r="B37" i="14"/>
  <c r="I30" i="14"/>
  <c r="S24" i="16"/>
  <c r="C38" i="14"/>
  <c r="I18" i="14"/>
  <c r="D25" i="16"/>
  <c r="E12" i="14"/>
  <c r="K25" i="16"/>
  <c r="O25" i="16"/>
  <c r="E28" i="14"/>
  <c r="E32" i="14"/>
  <c r="I26" i="14"/>
  <c r="I19" i="14"/>
  <c r="I26" i="16"/>
  <c r="F26" i="16"/>
  <c r="H26" i="16"/>
  <c r="I35" i="14"/>
  <c r="I28" i="14"/>
  <c r="J26" i="14"/>
  <c r="H36" i="14"/>
  <c r="K37" i="14"/>
  <c r="O37" i="14"/>
  <c r="Q37" i="14"/>
  <c r="I9" i="14"/>
  <c r="C9" i="14"/>
  <c r="D9" i="14"/>
  <c r="P10" i="14"/>
  <c r="Q24" i="16"/>
  <c r="K38" i="14"/>
  <c r="D38" i="14"/>
  <c r="E25" i="14"/>
  <c r="I12" i="14"/>
  <c r="J31" i="14"/>
  <c r="J27" i="14"/>
  <c r="J33" i="14"/>
  <c r="J29" i="14"/>
  <c r="J9" i="14"/>
  <c r="E24" i="14"/>
  <c r="R10" i="14"/>
  <c r="O10" i="14"/>
  <c r="D24" i="16"/>
  <c r="M24" i="16"/>
  <c r="G38" i="14"/>
  <c r="J25" i="14"/>
  <c r="P25" i="16"/>
  <c r="I25" i="16"/>
  <c r="H9" i="14"/>
  <c r="M26" i="16"/>
  <c r="S26" i="16"/>
  <c r="E33" i="14"/>
  <c r="F36" i="14"/>
  <c r="J36" i="14"/>
  <c r="D37" i="14"/>
  <c r="E10" i="14"/>
  <c r="N24" i="16"/>
  <c r="P24" i="16"/>
  <c r="N38" i="14"/>
  <c r="E25" i="16"/>
  <c r="F25" i="16"/>
  <c r="J19" i="14"/>
  <c r="R37" i="14"/>
  <c r="I34" i="14"/>
  <c r="E20" i="14"/>
  <c r="K26" i="16"/>
  <c r="D26" i="16"/>
  <c r="J35" i="14"/>
  <c r="K36" i="14"/>
  <c r="C36" i="14"/>
  <c r="E36" i="14"/>
  <c r="E29" i="14"/>
  <c r="I16" i="14"/>
  <c r="P9" i="14"/>
  <c r="B9" i="14"/>
  <c r="I31" i="14"/>
  <c r="C10" i="14"/>
  <c r="B24" i="16"/>
  <c r="M38" i="14"/>
  <c r="N25" i="16"/>
  <c r="M25" i="16"/>
  <c r="E19" i="14"/>
  <c r="L26" i="16"/>
  <c r="I33" i="14"/>
  <c r="Q36" i="14"/>
  <c r="E16" i="14"/>
  <c r="E31" i="14"/>
  <c r="I10" i="14"/>
  <c r="L24" i="16"/>
  <c r="J38" i="14"/>
  <c r="E38" i="14"/>
  <c r="I25" i="14"/>
  <c r="I14" i="14"/>
  <c r="E37" i="14"/>
  <c r="P37" i="14"/>
  <c r="M37" i="14"/>
  <c r="I23" i="14"/>
  <c r="J16" i="14"/>
  <c r="Q9" i="14"/>
  <c r="D10" i="14"/>
  <c r="F24" i="16"/>
  <c r="T24" i="16"/>
  <c r="E24" i="16"/>
  <c r="I24" i="16"/>
  <c r="J24" i="16"/>
  <c r="J11" i="14"/>
  <c r="C25" i="16"/>
  <c r="H10" i="14"/>
  <c r="N26" i="16"/>
  <c r="J26" i="16"/>
  <c r="E27" i="14"/>
  <c r="E26" i="16"/>
  <c r="J14" i="14"/>
  <c r="I36" i="14"/>
  <c r="I15" i="14"/>
  <c r="F37" i="14"/>
  <c r="I37" i="14"/>
  <c r="G37" i="14"/>
  <c r="N37" i="14"/>
  <c r="R9" i="14"/>
  <c r="T38" i="14"/>
  <c r="E11" i="14"/>
  <c r="S25" i="16"/>
  <c r="I27" i="14"/>
  <c r="J20" i="14"/>
  <c r="C26" i="16"/>
  <c r="E35" i="14"/>
  <c r="E14" i="14"/>
  <c r="J32" i="14"/>
  <c r="M36" i="14"/>
  <c r="J15" i="14"/>
  <c r="C37" i="14"/>
  <c r="E23" i="14"/>
  <c r="E17" i="14"/>
  <c r="J10" i="14"/>
  <c r="R24" i="16"/>
  <c r="H38" i="14"/>
  <c r="I11" i="14"/>
  <c r="R25" i="16"/>
  <c r="I13" i="14"/>
  <c r="I20" i="14"/>
  <c r="T26" i="16"/>
  <c r="I21" i="14"/>
  <c r="S36" i="14"/>
  <c r="P36" i="14"/>
  <c r="E15" i="14"/>
  <c r="J30" i="14"/>
  <c r="O9" i="14"/>
  <c r="I17" i="14"/>
  <c r="Q10" i="14"/>
  <c r="G24" i="16"/>
  <c r="O38" i="14"/>
  <c r="P38" i="14"/>
  <c r="G25" i="16"/>
  <c r="Q25" i="16"/>
  <c r="K11" i="15"/>
  <c r="D12" i="12"/>
  <c r="K11" i="12"/>
  <c r="L13" i="15"/>
  <c r="R12" i="15"/>
  <c r="P13" i="12"/>
  <c r="T13" i="12"/>
  <c r="N13" i="15"/>
  <c r="C11" i="12"/>
  <c r="E13" i="15"/>
  <c r="C13" i="15"/>
  <c r="G12" i="15"/>
  <c r="N12" i="15"/>
  <c r="D13" i="15"/>
  <c r="J12" i="15"/>
  <c r="D11" i="15"/>
  <c r="N11" i="15"/>
  <c r="E11" i="12"/>
  <c r="Q11" i="12"/>
  <c r="E10" i="12"/>
  <c r="Q12" i="15"/>
  <c r="H13" i="12"/>
  <c r="J13" i="15"/>
  <c r="R11" i="12"/>
  <c r="I13" i="15"/>
  <c r="Q11" i="15"/>
  <c r="M11" i="15"/>
  <c r="P11" i="15"/>
  <c r="I11" i="12"/>
  <c r="T13" i="15"/>
  <c r="I11" i="15"/>
  <c r="R11" i="15"/>
  <c r="F11" i="12"/>
  <c r="B12" i="12"/>
  <c r="F13" i="15"/>
  <c r="K13" i="12"/>
  <c r="G13" i="12"/>
  <c r="N13" i="12"/>
  <c r="F11" i="15"/>
  <c r="T11" i="15"/>
  <c r="F12" i="12"/>
  <c r="S11" i="12"/>
  <c r="L11" i="15"/>
  <c r="K13" i="15"/>
  <c r="B11" i="12"/>
  <c r="S12" i="12"/>
  <c r="O13" i="12"/>
  <c r="H13" i="15"/>
  <c r="D13" i="12"/>
  <c r="E12" i="15"/>
  <c r="M11" i="12"/>
  <c r="E11" i="15"/>
  <c r="P11" i="12"/>
  <c r="J10" i="12"/>
  <c r="S11" i="15"/>
  <c r="I10" i="12"/>
  <c r="P12" i="15"/>
  <c r="F12" i="15"/>
  <c r="I12" i="12"/>
  <c r="C12" i="12"/>
  <c r="M12" i="15"/>
  <c r="M12" i="12"/>
  <c r="J12" i="12"/>
  <c r="C13" i="12"/>
  <c r="I12" i="15"/>
  <c r="J13" i="12"/>
  <c r="G12" i="12"/>
  <c r="E12" i="12"/>
  <c r="P12" i="12"/>
  <c r="R12" i="12"/>
  <c r="E13" i="12"/>
  <c r="J11" i="15"/>
  <c r="N12" i="12"/>
  <c r="K12" i="15"/>
  <c r="S12" i="15"/>
  <c r="O11" i="15"/>
  <c r="D12" i="15"/>
  <c r="H11" i="12"/>
  <c r="M13" i="15"/>
  <c r="I9" i="12"/>
  <c r="B11" i="15"/>
  <c r="Q12" i="12"/>
  <c r="Q13" i="15"/>
  <c r="K12" i="12"/>
  <c r="S13" i="15"/>
  <c r="M13" i="12"/>
  <c r="C12" i="15"/>
  <c r="O12" i="12"/>
  <c r="O12" i="15"/>
  <c r="G11" i="15"/>
  <c r="J11" i="12"/>
  <c r="O14" i="15" l="1"/>
  <c r="O14" i="12"/>
  <c r="C14" i="15"/>
  <c r="K14" i="12"/>
  <c r="Q14" i="12"/>
  <c r="D14" i="15"/>
  <c r="S14" i="15"/>
  <c r="K14" i="15"/>
  <c r="N14" i="12"/>
  <c r="R14" i="12"/>
  <c r="P14" i="12"/>
  <c r="E14" i="12"/>
  <c r="G14" i="12"/>
  <c r="I14" i="15"/>
  <c r="J14" i="12"/>
  <c r="M14" i="12"/>
  <c r="M14" i="15"/>
  <c r="C14" i="12"/>
  <c r="I14" i="12"/>
  <c r="F14" i="15"/>
  <c r="P14" i="15"/>
  <c r="E14" i="15"/>
  <c r="H14" i="15"/>
  <c r="S14" i="12"/>
  <c r="F14" i="12"/>
  <c r="B14" i="12"/>
  <c r="T14" i="15"/>
  <c r="H14" i="12"/>
  <c r="Q14" i="15"/>
  <c r="J14" i="15"/>
  <c r="N14" i="15"/>
  <c r="G14" i="15"/>
  <c r="T14" i="12"/>
  <c r="R14" i="15"/>
  <c r="L14" i="15"/>
  <c r="D14" i="1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<sst xmlns="http://schemas.openxmlformats.org/spreadsheetml/2006/main" count="5391" uniqueCount="492">
  <si>
    <t xml:space="preserve">Publication dates </t>
  </si>
  <si>
    <t>Data period</t>
  </si>
  <si>
    <t xml:space="preserve">Revisions </t>
  </si>
  <si>
    <t xml:space="preserve">Further information </t>
  </si>
  <si>
    <t>Some cells in the tables refer to notes which can be found in the notes worksheet
Note markers are presented in square brackets, for example [Note 1]</t>
  </si>
  <si>
    <t xml:space="preserve">Time periods used in this workbook refer to calendar quarters, i.e. quarter 1 represents January to March, quarter 2 April to June, quarter 3 July to September and quarter 4 October to December, and calendar years i.e. January to December </t>
  </si>
  <si>
    <t xml:space="preserve">Links to additional further information in cells below </t>
  </si>
  <si>
    <t>Energy trends publication (opens in a new window)</t>
  </si>
  <si>
    <t>Natural gas statistics methodology note (opens in a new window)</t>
  </si>
  <si>
    <t>Energy statistics revisions policy (opens in a new window)</t>
  </si>
  <si>
    <t>Glossary and acronyms, DUKES Annex B (opens in a new window)</t>
  </si>
  <si>
    <t xml:space="preserve">Contact details </t>
  </si>
  <si>
    <t xml:space="preserve">Statistical enquiries </t>
  </si>
  <si>
    <t>gas.stats@energysecurity.gov.uk</t>
  </si>
  <si>
    <t xml:space="preserve">Media enquiries </t>
  </si>
  <si>
    <t>newsdesk@energysecurity.gov.uk</t>
  </si>
  <si>
    <t>020 7215 1000</t>
  </si>
  <si>
    <t xml:space="preserve">Commentary </t>
  </si>
  <si>
    <t>Contents</t>
  </si>
  <si>
    <t>This worksheet contains one table</t>
  </si>
  <si>
    <t xml:space="preserve">This table includes a list of worksheets in this workbook with links to those worksheets </t>
  </si>
  <si>
    <t>Worksheet description</t>
  </si>
  <si>
    <t>Link</t>
  </si>
  <si>
    <t>Cover sheet</t>
  </si>
  <si>
    <t>Cover Sheet</t>
  </si>
  <si>
    <t>Notes</t>
  </si>
  <si>
    <t>Commentary</t>
  </si>
  <si>
    <t>Main table (GWh)</t>
  </si>
  <si>
    <t>Annual (GWh)</t>
  </si>
  <si>
    <t>Quarter (GWh)</t>
  </si>
  <si>
    <t>Month (GWh)</t>
  </si>
  <si>
    <t xml:space="preserve">This worksheet contains one table 
</t>
  </si>
  <si>
    <t xml:space="preserve">This table contains supplementary information supporting natural gas supply and consumption data which are referred to in the data presented in this workbook </t>
  </si>
  <si>
    <t xml:space="preserve">Note </t>
  </si>
  <si>
    <t>Description</t>
  </si>
  <si>
    <t>Note 1</t>
  </si>
  <si>
    <t>Note 2</t>
  </si>
  <si>
    <t>Note 3</t>
  </si>
  <si>
    <t>Note 4</t>
  </si>
  <si>
    <t>Note 5</t>
  </si>
  <si>
    <t>Note 6</t>
  </si>
  <si>
    <t>Note 7</t>
  </si>
  <si>
    <t>Note 8</t>
  </si>
  <si>
    <t>Note 9</t>
  </si>
  <si>
    <t>Note 10</t>
  </si>
  <si>
    <t>Note 11</t>
  </si>
  <si>
    <t>Note 12</t>
  </si>
  <si>
    <t>Official Statistics in Development</t>
  </si>
  <si>
    <t>Natural gas supply and demand</t>
  </si>
  <si>
    <t>Table 4.2 Natural gas supply and demand (GWh)</t>
  </si>
  <si>
    <t>Some cells refer to notes which can be found on the notes worksheet</t>
  </si>
  <si>
    <t>Freeze panes are active on this sheet, to turn off freeze panes select 'view' then 'freeze panes' then 'unfreeze panes' or use [Alt W, F] </t>
  </si>
  <si>
    <t>[x] is used to indicate data not available</t>
  </si>
  <si>
    <t>Supply</t>
  </si>
  <si>
    <t>Demand</t>
  </si>
  <si>
    <t>Trade</t>
  </si>
  <si>
    <t>Transfers</t>
  </si>
  <si>
    <t>Sales</t>
  </si>
  <si>
    <t>Energy industry</t>
  </si>
  <si>
    <t>Gross production</t>
  </si>
  <si>
    <t>Imports</t>
  </si>
  <si>
    <t>Exports</t>
  </si>
  <si>
    <t>Net imports</t>
  </si>
  <si>
    <t>Gross Supply</t>
  </si>
  <si>
    <t>Electricity generation</t>
  </si>
  <si>
    <t>Domestic</t>
  </si>
  <si>
    <t>Industrial</t>
  </si>
  <si>
    <t>Producer own use</t>
  </si>
  <si>
    <t>[x]</t>
  </si>
  <si>
    <t>Table 4.2 Natural gas supply and demand (mcm)</t>
  </si>
  <si>
    <t>Table 4.2 Natural gas supply and demand (calorific values)</t>
  </si>
  <si>
    <t>Gross production [note 1]</t>
  </si>
  <si>
    <t>Net imports
[note 2]</t>
  </si>
  <si>
    <t>Stock change
[note 3]</t>
  </si>
  <si>
    <t>Imports minus exports, a negative figure indicates the UK was a net exporter of gas</t>
  </si>
  <si>
    <t>Gross production includes gas used by gas producers</t>
  </si>
  <si>
    <t xml:space="preserve">Gas used by network operators </t>
  </si>
  <si>
    <t>Gas used by LNG terminals, estimated to be 1.5 per cent of LNG imports</t>
  </si>
  <si>
    <t xml:space="preserve">Gas used by Rough storage facility, the department is working with industry to ensure accurate reporting </t>
  </si>
  <si>
    <t>Production plus imports minus exports plus stock change plus transfers</t>
  </si>
  <si>
    <t>Services includes gas used by commercial, public administration and other consumers</t>
  </si>
  <si>
    <t>Includes losses, gas used for heat generation, gas used by other 'non-gas' energy industry, gas used for transport and non-energy use</t>
  </si>
  <si>
    <t>Per cent change</t>
  </si>
  <si>
    <t>Total</t>
  </si>
  <si>
    <t>Table 4.2 Natural gas supply and demand main table (GWh)</t>
  </si>
  <si>
    <t>Table 4.2 Natural gas supply and demand, monthly data (GWh)</t>
  </si>
  <si>
    <t>Table 4.2 Natural gas supply and demand, quarterly data (GWh)</t>
  </si>
  <si>
    <t>Month</t>
  </si>
  <si>
    <t>Year</t>
  </si>
  <si>
    <t>January</t>
  </si>
  <si>
    <t>February</t>
  </si>
  <si>
    <t>March</t>
  </si>
  <si>
    <t>April</t>
  </si>
  <si>
    <t>May</t>
  </si>
  <si>
    <t>June</t>
  </si>
  <si>
    <t>July</t>
  </si>
  <si>
    <t>August</t>
  </si>
  <si>
    <t>September</t>
  </si>
  <si>
    <t>October</t>
  </si>
  <si>
    <t>November</t>
  </si>
  <si>
    <t>December</t>
  </si>
  <si>
    <t>Quarter 1</t>
  </si>
  <si>
    <t>Quarter 2</t>
  </si>
  <si>
    <t>Quarter 3</t>
  </si>
  <si>
    <t>Quarter 4</t>
  </si>
  <si>
    <t>M</t>
  </si>
  <si>
    <t>Q</t>
  </si>
  <si>
    <t>Table 4.2 Natural gas supply and demand, annual data (GWh)</t>
  </si>
  <si>
    <t>Quarter</t>
  </si>
  <si>
    <t>'Annual (GWh)'!</t>
  </si>
  <si>
    <t>A</t>
  </si>
  <si>
    <t>B</t>
  </si>
  <si>
    <t>F</t>
  </si>
  <si>
    <t>G</t>
  </si>
  <si>
    <t>H</t>
  </si>
  <si>
    <t>I</t>
  </si>
  <si>
    <t>J</t>
  </si>
  <si>
    <t>K</t>
  </si>
  <si>
    <t>L</t>
  </si>
  <si>
    <t>N</t>
  </si>
  <si>
    <t>O</t>
  </si>
  <si>
    <t>P</t>
  </si>
  <si>
    <t>E</t>
  </si>
  <si>
    <t>R</t>
  </si>
  <si>
    <t>'Month (GWh)'!</t>
  </si>
  <si>
    <t>S</t>
  </si>
  <si>
    <t>T</t>
  </si>
  <si>
    <t>U</t>
  </si>
  <si>
    <t>January - March</t>
  </si>
  <si>
    <t>January - April</t>
  </si>
  <si>
    <t>January - May</t>
  </si>
  <si>
    <t>January - June</t>
  </si>
  <si>
    <t>January - July</t>
  </si>
  <si>
    <t>January - August</t>
  </si>
  <si>
    <t>January - September</t>
  </si>
  <si>
    <t>January - October</t>
  </si>
  <si>
    <t>January - November</t>
  </si>
  <si>
    <t>January - December</t>
  </si>
  <si>
    <t xml:space="preserve">January </t>
  </si>
  <si>
    <t>January - February</t>
  </si>
  <si>
    <t>-</t>
  </si>
  <si>
    <t>Table 4.2 Natural gas supply and demand main table (mcm)</t>
  </si>
  <si>
    <t>Table 4.2 Natural gas supply and demand, quarterly data (mcm)</t>
  </si>
  <si>
    <t>Table 4.2 Natural gas supply and demand, annual data (mcm)</t>
  </si>
  <si>
    <t>'Annual (mcm)'!</t>
  </si>
  <si>
    <t>'Month (mcm)'!</t>
  </si>
  <si>
    <t>'Calculation_mcm'!</t>
  </si>
  <si>
    <t>'Calculation_GWh'!</t>
  </si>
  <si>
    <t>Main table (mcm)</t>
  </si>
  <si>
    <t>Month (mcm)</t>
  </si>
  <si>
    <t>Quarter (mcm)</t>
  </si>
  <si>
    <t>Annual (mcm)</t>
  </si>
  <si>
    <t>Synthetic coke oven gas
[note 4]</t>
  </si>
  <si>
    <t>Natural gas supply and demand, main table, GWh</t>
  </si>
  <si>
    <t>Natural gas supply and demand, monthly, GWh</t>
  </si>
  <si>
    <t>Natural gas supply and demand, quarterly, GWh</t>
  </si>
  <si>
    <t>Natural gas supply and demand, annual, GWh</t>
  </si>
  <si>
    <t>Natural gas supply and demand, main table, mcm</t>
  </si>
  <si>
    <t>Natural gas supply and demand, monthly, mcm</t>
  </si>
  <si>
    <t>Natural gas supply and demand, quarterly, mcm</t>
  </si>
  <si>
    <t>Natural gas supply and demand, annual, mcm</t>
  </si>
  <si>
    <t>Natural gas supply and demand, main table, calorific values</t>
  </si>
  <si>
    <t>Month (calorific values)</t>
  </si>
  <si>
    <t>Biomethane to grid
[note 5]</t>
  </si>
  <si>
    <t>Gross Supply
[note 6]</t>
  </si>
  <si>
    <t>Net supply
[note 7]</t>
  </si>
  <si>
    <t>Services
[note 8]</t>
  </si>
  <si>
    <t>Producer own use
[note 9]</t>
  </si>
  <si>
    <t>Operator own use
[note 10]</t>
  </si>
  <si>
    <t>LNG own use
[note 11]</t>
  </si>
  <si>
    <t>Storage own use
[note 12]</t>
  </si>
  <si>
    <t>Other
[note 13]</t>
  </si>
  <si>
    <t>Solid fuels and derived gases statistics: data sources and methodologies</t>
  </si>
  <si>
    <t>Transfers out for gas used in the manufacture of synthetic coke oven gas (natural gas mixed with other derived gases) for more information see:</t>
  </si>
  <si>
    <t>Renewable energy statistics: data sources and methodologies</t>
  </si>
  <si>
    <t>Transfers in of biomethane, may be estimated using most recent data for more information see:</t>
  </si>
  <si>
    <t>Positive stock change indicates gas being taken from storage (which is then available for demand) a negative figure indicates gas being put into storage</t>
  </si>
  <si>
    <t>Y</t>
  </si>
  <si>
    <t xml:space="preserve">Gas used by gas producers </t>
  </si>
  <si>
    <t>C</t>
  </si>
  <si>
    <t>D</t>
  </si>
  <si>
    <t>January 2008</t>
  </si>
  <si>
    <t>February 2008</t>
  </si>
  <si>
    <t>March 2008</t>
  </si>
  <si>
    <t>April 2008</t>
  </si>
  <si>
    <t>May 2008</t>
  </si>
  <si>
    <t>June 2008</t>
  </si>
  <si>
    <t>July 2008</t>
  </si>
  <si>
    <t>August 2008</t>
  </si>
  <si>
    <t>September 2008</t>
  </si>
  <si>
    <t>October 2008</t>
  </si>
  <si>
    <t>November 2008</t>
  </si>
  <si>
    <t>December 2008</t>
  </si>
  <si>
    <t>January 2009</t>
  </si>
  <si>
    <t>February 2009</t>
  </si>
  <si>
    <t>March 2009</t>
  </si>
  <si>
    <t>April 2009</t>
  </si>
  <si>
    <t>May 2009</t>
  </si>
  <si>
    <t>June 2009</t>
  </si>
  <si>
    <t>July 2009</t>
  </si>
  <si>
    <t>August 2009</t>
  </si>
  <si>
    <t>September 2009</t>
  </si>
  <si>
    <t>October 2009</t>
  </si>
  <si>
    <t>November 2009</t>
  </si>
  <si>
    <t>December 2009</t>
  </si>
  <si>
    <t>January 2010</t>
  </si>
  <si>
    <t>February 2010</t>
  </si>
  <si>
    <t>March 2010</t>
  </si>
  <si>
    <t>April 2010</t>
  </si>
  <si>
    <t>May 2010</t>
  </si>
  <si>
    <t>June 2010</t>
  </si>
  <si>
    <t>July 2010</t>
  </si>
  <si>
    <t>August 2010</t>
  </si>
  <si>
    <t>September 2010</t>
  </si>
  <si>
    <t>October 2010</t>
  </si>
  <si>
    <t>November 2010</t>
  </si>
  <si>
    <t>December 2010</t>
  </si>
  <si>
    <t>January 2011</t>
  </si>
  <si>
    <t>February 2011</t>
  </si>
  <si>
    <t>March 2011</t>
  </si>
  <si>
    <t>April 2011</t>
  </si>
  <si>
    <t>May 2011</t>
  </si>
  <si>
    <t>June 2011</t>
  </si>
  <si>
    <t>July 2011</t>
  </si>
  <si>
    <t>August 2011</t>
  </si>
  <si>
    <t>September 2011</t>
  </si>
  <si>
    <t>October 2011</t>
  </si>
  <si>
    <t>November 2011</t>
  </si>
  <si>
    <t>December 2011</t>
  </si>
  <si>
    <t>January 2012</t>
  </si>
  <si>
    <t>February 2012</t>
  </si>
  <si>
    <t>March 2012</t>
  </si>
  <si>
    <t>April 2012</t>
  </si>
  <si>
    <t>May 2012</t>
  </si>
  <si>
    <t>June 2012</t>
  </si>
  <si>
    <t>July 2012</t>
  </si>
  <si>
    <t>August 2012</t>
  </si>
  <si>
    <t>September 2012</t>
  </si>
  <si>
    <t>October 2012</t>
  </si>
  <si>
    <t>November 2012</t>
  </si>
  <si>
    <t>December 2012</t>
  </si>
  <si>
    <t>January 2013</t>
  </si>
  <si>
    <t>February 2013</t>
  </si>
  <si>
    <t>March 2013</t>
  </si>
  <si>
    <t>April 2013</t>
  </si>
  <si>
    <t>May 2013</t>
  </si>
  <si>
    <t>June 2013</t>
  </si>
  <si>
    <t>July 2013</t>
  </si>
  <si>
    <t>August 2013</t>
  </si>
  <si>
    <t>September 2013</t>
  </si>
  <si>
    <t>October 2013</t>
  </si>
  <si>
    <t>November 2013</t>
  </si>
  <si>
    <t>December 2013</t>
  </si>
  <si>
    <t>January 2014</t>
  </si>
  <si>
    <t>February 2014</t>
  </si>
  <si>
    <t>March 2014</t>
  </si>
  <si>
    <t>April 2014</t>
  </si>
  <si>
    <t>May 2014</t>
  </si>
  <si>
    <t>June 2014</t>
  </si>
  <si>
    <t>July 2014</t>
  </si>
  <si>
    <t>August 2014</t>
  </si>
  <si>
    <t>September 2014</t>
  </si>
  <si>
    <t>October 2014</t>
  </si>
  <si>
    <t>November 2014</t>
  </si>
  <si>
    <t>December 2014</t>
  </si>
  <si>
    <t>January 2015</t>
  </si>
  <si>
    <t>February 2015</t>
  </si>
  <si>
    <t>March 2015</t>
  </si>
  <si>
    <t>April 2015</t>
  </si>
  <si>
    <t>May 2015</t>
  </si>
  <si>
    <t>June 2015</t>
  </si>
  <si>
    <t>July 2015</t>
  </si>
  <si>
    <t>August 2015</t>
  </si>
  <si>
    <t>September 2015</t>
  </si>
  <si>
    <t>October 2015</t>
  </si>
  <si>
    <t>November 2015</t>
  </si>
  <si>
    <t>December 2015</t>
  </si>
  <si>
    <t>January 2016</t>
  </si>
  <si>
    <t>February 2016</t>
  </si>
  <si>
    <t>March 2016</t>
  </si>
  <si>
    <t>April 2016</t>
  </si>
  <si>
    <t>May 2016</t>
  </si>
  <si>
    <t>June 2016</t>
  </si>
  <si>
    <t>July 2016</t>
  </si>
  <si>
    <t>August 2016</t>
  </si>
  <si>
    <t>September 2016</t>
  </si>
  <si>
    <t>October 2016</t>
  </si>
  <si>
    <t>November 2016</t>
  </si>
  <si>
    <t>December 2016</t>
  </si>
  <si>
    <t>January 2017</t>
  </si>
  <si>
    <t>February 2017</t>
  </si>
  <si>
    <t>March 2017</t>
  </si>
  <si>
    <t>April 2017</t>
  </si>
  <si>
    <t>May 2017</t>
  </si>
  <si>
    <t>June 2017</t>
  </si>
  <si>
    <t>July 2017</t>
  </si>
  <si>
    <t>August 2017</t>
  </si>
  <si>
    <t>September 2017</t>
  </si>
  <si>
    <t>October 2017</t>
  </si>
  <si>
    <t>November 2017</t>
  </si>
  <si>
    <t>December 2017</t>
  </si>
  <si>
    <t>January 2018</t>
  </si>
  <si>
    <t>February 2018</t>
  </si>
  <si>
    <t>March 2018</t>
  </si>
  <si>
    <t>April 2018</t>
  </si>
  <si>
    <t>May 2018</t>
  </si>
  <si>
    <t>June 2018</t>
  </si>
  <si>
    <t>July 2018</t>
  </si>
  <si>
    <t>August 2018</t>
  </si>
  <si>
    <t>September 2018</t>
  </si>
  <si>
    <t>October 2018</t>
  </si>
  <si>
    <t>November 2018</t>
  </si>
  <si>
    <t>December 2018</t>
  </si>
  <si>
    <t>January 2019</t>
  </si>
  <si>
    <t>February 2019</t>
  </si>
  <si>
    <t>March 2019</t>
  </si>
  <si>
    <t>April 2019</t>
  </si>
  <si>
    <t>May 2019</t>
  </si>
  <si>
    <t>June 2019</t>
  </si>
  <si>
    <t>July 2019</t>
  </si>
  <si>
    <t>August 2019</t>
  </si>
  <si>
    <t>September 2019</t>
  </si>
  <si>
    <t>October 2019</t>
  </si>
  <si>
    <t>November 2019</t>
  </si>
  <si>
    <t>December 2019</t>
  </si>
  <si>
    <t>January 2020</t>
  </si>
  <si>
    <t>February 2020</t>
  </si>
  <si>
    <t>March 2020</t>
  </si>
  <si>
    <t>April 2020</t>
  </si>
  <si>
    <t>May 2020</t>
  </si>
  <si>
    <t>June 2020</t>
  </si>
  <si>
    <t>July 2020</t>
  </si>
  <si>
    <t>August 2020</t>
  </si>
  <si>
    <t>September 2020</t>
  </si>
  <si>
    <t>October 2020</t>
  </si>
  <si>
    <t>November 2020</t>
  </si>
  <si>
    <t>December 2020</t>
  </si>
  <si>
    <t>January 2021</t>
  </si>
  <si>
    <t>February 2021</t>
  </si>
  <si>
    <t>March 2021</t>
  </si>
  <si>
    <t>April 2021</t>
  </si>
  <si>
    <t>May 2021</t>
  </si>
  <si>
    <t>June 2021</t>
  </si>
  <si>
    <t>July 2021</t>
  </si>
  <si>
    <t>August 2021</t>
  </si>
  <si>
    <t>September 2021</t>
  </si>
  <si>
    <t>October 2021</t>
  </si>
  <si>
    <t>November 2021</t>
  </si>
  <si>
    <t>December 2021</t>
  </si>
  <si>
    <t>January 2022</t>
  </si>
  <si>
    <t>February 2022</t>
  </si>
  <si>
    <t>March 2022</t>
  </si>
  <si>
    <t>April 2022</t>
  </si>
  <si>
    <t>May 2022</t>
  </si>
  <si>
    <t>June 2022</t>
  </si>
  <si>
    <t>July 2022</t>
  </si>
  <si>
    <t>August 2022</t>
  </si>
  <si>
    <t>September 2022</t>
  </si>
  <si>
    <t>October 2022</t>
  </si>
  <si>
    <t>November 2022</t>
  </si>
  <si>
    <t>December 2022</t>
  </si>
  <si>
    <t>January 2023</t>
  </si>
  <si>
    <t>February 2023</t>
  </si>
  <si>
    <t>March 2023</t>
  </si>
  <si>
    <t>April 2023</t>
  </si>
  <si>
    <t>May 2023</t>
  </si>
  <si>
    <t>June 2023</t>
  </si>
  <si>
    <t>July 2023</t>
  </si>
  <si>
    <t>August 2023</t>
  </si>
  <si>
    <t>September 2023</t>
  </si>
  <si>
    <t>October 2023</t>
  </si>
  <si>
    <t>November 2023</t>
  </si>
  <si>
    <t>December 2023</t>
  </si>
  <si>
    <t>Production plus imports</t>
  </si>
  <si>
    <t>Note 13</t>
  </si>
  <si>
    <t>In the latest three months</t>
  </si>
  <si>
    <t xml:space="preserve"> January - February 2023</t>
  </si>
  <si>
    <t xml:space="preserve"> January - March 2023</t>
  </si>
  <si>
    <t xml:space="preserve"> January - April 2023</t>
  </si>
  <si>
    <t xml:space="preserve"> January - May 2023</t>
  </si>
  <si>
    <t xml:space="preserve"> January - June 2023</t>
  </si>
  <si>
    <t xml:space="preserve"> January - July 2023</t>
  </si>
  <si>
    <t xml:space="preserve"> January - August 2023</t>
  </si>
  <si>
    <t xml:space="preserve"> January - September 2023</t>
  </si>
  <si>
    <t xml:space="preserve"> January - October 2023</t>
  </si>
  <si>
    <t xml:space="preserve"> January - November 2023</t>
  </si>
  <si>
    <t xml:space="preserve"> January - December 2023</t>
  </si>
  <si>
    <t xml:space="preserve"> January 2023</t>
  </si>
  <si>
    <t>January 2024</t>
  </si>
  <si>
    <t>March 2024</t>
  </si>
  <si>
    <t xml:space="preserve">The data tables and accompanying cover sheet, contents, and commentary have been edited to meet legal accessibility regulations 
To provide feedback please contact </t>
  </si>
  <si>
    <t>energy.stats@energysecurity.gov.uk</t>
  </si>
  <si>
    <t>April 2024</t>
  </si>
  <si>
    <t xml:space="preserve"> May 2024</t>
  </si>
  <si>
    <t>June 2024</t>
  </si>
  <si>
    <t>July 2024</t>
  </si>
  <si>
    <t xml:space="preserve"> August 2024</t>
  </si>
  <si>
    <t>September 2024</t>
  </si>
  <si>
    <t>February 2024</t>
  </si>
  <si>
    <t>October 2024</t>
  </si>
  <si>
    <t>November 2024</t>
  </si>
  <si>
    <t xml:space="preserve"> Quarter 3</t>
  </si>
  <si>
    <t>December 2024</t>
  </si>
  <si>
    <t>January - February 2024</t>
  </si>
  <si>
    <t>January - March 2024</t>
  </si>
  <si>
    <t>January - April 2024</t>
  </si>
  <si>
    <t>January - May 2024</t>
  </si>
  <si>
    <t>January - June 2024</t>
  </si>
  <si>
    <t>January - July 2024</t>
  </si>
  <si>
    <t>January - August 2024</t>
  </si>
  <si>
    <t>January - September 2024</t>
  </si>
  <si>
    <t>January - October 2024</t>
  </si>
  <si>
    <t>January - November 2024</t>
  </si>
  <si>
    <t>January - December 2024</t>
  </si>
  <si>
    <t xml:space="preserve"> January 2024</t>
  </si>
  <si>
    <t>January 2025</t>
  </si>
  <si>
    <t xml:space="preserve">February </t>
  </si>
  <si>
    <t>February 2025</t>
  </si>
  <si>
    <t>March 2025</t>
  </si>
  <si>
    <t>Details on gas exports can be found in Table 4.4</t>
  </si>
  <si>
    <t>Details on gas imports can be found in Table 4.3</t>
  </si>
  <si>
    <t>April 2025</t>
  </si>
  <si>
    <t xml:space="preserve"> May 2025</t>
  </si>
  <si>
    <t xml:space="preserve">This spreadsheet contains Official Statistics in Development as part of the Accredited Official Statistics publication Energy Trends produced by the Department for Energy Security &amp; Net Zero (DESNZ). 
The data presented is UK natural gas supply and demand; monthly data are published two month in arrears in both gigawatt hours (GWh) and million cubic metres (mcm). </t>
  </si>
  <si>
    <t>June 2025</t>
  </si>
  <si>
    <t>July 2025</t>
  </si>
  <si>
    <t>077 4510 7524</t>
  </si>
  <si>
    <t>August 2025</t>
  </si>
  <si>
    <t>Edward-John Beazleigh</t>
  </si>
  <si>
    <t>September 2025</t>
  </si>
  <si>
    <t>October 2025</t>
  </si>
  <si>
    <t xml:space="preserve">Gas demand decreases </t>
  </si>
  <si>
    <t>November 2025</t>
  </si>
  <si>
    <t>[provisional] January 2026</t>
  </si>
  <si>
    <t>December 2025</t>
  </si>
  <si>
    <t xml:space="preserve"> January 2025</t>
  </si>
  <si>
    <t>January - February 2025</t>
  </si>
  <si>
    <t>January - March 2025</t>
  </si>
  <si>
    <t>January - April 2025</t>
  </si>
  <si>
    <t>January - May 2025</t>
  </si>
  <si>
    <t>January - June 2025</t>
  </si>
  <si>
    <t>January - July 2025</t>
  </si>
  <si>
    <t>January - August 2025</t>
  </si>
  <si>
    <t>January - September 2025</t>
  </si>
  <si>
    <t>January - October 2025</t>
  </si>
  <si>
    <t>January - November 2025</t>
  </si>
  <si>
    <t>January - December 2025</t>
  </si>
  <si>
    <t>[provisional] January - February 2026</t>
  </si>
  <si>
    <t>[provisional] January - March 2026</t>
  </si>
  <si>
    <t>[provisional] January - April 2026</t>
  </si>
  <si>
    <t>[provisional] January - May 2026</t>
  </si>
  <si>
    <t>[provisional] January - June 2026</t>
  </si>
  <si>
    <t>[provisional] January - July 2026</t>
  </si>
  <si>
    <t>[provisional] January - August 2026</t>
  </si>
  <si>
    <t>[provisional] January - September 2026</t>
  </si>
  <si>
    <t>[provisional] January - October 2026</t>
  </si>
  <si>
    <t>[provisional] January - November 2026</t>
  </si>
  <si>
    <t>[provisional] January - December 2026</t>
  </si>
  <si>
    <t>January 2026</t>
  </si>
  <si>
    <t>February 2026</t>
  </si>
  <si>
    <t>[provisional] Quarter 1</t>
  </si>
  <si>
    <t>March 2026</t>
  </si>
  <si>
    <t>[provisional] May</t>
  </si>
  <si>
    <t>April 2026</t>
  </si>
  <si>
    <t>[provisional] May 2026</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</si>
  <si>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 </t>
    </r>
    <r>
      <rPr>
        <b/>
        <sz val="12"/>
        <color theme="1"/>
        <rFont val="Calibri"/>
        <family val="2"/>
        <scheme val="minor"/>
      </rPr>
      <t>Thursday 27th August 2026</t>
    </r>
  </si>
  <si>
    <r>
      <t xml:space="preserve">This spreadsheet contains monthly, quarterly and annual data including </t>
    </r>
    <r>
      <rPr>
        <b/>
        <sz val="12"/>
        <rFont val="Calibri"/>
        <family val="2"/>
        <scheme val="minor"/>
      </rPr>
      <t>new data for May 2026</t>
    </r>
  </si>
  <si>
    <t>Imports, exports and production down</t>
  </si>
  <si>
    <t>Note 14</t>
  </si>
  <si>
    <t>Note 15</t>
  </si>
  <si>
    <t>Note 16</t>
  </si>
  <si>
    <t>From 2016, stock data are sourced from National Grid, resulting in a break in the series that should be considered when undertaking secondary analysis</t>
  </si>
  <si>
    <t>Imports 
[note 2]</t>
  </si>
  <si>
    <t>Exports
[note 2]</t>
  </si>
  <si>
    <t>From 2000, imports and exports are reported on a physical flow basis only, resulting in a break in the series that should be considered when undertaking secondary analysis</t>
  </si>
  <si>
    <t>From 2019, biomethane figures are based on a revised methodology, resulting in a break in the series that should be considered when undertaking secondary analysis</t>
  </si>
  <si>
    <t>Net imports
[note 3]</t>
  </si>
  <si>
    <t>Stock change
[note 4] [note 5]</t>
  </si>
  <si>
    <t>Synthetic coke oven gas
[note 6]</t>
  </si>
  <si>
    <t>Biomethane to grid
[note 7] [note 8]</t>
  </si>
  <si>
    <t>Gross Supply
[note 9]</t>
  </si>
  <si>
    <t>Net supply
[note 10]</t>
  </si>
  <si>
    <t>Services
[note 11]</t>
  </si>
  <si>
    <t>Producer own use
[note 12]</t>
  </si>
  <si>
    <t>Operator own use
[note 13]</t>
  </si>
  <si>
    <t>LNG own use
[note 14]</t>
  </si>
  <si>
    <t>Storage own use
[note 15]</t>
  </si>
  <si>
    <t>Other
[note 16]</t>
  </si>
  <si>
    <t>Gas demand decreased by 1.2 per cent in the three months to May 2026 compared to the same period in 2025. This reflected a 17 per cent fall in gas used for electricity generation, while domestic (household) consumption increased by 15 per cent compared to low levels in the previous year. Industrial demand increased by 4.8 per cent, whereas demand from the services sector dropped by 3.9 per cent.</t>
  </si>
  <si>
    <t>Gas exports decreased by 9.5 per cent in the three months to May 2026 compared to the same period in the previous year, driven by lower exports to Belgium and The Netherlands (see Table 4.4 for more information). Imports also decreased, down 6.3 per cent compared to the three months to May 2025. Gas production fell by 8.8 per cent in the same period as planned summer maintenance begins.</t>
  </si>
  <si>
    <t>Methodology changes to Natural Gas Statistics: Digest of UK Energy Statistics 2026 (opens in new window)</t>
  </si>
  <si>
    <t xml:space="preserve">The revisions period is January 1998 to April 2026
Revisions to demand data reflect the outcomes of development work see: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</si>
</sst>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809]dd\ mmmm\ yyyy;@"/>
    <numFmt numFmtId="165" formatCode="#,##0.0;\-#,##0.0"/>
    <numFmt numFmtId="166" formatCode="0.0%"/>
  </numFmts>
  <fonts count="26"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sz val="12"/>
      <name val="Calibri"/>
      <family val="2"/>
      <scheme val="minor"/>
    </font>
    <font>
      <b/>
      <sz val="12"/>
      <name val="Calibri"/>
      <family val="2"/>
      <scheme val="minor"/>
    </font>
    <font>
      <u/>
      <sz val="12"/>
      <color indexed="12"/>
      <name val="Calibri"/>
      <family val="2"/>
      <scheme val="minor"/>
    </font>
    <font>
      <u/>
      <sz val="12"/>
      <color rgb="FF0000FF"/>
      <name val="Calibri"/>
      <family val="2"/>
    </font>
    <font>
      <sz val="12"/>
      <color rgb="FF000000"/>
      <name val="Calibri"/>
      <family val="2"/>
    </font>
    <font>
      <sz val="12"/>
      <color rgb="FF0000FF"/>
      <name val="Calibri"/>
      <family val="2"/>
    </font>
    <font>
      <b/>
      <sz val="14"/>
      <name val="Calibri"/>
      <family val="2"/>
      <scheme val="minor"/>
    </font>
    <font>
      <sz val="10"/>
      <name val="Arial"/>
      <family val="2"/>
    </font>
    <font>
      <sz val="10"/>
      <name val="MS Sans Serif"/>
    </font>
    <font>
      <sz val="11"/>
      <color theme="1"/>
      <name val="Calibri"/>
      <family val="2"/>
      <scheme val="minor"/>
    </font>
    <font>
      <b/>
      <sz val="14"/>
      <color theme="1"/>
      <name val="Calibri"/>
      <family val="2"/>
      <scheme val="minor"/>
    </font>
    <font>
      <b/>
      <sz val="12"/>
      <color theme="1"/>
      <name val="Calibri"/>
      <family val="2"/>
      <scheme val="minor"/>
    </font>
    <font>
      <sz val="8"/>
      <name val="Calibri"/>
      <family val="2"/>
      <scheme val="minor"/>
    </font>
    <font>
      <sz val="12"/>
      <color theme="0" tint="-0.34998626667073579"/>
      <name val="Calibri"/>
      <family val="2"/>
      <scheme val="minor"/>
    </font>
    <font>
      <sz val="12"/>
      <color rgb="FFFF0000"/>
      <name val="Calibri"/>
      <family val="2"/>
      <scheme val="minor"/>
    </font>
    <font>
      <b/>
      <sz val="14"/>
      <color rgb="FFFF0000"/>
      <name val="Calibri"/>
      <family val="2"/>
      <scheme val="minor"/>
    </font>
    <font>
      <b/>
      <sz val="18"/>
      <color theme="1"/>
      <name val="Calibri"/>
      <family val="2"/>
      <scheme val="minor"/>
    </font>
  </fonts>
  <fills count="6">
    <fill>
      <patternFill patternType="none"/>
    </fill>
    <fill>
      <patternFill patternType="gray125"/>
    </fill>
    <fill>
      <patternFill patternType="solid">
        <fgColor rgb="FFFFFFFF"/>
        <bgColor rgb="FFFFFFFF"/>
      </patternFill>
    </fill>
    <fill>
      <patternFill patternType="solid">
        <fgColor theme="0" tint="-4.9989318521683403E-2"/>
        <bgColor indexed="64"/>
      </patternFill>
    </fill>
    <fill>
      <patternFill patternType="solid">
        <fgColor theme="8"/>
        <bgColor indexed="64"/>
      </patternFill>
    </fill>
    <fill>
      <patternFill patternType="solid">
        <fgColor theme="8" tint="0.79998168889431442"/>
        <bgColor indexed="64"/>
      </patternFill>
    </fill>
  </fills>
  <borders count="1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2">
    <xf numFmtId="0" fontId="0" fillId="0" borderId="0"/>
    <xf numFmtId="0" fontId="5" fillId="0" borderId="0" applyNumberFormat="0" applyFill="0" applyProtection="0">
      <alignment vertical="center"/>
    </xf>
    <xf numFmtId="0" fontId="7" fillId="0" borderId="0" applyNumberFormat="0" applyFill="0" applyProtection="0"/>
    <xf numFmtId="0" fontId="15" fillId="0" borderId="0" applyNumberFormat="0" applyFill="0" applyProtection="0"/>
    <xf numFmtId="0" fontId="11" fillId="0" borderId="0" applyNumberFormat="0" applyFill="0" applyBorder="0" applyAlignment="0" applyProtection="0">
      <alignment vertical="top"/>
      <protection locked="0"/>
    </xf>
    <xf numFmtId="0" fontId="6" fillId="0" borderId="0">
      <alignment vertical="center" wrapText="1"/>
    </xf>
    <xf numFmtId="0" fontId="13" fillId="0" borderId="0" applyNumberFormat="0" applyBorder="0" applyProtection="0">
      <alignment vertical="center" wrapText="1"/>
    </xf>
    <xf numFmtId="0" fontId="12" fillId="0" borderId="0" applyNumberFormat="0" applyFill="0" applyBorder="0" applyAlignment="0" applyProtection="0"/>
    <xf numFmtId="0" fontId="16" fillId="0" borderId="0"/>
    <xf numFmtId="164" fontId="17" fillId="0" borderId="0"/>
    <xf numFmtId="43" fontId="18" fillId="0" borderId="0" applyFont="0" applyFill="0" applyBorder="0" applyAlignment="0" applyProtection="0"/>
    <xf numFmtId="9" fontId="18" fillId="0" borderId="0" applyFont="0" applyFill="0" applyBorder="0" applyAlignment="0" applyProtection="0"/>
  </cellStyleXfs>
  <cellXfs count="170">
    <xf numFmtId="0" fontId="0" fillId="0" borderId="0" xfId="0"/>
    <xf numFmtId="0" fontId="5" fillId="0" borderId="0" xfId="1" applyAlignment="1">
      <alignment vertical="center" wrapText="1"/>
    </xf>
    <xf numFmtId="0" fontId="6" fillId="0" borderId="0" xfId="5">
      <alignment vertical="center" wrapText="1"/>
    </xf>
    <xf numFmtId="0" fontId="6" fillId="0" borderId="0" xfId="5" applyAlignment="1">
      <alignment vertical="center"/>
    </xf>
    <xf numFmtId="0" fontId="8" fillId="0" borderId="0" xfId="5" applyFont="1" applyAlignment="1">
      <alignment vertical="center"/>
    </xf>
    <xf numFmtId="0" fontId="9" fillId="0" borderId="0" xfId="5" applyFont="1">
      <alignment vertical="center" wrapText="1"/>
    </xf>
    <xf numFmtId="0" fontId="7" fillId="0" borderId="0" xfId="2"/>
    <xf numFmtId="0" fontId="12" fillId="2" borderId="0" xfId="4" applyFont="1" applyFill="1" applyAlignment="1" applyProtection="1">
      <alignment vertical="center" wrapText="1"/>
    </xf>
    <xf numFmtId="0" fontId="11" fillId="0" borderId="0" xfId="4" applyAlignment="1" applyProtection="1">
      <alignment vertical="center" wrapText="1"/>
    </xf>
    <xf numFmtId="0" fontId="12" fillId="0" borderId="0" xfId="4" applyFont="1" applyAlignment="1" applyProtection="1">
      <alignment vertical="center" wrapText="1"/>
    </xf>
    <xf numFmtId="0" fontId="14" fillId="0" borderId="0" xfId="6" applyFont="1" applyAlignment="1">
      <alignment vertical="center"/>
    </xf>
    <xf numFmtId="0" fontId="15" fillId="0" borderId="0" xfId="3"/>
    <xf numFmtId="0" fontId="11" fillId="0" borderId="0" xfId="4" applyAlignment="1" applyProtection="1">
      <alignment vertical="center"/>
    </xf>
    <xf numFmtId="0" fontId="6" fillId="0" borderId="0" xfId="5" applyAlignment="1">
      <alignment wrapText="1"/>
    </xf>
    <xf numFmtId="0" fontId="5" fillId="0" borderId="0" xfId="1">
      <alignment vertical="center"/>
    </xf>
    <xf numFmtId="0" fontId="16" fillId="0" borderId="0" xfId="8"/>
    <xf numFmtId="0" fontId="7" fillId="0" borderId="0" xfId="2" applyFill="1"/>
    <xf numFmtId="0" fontId="13" fillId="0" borderId="0" xfId="6">
      <alignment vertical="center" wrapText="1"/>
    </xf>
    <xf numFmtId="0" fontId="5" fillId="0" borderId="0" xfId="1" applyAlignment="1">
      <alignment horizontal="left" vertical="center"/>
    </xf>
    <xf numFmtId="0" fontId="6" fillId="0" borderId="0" xfId="5" applyAlignment="1">
      <alignment horizontal="left" vertical="center"/>
    </xf>
    <xf numFmtId="0" fontId="19" fillId="0" borderId="1" xfId="5" applyFont="1" applyBorder="1">
      <alignment vertical="center" wrapText="1"/>
    </xf>
    <xf numFmtId="0" fontId="19" fillId="0" borderId="2" xfId="5" applyFont="1" applyBorder="1">
      <alignment vertical="center" wrapText="1"/>
    </xf>
    <xf numFmtId="0" fontId="19" fillId="0" borderId="3" xfId="5" applyFont="1" applyBorder="1">
      <alignment vertical="center" wrapText="1"/>
    </xf>
    <xf numFmtId="0" fontId="6" fillId="0" borderId="4" xfId="5" applyBorder="1" applyAlignment="1">
      <alignment vertical="center"/>
    </xf>
    <xf numFmtId="0" fontId="20" fillId="0" borderId="5" xfId="5" applyFont="1" applyBorder="1" applyAlignment="1">
      <alignment vertical="center"/>
    </xf>
    <xf numFmtId="0" fontId="6" fillId="3" borderId="6" xfId="5" applyFill="1" applyBorder="1" applyAlignment="1">
      <alignment vertical="center"/>
    </xf>
    <xf numFmtId="0" fontId="6" fillId="0" borderId="6" xfId="5" applyBorder="1" applyAlignment="1">
      <alignment vertical="center"/>
    </xf>
    <xf numFmtId="0" fontId="6" fillId="3" borderId="5" xfId="5" applyFill="1" applyBorder="1" applyAlignment="1">
      <alignment vertical="center"/>
    </xf>
    <xf numFmtId="0" fontId="6" fillId="3" borderId="7" xfId="5" applyFill="1" applyBorder="1" applyAlignment="1">
      <alignment vertical="center"/>
    </xf>
    <xf numFmtId="0" fontId="20" fillId="0" borderId="0" xfId="5" applyFont="1" applyAlignment="1">
      <alignment vertical="center"/>
    </xf>
    <xf numFmtId="0" fontId="20" fillId="0" borderId="6" xfId="5" applyFont="1" applyBorder="1" applyAlignment="1">
      <alignment vertical="center"/>
    </xf>
    <xf numFmtId="0" fontId="20" fillId="0" borderId="4" xfId="5" applyFont="1" applyBorder="1" applyAlignment="1">
      <alignment vertical="center"/>
    </xf>
    <xf numFmtId="0" fontId="9" fillId="3" borderId="4" xfId="5" applyFont="1" applyFill="1" applyBorder="1" applyAlignment="1">
      <alignment vertical="center"/>
    </xf>
    <xf numFmtId="0" fontId="20" fillId="0" borderId="8" xfId="5" applyFont="1" applyBorder="1" applyAlignment="1">
      <alignment horizontal="center" vertical="center" wrapText="1"/>
    </xf>
    <xf numFmtId="0" fontId="20" fillId="0" borderId="9" xfId="5" applyFont="1" applyBorder="1" applyAlignment="1">
      <alignment horizontal="center" vertical="center" wrapText="1"/>
    </xf>
    <xf numFmtId="0" fontId="20" fillId="3" borderId="11" xfId="5" applyFont="1" applyFill="1" applyBorder="1" applyAlignment="1">
      <alignment horizontal="center" vertical="center" wrapText="1"/>
    </xf>
    <xf numFmtId="0" fontId="20" fillId="0" borderId="11" xfId="5" applyFont="1" applyBorder="1" applyAlignment="1">
      <alignment horizontal="center" vertical="center" wrapText="1"/>
    </xf>
    <xf numFmtId="0" fontId="6" fillId="0" borderId="0" xfId="5" applyAlignment="1">
      <alignment horizontal="center" vertical="center" wrapText="1"/>
    </xf>
    <xf numFmtId="0" fontId="6" fillId="0" borderId="6" xfId="0" applyFont="1" applyBorder="1" applyAlignment="1">
      <alignment horizontal="right"/>
    </xf>
    <xf numFmtId="37" fontId="6" fillId="0" borderId="12" xfId="0" applyNumberFormat="1" applyFont="1" applyBorder="1" applyAlignment="1">
      <alignment horizontal="right"/>
    </xf>
    <xf numFmtId="37" fontId="6" fillId="0" borderId="0" xfId="0" applyNumberFormat="1" applyFont="1" applyAlignment="1">
      <alignment horizontal="right"/>
    </xf>
    <xf numFmtId="37" fontId="6" fillId="3" borderId="0" xfId="0" applyNumberFormat="1" applyFont="1" applyFill="1" applyAlignment="1">
      <alignment horizontal="right"/>
    </xf>
    <xf numFmtId="37" fontId="6" fillId="3" borderId="13" xfId="0" applyNumberFormat="1" applyFont="1" applyFill="1" applyBorder="1" applyAlignment="1">
      <alignment horizontal="right"/>
    </xf>
    <xf numFmtId="37" fontId="6" fillId="3" borderId="7" xfId="0" applyNumberFormat="1" applyFont="1" applyFill="1" applyBorder="1" applyAlignment="1">
      <alignment horizontal="right"/>
    </xf>
    <xf numFmtId="37" fontId="6" fillId="0" borderId="7" xfId="0" applyNumberFormat="1" applyFont="1" applyBorder="1" applyAlignment="1">
      <alignment horizontal="right"/>
    </xf>
    <xf numFmtId="37" fontId="6" fillId="0" borderId="0" xfId="5" applyNumberFormat="1" applyAlignment="1">
      <alignment horizontal="right" vertical="center" wrapText="1"/>
    </xf>
    <xf numFmtId="37" fontId="6" fillId="0" borderId="7" xfId="5" applyNumberFormat="1" applyBorder="1" applyAlignment="1">
      <alignment horizontal="right" vertical="center" wrapText="1"/>
    </xf>
    <xf numFmtId="37" fontId="6" fillId="3" borderId="12" xfId="0" applyNumberFormat="1" applyFont="1" applyFill="1" applyBorder="1" applyAlignment="1">
      <alignment horizontal="right"/>
    </xf>
    <xf numFmtId="0" fontId="6" fillId="0" borderId="0" xfId="5" applyAlignment="1">
      <alignment horizontal="right" vertical="center" wrapText="1"/>
    </xf>
    <xf numFmtId="0" fontId="6" fillId="0" borderId="7" xfId="0" applyFont="1" applyBorder="1" applyAlignment="1">
      <alignment horizontal="right"/>
    </xf>
    <xf numFmtId="0" fontId="6" fillId="0" borderId="0" xfId="0" applyFont="1" applyAlignment="1">
      <alignment horizontal="right"/>
    </xf>
    <xf numFmtId="37" fontId="6" fillId="0" borderId="0" xfId="10" applyNumberFormat="1" applyFont="1" applyFill="1" applyBorder="1" applyAlignment="1">
      <alignment horizontal="right" vertical="center" wrapText="1"/>
    </xf>
    <xf numFmtId="37" fontId="6" fillId="0" borderId="0" xfId="11" applyNumberFormat="1" applyFont="1" applyFill="1" applyAlignment="1">
      <alignment horizontal="right"/>
    </xf>
    <xf numFmtId="0" fontId="6" fillId="0" borderId="14" xfId="5" applyBorder="1" applyAlignment="1">
      <alignment vertical="center"/>
    </xf>
    <xf numFmtId="0" fontId="20" fillId="0" borderId="0" xfId="5" applyFont="1" applyAlignment="1">
      <alignment horizontal="center" vertical="center" wrapText="1"/>
    </xf>
    <xf numFmtId="0" fontId="20" fillId="3" borderId="7" xfId="5" applyFont="1" applyFill="1" applyBorder="1" applyAlignment="1">
      <alignment horizontal="center" vertical="center" wrapText="1"/>
    </xf>
    <xf numFmtId="165" fontId="6" fillId="0" borderId="0" xfId="0" applyNumberFormat="1" applyFont="1" applyAlignment="1">
      <alignment horizontal="right"/>
    </xf>
    <xf numFmtId="165" fontId="6" fillId="0" borderId="13" xfId="0" applyNumberFormat="1" applyFont="1" applyBorder="1" applyAlignment="1">
      <alignment horizontal="right"/>
    </xf>
    <xf numFmtId="165" fontId="6" fillId="3" borderId="7" xfId="0" applyNumberFormat="1" applyFont="1" applyFill="1" applyBorder="1" applyAlignment="1">
      <alignment horizontal="right"/>
    </xf>
    <xf numFmtId="0" fontId="19" fillId="0" borderId="15" xfId="5" applyFont="1" applyBorder="1">
      <alignment vertical="center" wrapText="1"/>
    </xf>
    <xf numFmtId="0" fontId="20" fillId="0" borderId="12" xfId="5" applyFont="1" applyBorder="1" applyAlignment="1">
      <alignment horizontal="center" vertical="center" wrapText="1"/>
    </xf>
    <xf numFmtId="37" fontId="6" fillId="0" borderId="12" xfId="5" applyNumberFormat="1" applyBorder="1" applyAlignment="1">
      <alignment horizontal="right" vertical="center" wrapText="1"/>
    </xf>
    <xf numFmtId="165" fontId="6" fillId="0" borderId="12" xfId="0" applyNumberFormat="1" applyFont="1" applyBorder="1" applyAlignment="1">
      <alignment horizontal="right"/>
    </xf>
    <xf numFmtId="0" fontId="20" fillId="0" borderId="14" xfId="5" applyFont="1" applyBorder="1" applyAlignment="1">
      <alignment vertical="center"/>
    </xf>
    <xf numFmtId="0" fontId="20" fillId="3" borderId="0" xfId="5" applyFont="1" applyFill="1" applyAlignment="1">
      <alignment horizontal="center" vertical="center" wrapText="1"/>
    </xf>
    <xf numFmtId="0" fontId="20" fillId="3" borderId="13" xfId="5" applyFont="1" applyFill="1" applyBorder="1" applyAlignment="1">
      <alignment horizontal="center" vertical="center" wrapText="1"/>
    </xf>
    <xf numFmtId="0" fontId="10" fillId="0" borderId="7" xfId="5" applyFont="1" applyBorder="1" applyAlignment="1">
      <alignment horizontal="center" vertical="center" wrapText="1"/>
    </xf>
    <xf numFmtId="0" fontId="20" fillId="0" borderId="7" xfId="5" applyFont="1" applyBorder="1" applyAlignment="1">
      <alignment horizontal="center" vertical="center" wrapText="1"/>
    </xf>
    <xf numFmtId="0" fontId="10" fillId="0" borderId="12" xfId="5" applyFont="1" applyBorder="1" applyAlignment="1">
      <alignment horizontal="center" vertical="center" wrapText="1"/>
    </xf>
    <xf numFmtId="0" fontId="10" fillId="3" borderId="12" xfId="5" applyFont="1" applyFill="1" applyBorder="1" applyAlignment="1">
      <alignment horizontal="center" vertical="center" wrapText="1"/>
    </xf>
    <xf numFmtId="0" fontId="0" fillId="0" borderId="6" xfId="0" applyBorder="1"/>
    <xf numFmtId="0" fontId="0" fillId="0" borderId="7" xfId="0" applyBorder="1"/>
    <xf numFmtId="0" fontId="0" fillId="0" borderId="5" xfId="0" applyBorder="1"/>
    <xf numFmtId="0" fontId="0" fillId="0" borderId="13" xfId="0" applyBorder="1"/>
    <xf numFmtId="0" fontId="20" fillId="0" borderId="10" xfId="5" applyFont="1" applyBorder="1" applyAlignment="1">
      <alignment horizontal="center" vertical="center" wrapText="1"/>
    </xf>
    <xf numFmtId="0" fontId="6" fillId="0" borderId="0" xfId="0" applyFont="1" applyAlignment="1">
      <alignment horizontal="right" wrapText="1"/>
    </xf>
    <xf numFmtId="0" fontId="6" fillId="0" borderId="5" xfId="5" applyBorder="1" applyAlignment="1">
      <alignment horizontal="right" vertical="center" wrapText="1"/>
    </xf>
    <xf numFmtId="37" fontId="6" fillId="0" borderId="14" xfId="5" applyNumberFormat="1" applyBorder="1" applyAlignment="1">
      <alignment horizontal="right" vertical="center" wrapText="1"/>
    </xf>
    <xf numFmtId="37" fontId="6" fillId="0" borderId="6" xfId="5" applyNumberFormat="1" applyBorder="1" applyAlignment="1">
      <alignment horizontal="right" vertical="center" wrapText="1"/>
    </xf>
    <xf numFmtId="0" fontId="6" fillId="0" borderId="13" xfId="5" applyBorder="1" applyAlignment="1">
      <alignment horizontal="right" vertical="center" wrapText="1"/>
    </xf>
    <xf numFmtId="0" fontId="6" fillId="0" borderId="13" xfId="5" applyBorder="1" applyAlignment="1">
      <alignment horizontal="right" vertical="center"/>
    </xf>
    <xf numFmtId="37" fontId="6" fillId="0" borderId="4" xfId="5" applyNumberFormat="1" applyBorder="1" applyAlignment="1">
      <alignment horizontal="right" vertical="center" wrapText="1"/>
    </xf>
    <xf numFmtId="37" fontId="6" fillId="0" borderId="5" xfId="5" applyNumberFormat="1" applyBorder="1" applyAlignment="1">
      <alignment horizontal="right" vertical="center" wrapText="1"/>
    </xf>
    <xf numFmtId="37" fontId="6" fillId="0" borderId="13" xfId="5" applyNumberFormat="1" applyBorder="1" applyAlignment="1">
      <alignment horizontal="right" vertical="center" wrapText="1"/>
    </xf>
    <xf numFmtId="37" fontId="6" fillId="3" borderId="6" xfId="5" applyNumberFormat="1" applyFill="1" applyBorder="1" applyAlignment="1">
      <alignment horizontal="right" vertical="center" wrapText="1"/>
    </xf>
    <xf numFmtId="37" fontId="6" fillId="3" borderId="7" xfId="5" applyNumberFormat="1" applyFill="1" applyBorder="1" applyAlignment="1">
      <alignment horizontal="right" vertical="center" wrapText="1"/>
    </xf>
    <xf numFmtId="37" fontId="6" fillId="3" borderId="5" xfId="5" applyNumberFormat="1" applyFill="1" applyBorder="1" applyAlignment="1">
      <alignment horizontal="right" vertical="center" wrapText="1"/>
    </xf>
    <xf numFmtId="37" fontId="6" fillId="3" borderId="13" xfId="5" applyNumberFormat="1" applyFill="1" applyBorder="1" applyAlignment="1">
      <alignment horizontal="right" vertical="center" wrapText="1"/>
    </xf>
    <xf numFmtId="37" fontId="20" fillId="3" borderId="7" xfId="5" applyNumberFormat="1" applyFont="1" applyFill="1" applyBorder="1" applyAlignment="1">
      <alignment horizontal="right" vertical="center" wrapText="1"/>
    </xf>
    <xf numFmtId="37" fontId="20" fillId="3" borderId="13" xfId="5" applyNumberFormat="1" applyFont="1" applyFill="1" applyBorder="1" applyAlignment="1">
      <alignment horizontal="right" vertical="center" wrapText="1"/>
    </xf>
    <xf numFmtId="0" fontId="10" fillId="0" borderId="0" xfId="1" applyFont="1" applyAlignment="1">
      <alignment horizontal="left" vertical="center"/>
    </xf>
    <xf numFmtId="0" fontId="6" fillId="0" borderId="0" xfId="0" applyFont="1"/>
    <xf numFmtId="0" fontId="6" fillId="0" borderId="0" xfId="0" applyFont="1" applyAlignment="1">
      <alignment horizontal="left" vertical="center"/>
    </xf>
    <xf numFmtId="0" fontId="6" fillId="0" borderId="0" xfId="0" applyFont="1" applyAlignment="1">
      <alignment horizontal="left" vertical="center" wrapText="1"/>
    </xf>
    <xf numFmtId="0" fontId="6" fillId="0" borderId="0" xfId="0" applyFont="1" applyAlignment="1">
      <alignment horizontal="right" vertical="center"/>
    </xf>
    <xf numFmtId="0" fontId="6" fillId="0" borderId="0" xfId="0" applyFont="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left"/>
    </xf>
    <xf numFmtId="37" fontId="6" fillId="0" borderId="0" xfId="0" applyNumberFormat="1" applyFont="1"/>
    <xf numFmtId="0" fontId="6" fillId="0" borderId="0" xfId="0" quotePrefix="1" applyFont="1" applyAlignment="1">
      <alignment horizontal="right"/>
    </xf>
    <xf numFmtId="0" fontId="6" fillId="0" borderId="1" xfId="0" applyFont="1" applyBorder="1" applyAlignment="1">
      <alignment horizontal="right" vertical="center"/>
    </xf>
    <xf numFmtId="0" fontId="6" fillId="0" borderId="1" xfId="0" applyFont="1" applyBorder="1" applyAlignment="1">
      <alignment horizontal="right"/>
    </xf>
    <xf numFmtId="0" fontId="20" fillId="4" borderId="17" xfId="0" applyFont="1" applyFill="1" applyBorder="1" applyAlignment="1">
      <alignment horizontal="right"/>
    </xf>
    <xf numFmtId="0" fontId="20" fillId="4" borderId="16" xfId="0" applyFont="1" applyFill="1" applyBorder="1" applyAlignment="1">
      <alignment horizontal="right" vertical="center"/>
    </xf>
    <xf numFmtId="0" fontId="9" fillId="0" borderId="0" xfId="5" quotePrefix="1" applyFont="1">
      <alignment vertical="center" wrapText="1"/>
    </xf>
    <xf numFmtId="0" fontId="6" fillId="0" borderId="5" xfId="5" applyBorder="1" applyAlignment="1">
      <alignment vertical="center"/>
    </xf>
    <xf numFmtId="0" fontId="11" fillId="0" borderId="0" xfId="4" applyAlignment="1" applyProtection="1"/>
    <xf numFmtId="0" fontId="22" fillId="3" borderId="0" xfId="5" applyFont="1" applyFill="1" applyAlignment="1">
      <alignment horizontal="center" vertical="center" wrapText="1"/>
    </xf>
    <xf numFmtId="0" fontId="22" fillId="3" borderId="0" xfId="5" applyFont="1" applyFill="1" applyAlignment="1">
      <alignment horizontal="right" vertical="center" wrapText="1"/>
    </xf>
    <xf numFmtId="0" fontId="22" fillId="3" borderId="0" xfId="0" applyFont="1" applyFill="1" applyAlignment="1">
      <alignment horizontal="right"/>
    </xf>
    <xf numFmtId="0" fontId="22" fillId="3" borderId="0" xfId="5" applyFont="1" applyFill="1" applyAlignment="1">
      <alignment horizontal="right" vertical="center"/>
    </xf>
    <xf numFmtId="17" fontId="6" fillId="0" borderId="0" xfId="0" applyNumberFormat="1" applyFont="1" applyAlignment="1">
      <alignment horizontal="right" wrapText="1"/>
    </xf>
    <xf numFmtId="37" fontId="20" fillId="3" borderId="0" xfId="5" applyNumberFormat="1" applyFont="1" applyFill="1" applyAlignment="1">
      <alignment horizontal="right" vertical="center" wrapText="1"/>
    </xf>
    <xf numFmtId="17" fontId="6" fillId="0" borderId="0" xfId="0" quotePrefix="1" applyNumberFormat="1" applyFont="1" applyAlignment="1">
      <alignment horizontal="right" wrapText="1"/>
    </xf>
    <xf numFmtId="0" fontId="7" fillId="0" borderId="0" xfId="2" applyAlignment="1">
      <alignment wrapText="1"/>
    </xf>
    <xf numFmtId="49" fontId="6" fillId="0" borderId="0" xfId="0" applyNumberFormat="1" applyFont="1" applyAlignment="1">
      <alignment horizontal="right"/>
    </xf>
    <xf numFmtId="49" fontId="4" fillId="0" borderId="0" xfId="0" applyNumberFormat="1" applyFont="1" applyAlignment="1">
      <alignment horizontal="right"/>
    </xf>
    <xf numFmtId="17" fontId="4" fillId="0" borderId="0" xfId="0" quotePrefix="1" applyNumberFormat="1" applyFont="1" applyAlignment="1">
      <alignment horizontal="right" wrapText="1"/>
    </xf>
    <xf numFmtId="0" fontId="9" fillId="0" borderId="0" xfId="0" applyFont="1" applyAlignment="1">
      <alignment horizontal="right"/>
    </xf>
    <xf numFmtId="49" fontId="3" fillId="0" borderId="0" xfId="0" applyNumberFormat="1" applyFont="1" applyAlignment="1">
      <alignment horizontal="right"/>
    </xf>
    <xf numFmtId="37" fontId="6" fillId="0" borderId="0" xfId="5" applyNumberFormat="1">
      <alignment vertical="center" wrapText="1"/>
    </xf>
    <xf numFmtId="0" fontId="3" fillId="0" borderId="7" xfId="0" applyFont="1" applyBorder="1" applyAlignment="1">
      <alignment horizontal="right"/>
    </xf>
    <xf numFmtId="0" fontId="3" fillId="0" borderId="0" xfId="0" applyFont="1" applyAlignment="1">
      <alignment horizontal="right"/>
    </xf>
    <xf numFmtId="0" fontId="20" fillId="3" borderId="13" xfId="5" applyFont="1" applyFill="1" applyBorder="1" applyAlignment="1">
      <alignment horizontal="right" vertical="center" wrapText="1"/>
    </xf>
    <xf numFmtId="37" fontId="20" fillId="3" borderId="12" xfId="5" applyNumberFormat="1" applyFont="1" applyFill="1" applyBorder="1" applyAlignment="1">
      <alignment horizontal="right" vertical="center" wrapText="1"/>
    </xf>
    <xf numFmtId="0" fontId="6" fillId="3" borderId="1" xfId="5" applyFill="1" applyBorder="1" applyAlignment="1">
      <alignment horizontal="right" vertical="center" wrapText="1"/>
    </xf>
    <xf numFmtId="165" fontId="6" fillId="3" borderId="15" xfId="5" applyNumberFormat="1" applyFill="1" applyBorder="1" applyAlignment="1">
      <alignment horizontal="right" vertical="center" wrapText="1"/>
    </xf>
    <xf numFmtId="165" fontId="6" fillId="3" borderId="1" xfId="5" applyNumberFormat="1" applyFill="1" applyBorder="1" applyAlignment="1">
      <alignment horizontal="right" vertical="center" wrapText="1"/>
    </xf>
    <xf numFmtId="165" fontId="6" fillId="3" borderId="2" xfId="5" applyNumberFormat="1" applyFill="1" applyBorder="1" applyAlignment="1">
      <alignment horizontal="right" vertical="center" wrapText="1"/>
    </xf>
    <xf numFmtId="165" fontId="6" fillId="3" borderId="3" xfId="5" applyNumberFormat="1" applyFill="1" applyBorder="1" applyAlignment="1">
      <alignment horizontal="right" vertical="center" wrapText="1"/>
    </xf>
    <xf numFmtId="37" fontId="6" fillId="3" borderId="2" xfId="5" applyNumberFormat="1" applyFill="1" applyBorder="1" applyAlignment="1">
      <alignment horizontal="right" vertical="center" wrapText="1"/>
    </xf>
    <xf numFmtId="37" fontId="6" fillId="3" borderId="15" xfId="5" applyNumberFormat="1" applyFill="1" applyBorder="1" applyAlignment="1">
      <alignment horizontal="right" vertical="center" wrapText="1"/>
    </xf>
    <xf numFmtId="37" fontId="6" fillId="3" borderId="3" xfId="5" applyNumberFormat="1" applyFill="1" applyBorder="1" applyAlignment="1">
      <alignment horizontal="right" vertical="center" wrapText="1"/>
    </xf>
    <xf numFmtId="37" fontId="0" fillId="0" borderId="0" xfId="0" applyNumberFormat="1"/>
    <xf numFmtId="0" fontId="3" fillId="0" borderId="0" xfId="0" applyFont="1" applyAlignment="1">
      <alignment horizontal="left"/>
    </xf>
    <xf numFmtId="49" fontId="9" fillId="0" borderId="0" xfId="0" applyNumberFormat="1" applyFont="1" applyAlignment="1">
      <alignment horizontal="right"/>
    </xf>
    <xf numFmtId="17" fontId="2" fillId="0" borderId="0" xfId="0" applyNumberFormat="1" applyFont="1" applyAlignment="1">
      <alignment horizontal="left"/>
    </xf>
    <xf numFmtId="0" fontId="2" fillId="0" borderId="0" xfId="0" applyFont="1" applyAlignment="1">
      <alignment horizontal="left"/>
    </xf>
    <xf numFmtId="37" fontId="9" fillId="0" borderId="12" xfId="0" applyNumberFormat="1" applyFont="1" applyBorder="1" applyAlignment="1">
      <alignment horizontal="right"/>
    </xf>
    <xf numFmtId="37" fontId="9" fillId="0" borderId="0" xfId="0" applyNumberFormat="1" applyFont="1" applyAlignment="1">
      <alignment horizontal="right"/>
    </xf>
    <xf numFmtId="37" fontId="9" fillId="3" borderId="0" xfId="0" applyNumberFormat="1" applyFont="1" applyFill="1" applyAlignment="1">
      <alignment horizontal="right"/>
    </xf>
    <xf numFmtId="37" fontId="9" fillId="3" borderId="13" xfId="0" applyNumberFormat="1" applyFont="1" applyFill="1" applyBorder="1" applyAlignment="1">
      <alignment horizontal="right"/>
    </xf>
    <xf numFmtId="37" fontId="9" fillId="3" borderId="7" xfId="0" applyNumberFormat="1" applyFont="1" applyFill="1" applyBorder="1" applyAlignment="1">
      <alignment horizontal="right"/>
    </xf>
    <xf numFmtId="37" fontId="9" fillId="0" borderId="7" xfId="0" applyNumberFormat="1" applyFont="1" applyBorder="1" applyAlignment="1">
      <alignment horizontal="right"/>
    </xf>
    <xf numFmtId="37" fontId="9" fillId="3" borderId="12" xfId="0" applyNumberFormat="1" applyFont="1" applyFill="1" applyBorder="1" applyAlignment="1">
      <alignment horizontal="right"/>
    </xf>
    <xf numFmtId="165" fontId="9" fillId="0" borderId="0" xfId="0" applyNumberFormat="1" applyFont="1" applyAlignment="1">
      <alignment horizontal="right"/>
    </xf>
    <xf numFmtId="165" fontId="9" fillId="0" borderId="13" xfId="0" applyNumberFormat="1" applyFont="1" applyBorder="1" applyAlignment="1">
      <alignment horizontal="right"/>
    </xf>
    <xf numFmtId="165" fontId="9" fillId="3" borderId="7" xfId="0" applyNumberFormat="1" applyFont="1" applyFill="1" applyBorder="1" applyAlignment="1">
      <alignment horizontal="right"/>
    </xf>
    <xf numFmtId="165" fontId="9" fillId="0" borderId="12" xfId="0" applyNumberFormat="1" applyFont="1" applyBorder="1" applyAlignment="1">
      <alignment horizontal="right"/>
    </xf>
    <xf numFmtId="37" fontId="1" fillId="3" borderId="12" xfId="0" applyNumberFormat="1" applyFont="1" applyFill="1" applyBorder="1" applyAlignment="1">
      <alignment horizontal="right"/>
    </xf>
    <xf numFmtId="0" fontId="22" fillId="5" borderId="0" xfId="5" applyFont="1" applyFill="1" applyAlignment="1">
      <alignment horizontal="right" vertical="center" wrapText="1"/>
    </xf>
    <xf numFmtId="9" fontId="6" fillId="0" borderId="0" xfId="11" applyFont="1" applyAlignment="1">
      <alignment horizontal="right"/>
    </xf>
    <xf numFmtId="0" fontId="1" fillId="0" borderId="0" xfId="5" applyFont="1">
      <alignment vertical="center" wrapText="1"/>
    </xf>
    <xf numFmtId="166" fontId="6" fillId="0" borderId="0" xfId="11" applyNumberFormat="1" applyFont="1" applyAlignment="1">
      <alignment horizontal="right"/>
    </xf>
    <xf numFmtId="0" fontId="1" fillId="0" borderId="7" xfId="0" applyFont="1" applyBorder="1" applyAlignment="1">
      <alignment horizontal="right"/>
    </xf>
    <xf numFmtId="0" fontId="1" fillId="0" borderId="0" xfId="0" applyFont="1" applyAlignment="1">
      <alignment horizontal="right"/>
    </xf>
    <xf numFmtId="0" fontId="24" fillId="0" borderId="0" xfId="5" applyFont="1" applyAlignment="1">
      <alignment wrapText="1"/>
    </xf>
    <xf numFmtId="0" fontId="23" fillId="0" borderId="0" xfId="5" applyFont="1">
      <alignment vertical="center" wrapText="1"/>
    </xf>
    <xf numFmtId="17" fontId="1" fillId="0" borderId="0" xfId="0" applyNumberFormat="1" applyFont="1" applyAlignment="1">
      <alignment horizontal="left"/>
    </xf>
    <xf numFmtId="0" fontId="1" fillId="0" borderId="0" xfId="0" applyFont="1" applyAlignment="1">
      <alignment horizontal="left"/>
    </xf>
    <xf numFmtId="0" fontId="9" fillId="0" borderId="0" xfId="0" applyFont="1" applyAlignment="1">
      <alignment vertical="center" wrapText="1"/>
    </xf>
    <xf numFmtId="37" fontId="1" fillId="0" borderId="12" xfId="0" applyNumberFormat="1" applyFont="1" applyBorder="1" applyAlignment="1">
      <alignment horizontal="right"/>
    </xf>
    <xf numFmtId="37" fontId="1" fillId="0" borderId="0" xfId="0" applyNumberFormat="1" applyFont="1" applyAlignment="1">
      <alignment horizontal="right"/>
    </xf>
    <xf numFmtId="37" fontId="1" fillId="0" borderId="7" xfId="0" applyNumberFormat="1" applyFont="1" applyBorder="1" applyAlignment="1">
      <alignment horizontal="right"/>
    </xf>
    <xf numFmtId="0" fontId="11" fillId="2" borderId="0" xfId="4" applyFill="1" applyAlignment="1" applyProtection="1">
      <alignment vertical="center" wrapText="1"/>
    </xf>
    <xf numFmtId="0" fontId="25" fillId="0" borderId="0" xfId="2" applyFont="1"/>
    <xf numFmtId="0" fontId="19" fillId="0" borderId="0" xfId="0" applyFont="1" applyAlignment="1">
      <alignment wrapText="1"/>
    </xf>
    <xf numFmtId="0" fontId="9" fillId="0" borderId="0" xfId="5" applyFont="1" applyAlignment="1">
      <alignment vertical="top" wrapText="1"/>
    </xf>
    <xf numFmtId="1" fontId="0" fillId="0" borderId="0" xfId="0" applyNumberFormat="1"/>
    <xf numFmtId="0" fontId="10" fillId="0" borderId="0" xfId="0" applyFont="1" applyAlignment="1">
      <alignment vertical="center" wrapText="1"/>
    </xf>
  </cellXfs>
  <cellStyles count="12">
    <cellStyle name="Comma" xfId="10" builtinId="3"/>
    <cellStyle name="Heading 1" xfId="1" builtinId="16"/>
    <cellStyle name="Heading 2" xfId="2" builtinId="17"/>
    <cellStyle name="Heading 3" xfId="3" builtinId="18"/>
    <cellStyle name="Hyperlink" xfId="4" builtinId="8"/>
    <cellStyle name="Hyperlink 2 3" xfId="7" xr:uid="{95689FFC-2BD8-4540-A67C-EE2A9D32D5A0}"/>
    <cellStyle name="Normal" xfId="0" builtinId="0"/>
    <cellStyle name="Normal 2" xfId="8" xr:uid="{D5ACD232-6B21-4A1F-AA91-D029D6A9E4D6}"/>
    <cellStyle name="Normal 3" xfId="9" xr:uid="{6871DE77-E8DF-47A7-B909-513BB812C46D}"/>
    <cellStyle name="Normal 4" xfId="5" xr:uid="{651EB4FF-52D8-4006-9903-92E90812FE00}"/>
    <cellStyle name="Normal 4 11" xfId="6" xr:uid="{39022732-3902-45A0-B92C-841097E9CB98}"/>
    <cellStyle name="Per cent" xfId="11" builtinId="5"/>
  </cellStyles>
  <dxfs count="4">
    <dxf>
      <alignment horizontal="general" vertical="center" textRotation="0" wrapText="1" indent="0" justifyLastLine="0" shrinkToFit="0" readingOrder="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DA6A316-9D7E-43A7-9D30-0D7B3A7F87CD}" name="Contents5" displayName="Contents5" ref="A4:B17" totalsRowShown="0" dataDxfId="3" headerRowCellStyle="Heading 2" dataCellStyle="Hyperlink">
  <tableColumns count="2">
    <tableColumn id="1" xr3:uid="{F6BFB71F-7EC5-4AB9-B134-7F02AB0712F4}" name="Worksheet description" dataDxfId="2" dataCellStyle="Normal 4"/>
    <tableColumn id="2" xr3:uid="{688B1DF0-F247-4E1B-BFC4-5F130F039917}" name="Link" dataDxfId="1"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70CACDE-915D-40D7-97F4-0D71BEF364BB}" name="Notes" displayName="Notes" ref="A4:B22" totalsRowShown="0" headerRowCellStyle="Heading 2">
  <tableColumns count="2">
    <tableColumn id="1" xr3:uid="{6F98CA59-0D9F-4407-A405-3F27498E65E2}" name="Note " dataCellStyle="Normal 4"/>
    <tableColumn id="2" xr3:uid="{DBAADD17-6627-41AF-A73C-73C34722CA1C}" name="Description" dataDxfId="0" dataCellStyle="Normal 4"/>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gov.uk/government/publications/natural-gas-statistics-data-sources-and-methodologies" TargetMode="External"/><Relationship Id="rId7" Type="http://schemas.openxmlformats.org/officeDocument/2006/relationships/hyperlink" Target="https://www.gov.uk/government/publications/energy-trends-june-2026-special-feature-article-methodology-changes-to-natural-gas-statistics-dukes-2026" TargetMode="External"/><Relationship Id="rId2" Type="http://schemas.openxmlformats.org/officeDocument/2006/relationships/hyperlink" Target="https://www.gov.uk/government/collections/energy-trends" TargetMode="External"/><Relationship Id="rId1" Type="http://schemas.openxmlformats.org/officeDocument/2006/relationships/hyperlink" Target="mailto:newsdesk@energysecurity.gov.uk" TargetMode="External"/><Relationship Id="rId6" Type="http://schemas.openxmlformats.org/officeDocument/2006/relationships/hyperlink" Target="https://www.gov.uk/government/statistics/digest-of-uk-energy-statistics-dukes-2024" TargetMode="External"/><Relationship Id="rId5" Type="http://schemas.openxmlformats.org/officeDocument/2006/relationships/hyperlink" Target="mailto:energy.stats@energysecurity.gov.uk" TargetMode="External"/><Relationship Id="rId4" Type="http://schemas.openxmlformats.org/officeDocument/2006/relationships/hyperlink" Target="https://www.gov.uk/government/publications/standards-for-official-statistics-published-by-desnz/statistics-revisions-policy"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gov.uk/government/publications/renewable-energy-statistics-data-sources-and-methodologies" TargetMode="External"/><Relationship Id="rId1" Type="http://schemas.openxmlformats.org/officeDocument/2006/relationships/hyperlink" Target="https://www.gov.uk/government/publications/solid-fuels-and-derived-gases-statistics-data-sources-and-methodologies" TargetMode="Externa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3CE94-D659-426C-910A-B74D61011760}">
  <dimension ref="A1:IW28"/>
  <sheetViews>
    <sheetView showGridLines="0" tabSelected="1" zoomScaleNormal="100" zoomScaleSheetLayoutView="100" workbookViewId="0"/>
  </sheetViews>
  <sheetFormatPr defaultColWidth="8.7265625" defaultRowHeight="15.5" x14ac:dyDescent="0.35"/>
  <cols>
    <col min="1" max="1" width="150.54296875" style="13" customWidth="1"/>
    <col min="2" max="16384" width="8.7265625" style="2"/>
  </cols>
  <sheetData>
    <row r="1" spans="1:1" s="3" customFormat="1" ht="45" customHeight="1" x14ac:dyDescent="0.35">
      <c r="A1" s="1" t="s">
        <v>47</v>
      </c>
    </row>
    <row r="2" spans="1:1" s="3" customFormat="1" ht="45" customHeight="1" x14ac:dyDescent="0.35">
      <c r="A2" s="1" t="s">
        <v>48</v>
      </c>
    </row>
    <row r="3" spans="1:1" s="3" customFormat="1" ht="62" x14ac:dyDescent="0.35">
      <c r="A3" s="5" t="s">
        <v>423</v>
      </c>
    </row>
    <row r="4" spans="1:1" s="4" customFormat="1" ht="30" customHeight="1" x14ac:dyDescent="0.55000000000000004">
      <c r="A4" s="114" t="s">
        <v>0</v>
      </c>
    </row>
    <row r="5" spans="1:1" s="3" customFormat="1" ht="45" customHeight="1" x14ac:dyDescent="0.35">
      <c r="A5" s="152" t="s">
        <v>465</v>
      </c>
    </row>
    <row r="6" spans="1:1" s="4" customFormat="1" ht="30" customHeight="1" x14ac:dyDescent="0.55000000000000004">
      <c r="A6" s="114" t="s">
        <v>1</v>
      </c>
    </row>
    <row r="7" spans="1:1" s="3" customFormat="1" ht="20.25" customHeight="1" x14ac:dyDescent="0.35">
      <c r="A7" s="5" t="s">
        <v>466</v>
      </c>
    </row>
    <row r="8" spans="1:1" s="3" customFormat="1" ht="30" customHeight="1" x14ac:dyDescent="0.55000000000000004">
      <c r="A8" s="114" t="s">
        <v>2</v>
      </c>
    </row>
    <row r="9" spans="1:1" s="3" customFormat="1" ht="45" customHeight="1" x14ac:dyDescent="0.35">
      <c r="A9" s="152" t="s">
        <v>491</v>
      </c>
    </row>
    <row r="10" spans="1:1" s="3" customFormat="1" ht="20.149999999999999" customHeight="1" x14ac:dyDescent="0.35">
      <c r="A10" s="7" t="s">
        <v>490</v>
      </c>
    </row>
    <row r="11" spans="1:1" s="3" customFormat="1" ht="30" customHeight="1" x14ac:dyDescent="0.55000000000000004">
      <c r="A11" s="6" t="s">
        <v>3</v>
      </c>
    </row>
    <row r="12" spans="1:1" s="3" customFormat="1" ht="45" customHeight="1" x14ac:dyDescent="0.35">
      <c r="A12" s="2" t="s">
        <v>390</v>
      </c>
    </row>
    <row r="13" spans="1:1" s="3" customFormat="1" ht="20.149999999999999" customHeight="1" x14ac:dyDescent="0.35">
      <c r="A13" s="7" t="s">
        <v>391</v>
      </c>
    </row>
    <row r="14" spans="1:1" s="3" customFormat="1" ht="45" customHeight="1" x14ac:dyDescent="0.35">
      <c r="A14" s="2" t="s">
        <v>4</v>
      </c>
    </row>
    <row r="15" spans="1:1" s="3" customFormat="1" ht="45" customHeight="1" x14ac:dyDescent="0.35">
      <c r="A15" s="2" t="s">
        <v>5</v>
      </c>
    </row>
    <row r="16" spans="1:1" s="3" customFormat="1" ht="20.25" customHeight="1" x14ac:dyDescent="0.35">
      <c r="A16" s="2" t="s">
        <v>6</v>
      </c>
    </row>
    <row r="17" spans="1:257" s="3" customFormat="1" ht="20.25" customHeight="1" x14ac:dyDescent="0.35">
      <c r="A17" s="8" t="s">
        <v>7</v>
      </c>
    </row>
    <row r="18" spans="1:257" s="10" customFormat="1" ht="20.25" customHeight="1" x14ac:dyDescent="0.35">
      <c r="A18" s="9" t="s">
        <v>8</v>
      </c>
    </row>
    <row r="19" spans="1:257" s="3" customFormat="1" ht="20.25" customHeight="1" x14ac:dyDescent="0.35">
      <c r="A19" s="164" t="s">
        <v>9</v>
      </c>
    </row>
    <row r="20" spans="1:257" s="3" customFormat="1" ht="20.25" customHeight="1" x14ac:dyDescent="0.35">
      <c r="A20" s="8" t="s">
        <v>10</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row>
    <row r="21" spans="1:257" s="4" customFormat="1" ht="30" customHeight="1" x14ac:dyDescent="0.55000000000000004">
      <c r="A21" s="6" t="s">
        <v>11</v>
      </c>
    </row>
    <row r="22" spans="1:257" s="3" customFormat="1" ht="20.25" customHeight="1" x14ac:dyDescent="0.45">
      <c r="A22" s="11" t="s">
        <v>12</v>
      </c>
    </row>
    <row r="23" spans="1:257" s="3" customFormat="1" ht="20.25" customHeight="1" x14ac:dyDescent="0.35">
      <c r="A23" s="152" t="s">
        <v>428</v>
      </c>
    </row>
    <row r="24" spans="1:257" s="3" customFormat="1" ht="20.25" customHeight="1" x14ac:dyDescent="0.35">
      <c r="A24" s="7" t="s">
        <v>13</v>
      </c>
    </row>
    <row r="25" spans="1:257" s="3" customFormat="1" ht="20.25" customHeight="1" x14ac:dyDescent="0.35">
      <c r="A25" s="104" t="s">
        <v>426</v>
      </c>
    </row>
    <row r="26" spans="1:257" s="3" customFormat="1" ht="20.25" customHeight="1" x14ac:dyDescent="0.45">
      <c r="A26" s="11" t="s">
        <v>14</v>
      </c>
    </row>
    <row r="27" spans="1:257" s="3" customFormat="1" ht="20.25" customHeight="1" x14ac:dyDescent="0.35">
      <c r="A27" s="12" t="s">
        <v>15</v>
      </c>
    </row>
    <row r="28" spans="1:257" s="3" customFormat="1" ht="20.25" customHeight="1" x14ac:dyDescent="0.35">
      <c r="A28" s="3" t="s">
        <v>16</v>
      </c>
    </row>
  </sheetData>
  <hyperlinks>
    <hyperlink ref="A27" r:id="rId1" xr:uid="{B7B8F4FA-3231-47B0-AFBE-184C1D4AC548}"/>
    <hyperlink ref="A17" r:id="rId2" display="Energy trends publication (opens in a new window) " xr:uid="{234BE2F2-233A-4A35-BC44-1D4A369200A7}"/>
    <hyperlink ref="A18" r:id="rId3" xr:uid="{FF5F481D-6431-41DE-A706-D6BB1043FCBD}"/>
    <hyperlink ref="A19" r:id="rId4" xr:uid="{C50238E1-64E4-4E7B-95D0-AFAD8AB4D4FC}"/>
    <hyperlink ref="A13" r:id="rId5" xr:uid="{BEEFAB07-DF55-4C4F-9C4F-A4BD10A219C8}"/>
    <hyperlink ref="A20" r:id="rId6" xr:uid="{AD280A97-41A8-4A06-9192-3AFB95E3A033}"/>
    <hyperlink ref="A10" r:id="rId7" xr:uid="{280458F3-B3D7-4DB4-A04F-F482A8890D4C}"/>
  </hyperlinks>
  <pageMargins left="0.7" right="0.7" top="0.75" bottom="0.75" header="0.3" footer="0.3"/>
  <pageSetup paperSize="9" scale="46" orientation="portrait" verticalDpi="4"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3BD1C-469C-4C00-A33E-37B4503E2BA9}">
  <sheetPr>
    <pageSetUpPr fitToPage="1"/>
  </sheetPr>
  <dimension ref="A1:T26"/>
  <sheetViews>
    <sheetView showGridLines="0" zoomScaleNormal="100" workbookViewId="0">
      <pane xSplit="1" ySplit="8" topLeftCell="B9" activePane="bottomRight" state="frozen"/>
      <selection pane="topRight" activeCell="B1" sqref="B1"/>
      <selection pane="bottomLeft" activeCell="A9" sqref="A9"/>
      <selection pane="bottomRight"/>
    </sheetView>
  </sheetViews>
  <sheetFormatPr defaultColWidth="9" defaultRowHeight="15.5" x14ac:dyDescent="0.35"/>
  <cols>
    <col min="1" max="1" width="35.54296875" style="48" customWidth="1"/>
    <col min="2" max="20" width="13.54296875" style="2" customWidth="1"/>
    <col min="21" max="233" width="9" style="2"/>
    <col min="234" max="234" width="6.26953125" style="2" customWidth="1"/>
    <col min="235" max="235" width="10.26953125" style="2" customWidth="1"/>
    <col min="236" max="236" width="11" style="2" customWidth="1"/>
    <col min="237" max="237" width="12.54296875" style="2" customWidth="1"/>
    <col min="238" max="238" width="11.453125" style="2" customWidth="1"/>
    <col min="239" max="239" width="9.54296875" style="2" customWidth="1"/>
    <col min="240" max="240" width="0" style="2" hidden="1" customWidth="1"/>
    <col min="241" max="241" width="9.7265625" style="2" customWidth="1"/>
    <col min="242" max="243" width="12.54296875" style="2" customWidth="1"/>
    <col min="244" max="244" width="12.26953125" style="2" customWidth="1"/>
    <col min="245" max="245" width="12.54296875" style="2" customWidth="1"/>
    <col min="246" max="246" width="0" style="2" hidden="1" customWidth="1"/>
    <col min="247" max="247" width="14.26953125" style="2" customWidth="1"/>
    <col min="248" max="248" width="10.7265625" style="2" customWidth="1"/>
    <col min="249" max="249" width="13.7265625" style="2" customWidth="1"/>
    <col min="250" max="250" width="11.54296875" style="2" customWidth="1"/>
    <col min="251" max="251" width="11.26953125" style="2" customWidth="1"/>
    <col min="252" max="252" width="13.54296875" style="2" customWidth="1"/>
    <col min="253" max="253" width="15" style="2" customWidth="1"/>
    <col min="254" max="254" width="15.26953125" style="2" bestFit="1" customWidth="1"/>
    <col min="255" max="255" width="16.26953125" style="2" bestFit="1" customWidth="1"/>
    <col min="256" max="256" width="12" style="2" customWidth="1"/>
    <col min="257" max="489" width="9" style="2"/>
    <col min="490" max="490" width="6.26953125" style="2" customWidth="1"/>
    <col min="491" max="491" width="10.26953125" style="2" customWidth="1"/>
    <col min="492" max="492" width="11" style="2" customWidth="1"/>
    <col min="493" max="493" width="12.54296875" style="2" customWidth="1"/>
    <col min="494" max="494" width="11.453125" style="2" customWidth="1"/>
    <col min="495" max="495" width="9.54296875" style="2" customWidth="1"/>
    <col min="496" max="496" width="0" style="2" hidden="1" customWidth="1"/>
    <col min="497" max="497" width="9.7265625" style="2" customWidth="1"/>
    <col min="498" max="499" width="12.54296875" style="2" customWidth="1"/>
    <col min="500" max="500" width="12.26953125" style="2" customWidth="1"/>
    <col min="501" max="501" width="12.54296875" style="2" customWidth="1"/>
    <col min="502" max="502" width="0" style="2" hidden="1" customWidth="1"/>
    <col min="503" max="503" width="14.26953125" style="2" customWidth="1"/>
    <col min="504" max="504" width="10.7265625" style="2" customWidth="1"/>
    <col min="505" max="505" width="13.7265625" style="2" customWidth="1"/>
    <col min="506" max="506" width="11.54296875" style="2" customWidth="1"/>
    <col min="507" max="507" width="11.26953125" style="2" customWidth="1"/>
    <col min="508" max="508" width="13.54296875" style="2" customWidth="1"/>
    <col min="509" max="509" width="15" style="2" customWidth="1"/>
    <col min="510" max="510" width="15.26953125" style="2" bestFit="1" customWidth="1"/>
    <col min="511" max="511" width="16.26953125" style="2" bestFit="1" customWidth="1"/>
    <col min="512" max="512" width="12" style="2" customWidth="1"/>
    <col min="513" max="745" width="9" style="2"/>
    <col min="746" max="746" width="6.26953125" style="2" customWidth="1"/>
    <col min="747" max="747" width="10.26953125" style="2" customWidth="1"/>
    <col min="748" max="748" width="11" style="2" customWidth="1"/>
    <col min="749" max="749" width="12.54296875" style="2" customWidth="1"/>
    <col min="750" max="750" width="11.453125" style="2" customWidth="1"/>
    <col min="751" max="751" width="9.54296875" style="2" customWidth="1"/>
    <col min="752" max="752" width="0" style="2" hidden="1" customWidth="1"/>
    <col min="753" max="753" width="9.7265625" style="2" customWidth="1"/>
    <col min="754" max="755" width="12.54296875" style="2" customWidth="1"/>
    <col min="756" max="756" width="12.26953125" style="2" customWidth="1"/>
    <col min="757" max="757" width="12.54296875" style="2" customWidth="1"/>
    <col min="758" max="758" width="0" style="2" hidden="1" customWidth="1"/>
    <col min="759" max="759" width="14.26953125" style="2" customWidth="1"/>
    <col min="760" max="760" width="10.7265625" style="2" customWidth="1"/>
    <col min="761" max="761" width="13.7265625" style="2" customWidth="1"/>
    <col min="762" max="762" width="11.54296875" style="2" customWidth="1"/>
    <col min="763" max="763" width="11.26953125" style="2" customWidth="1"/>
    <col min="764" max="764" width="13.54296875" style="2" customWidth="1"/>
    <col min="765" max="765" width="15" style="2" customWidth="1"/>
    <col min="766" max="766" width="15.26953125" style="2" bestFit="1" customWidth="1"/>
    <col min="767" max="767" width="16.26953125" style="2" bestFit="1" customWidth="1"/>
    <col min="768" max="768" width="12" style="2" customWidth="1"/>
    <col min="769" max="1001" width="9" style="2"/>
    <col min="1002" max="1002" width="6.26953125" style="2" customWidth="1"/>
    <col min="1003" max="1003" width="10.26953125" style="2" customWidth="1"/>
    <col min="1004" max="1004" width="11" style="2" customWidth="1"/>
    <col min="1005" max="1005" width="12.54296875" style="2" customWidth="1"/>
    <col min="1006" max="1006" width="11.453125" style="2" customWidth="1"/>
    <col min="1007" max="1007" width="9.54296875" style="2" customWidth="1"/>
    <col min="1008" max="1008" width="0" style="2" hidden="1" customWidth="1"/>
    <col min="1009" max="1009" width="9.7265625" style="2" customWidth="1"/>
    <col min="1010" max="1011" width="12.54296875" style="2" customWidth="1"/>
    <col min="1012" max="1012" width="12.26953125" style="2" customWidth="1"/>
    <col min="1013" max="1013" width="12.54296875" style="2" customWidth="1"/>
    <col min="1014" max="1014" width="0" style="2" hidden="1" customWidth="1"/>
    <col min="1015" max="1015" width="14.26953125" style="2" customWidth="1"/>
    <col min="1016" max="1016" width="10.7265625" style="2" customWidth="1"/>
    <col min="1017" max="1017" width="13.7265625" style="2" customWidth="1"/>
    <col min="1018" max="1018" width="11.54296875" style="2" customWidth="1"/>
    <col min="1019" max="1019" width="11.26953125" style="2" customWidth="1"/>
    <col min="1020" max="1020" width="13.54296875" style="2" customWidth="1"/>
    <col min="1021" max="1021" width="15" style="2" customWidth="1"/>
    <col min="1022" max="1022" width="15.26953125" style="2" bestFit="1" customWidth="1"/>
    <col min="1023" max="1023" width="16.26953125" style="2" bestFit="1" customWidth="1"/>
    <col min="1024" max="1024" width="12" style="2" customWidth="1"/>
    <col min="1025" max="1257" width="9" style="2"/>
    <col min="1258" max="1258" width="6.26953125" style="2" customWidth="1"/>
    <col min="1259" max="1259" width="10.26953125" style="2" customWidth="1"/>
    <col min="1260" max="1260" width="11" style="2" customWidth="1"/>
    <col min="1261" max="1261" width="12.54296875" style="2" customWidth="1"/>
    <col min="1262" max="1262" width="11.453125" style="2" customWidth="1"/>
    <col min="1263" max="1263" width="9.54296875" style="2" customWidth="1"/>
    <col min="1264" max="1264" width="0" style="2" hidden="1" customWidth="1"/>
    <col min="1265" max="1265" width="9.7265625" style="2" customWidth="1"/>
    <col min="1266" max="1267" width="12.54296875" style="2" customWidth="1"/>
    <col min="1268" max="1268" width="12.26953125" style="2" customWidth="1"/>
    <col min="1269" max="1269" width="12.54296875" style="2" customWidth="1"/>
    <col min="1270" max="1270" width="0" style="2" hidden="1" customWidth="1"/>
    <col min="1271" max="1271" width="14.26953125" style="2" customWidth="1"/>
    <col min="1272" max="1272" width="10.7265625" style="2" customWidth="1"/>
    <col min="1273" max="1273" width="13.7265625" style="2" customWidth="1"/>
    <col min="1274" max="1274" width="11.54296875" style="2" customWidth="1"/>
    <col min="1275" max="1275" width="11.26953125" style="2" customWidth="1"/>
    <col min="1276" max="1276" width="13.54296875" style="2" customWidth="1"/>
    <col min="1277" max="1277" width="15" style="2" customWidth="1"/>
    <col min="1278" max="1278" width="15.26953125" style="2" bestFit="1" customWidth="1"/>
    <col min="1279" max="1279" width="16.26953125" style="2" bestFit="1" customWidth="1"/>
    <col min="1280" max="1280" width="12" style="2" customWidth="1"/>
    <col min="1281" max="1513" width="9" style="2"/>
    <col min="1514" max="1514" width="6.26953125" style="2" customWidth="1"/>
    <col min="1515" max="1515" width="10.26953125" style="2" customWidth="1"/>
    <col min="1516" max="1516" width="11" style="2" customWidth="1"/>
    <col min="1517" max="1517" width="12.54296875" style="2" customWidth="1"/>
    <col min="1518" max="1518" width="11.453125" style="2" customWidth="1"/>
    <col min="1519" max="1519" width="9.54296875" style="2" customWidth="1"/>
    <col min="1520" max="1520" width="0" style="2" hidden="1" customWidth="1"/>
    <col min="1521" max="1521" width="9.7265625" style="2" customWidth="1"/>
    <col min="1522" max="1523" width="12.54296875" style="2" customWidth="1"/>
    <col min="1524" max="1524" width="12.26953125" style="2" customWidth="1"/>
    <col min="1525" max="1525" width="12.54296875" style="2" customWidth="1"/>
    <col min="1526" max="1526" width="0" style="2" hidden="1" customWidth="1"/>
    <col min="1527" max="1527" width="14.26953125" style="2" customWidth="1"/>
    <col min="1528" max="1528" width="10.7265625" style="2" customWidth="1"/>
    <col min="1529" max="1529" width="13.7265625" style="2" customWidth="1"/>
    <col min="1530" max="1530" width="11.54296875" style="2" customWidth="1"/>
    <col min="1531" max="1531" width="11.26953125" style="2" customWidth="1"/>
    <col min="1532" max="1532" width="13.54296875" style="2" customWidth="1"/>
    <col min="1533" max="1533" width="15" style="2" customWidth="1"/>
    <col min="1534" max="1534" width="15.26953125" style="2" bestFit="1" customWidth="1"/>
    <col min="1535" max="1535" width="16.26953125" style="2" bestFit="1" customWidth="1"/>
    <col min="1536" max="1536" width="12" style="2" customWidth="1"/>
    <col min="1537" max="1769" width="9" style="2"/>
    <col min="1770" max="1770" width="6.26953125" style="2" customWidth="1"/>
    <col min="1771" max="1771" width="10.26953125" style="2" customWidth="1"/>
    <col min="1772" max="1772" width="11" style="2" customWidth="1"/>
    <col min="1773" max="1773" width="12.54296875" style="2" customWidth="1"/>
    <col min="1774" max="1774" width="11.453125" style="2" customWidth="1"/>
    <col min="1775" max="1775" width="9.54296875" style="2" customWidth="1"/>
    <col min="1776" max="1776" width="0" style="2" hidden="1" customWidth="1"/>
    <col min="1777" max="1777" width="9.7265625" style="2" customWidth="1"/>
    <col min="1778" max="1779" width="12.54296875" style="2" customWidth="1"/>
    <col min="1780" max="1780" width="12.26953125" style="2" customWidth="1"/>
    <col min="1781" max="1781" width="12.54296875" style="2" customWidth="1"/>
    <col min="1782" max="1782" width="0" style="2" hidden="1" customWidth="1"/>
    <col min="1783" max="1783" width="14.26953125" style="2" customWidth="1"/>
    <col min="1784" max="1784" width="10.7265625" style="2" customWidth="1"/>
    <col min="1785" max="1785" width="13.7265625" style="2" customWidth="1"/>
    <col min="1786" max="1786" width="11.54296875" style="2" customWidth="1"/>
    <col min="1787" max="1787" width="11.26953125" style="2" customWidth="1"/>
    <col min="1788" max="1788" width="13.54296875" style="2" customWidth="1"/>
    <col min="1789" max="1789" width="15" style="2" customWidth="1"/>
    <col min="1790" max="1790" width="15.26953125" style="2" bestFit="1" customWidth="1"/>
    <col min="1791" max="1791" width="16.26953125" style="2" bestFit="1" customWidth="1"/>
    <col min="1792" max="1792" width="12" style="2" customWidth="1"/>
    <col min="1793" max="2025" width="9" style="2"/>
    <col min="2026" max="2026" width="6.26953125" style="2" customWidth="1"/>
    <col min="2027" max="2027" width="10.26953125" style="2" customWidth="1"/>
    <col min="2028" max="2028" width="11" style="2" customWidth="1"/>
    <col min="2029" max="2029" width="12.54296875" style="2" customWidth="1"/>
    <col min="2030" max="2030" width="11.453125" style="2" customWidth="1"/>
    <col min="2031" max="2031" width="9.54296875" style="2" customWidth="1"/>
    <col min="2032" max="2032" width="0" style="2" hidden="1" customWidth="1"/>
    <col min="2033" max="2033" width="9.7265625" style="2" customWidth="1"/>
    <col min="2034" max="2035" width="12.54296875" style="2" customWidth="1"/>
    <col min="2036" max="2036" width="12.26953125" style="2" customWidth="1"/>
    <col min="2037" max="2037" width="12.54296875" style="2" customWidth="1"/>
    <col min="2038" max="2038" width="0" style="2" hidden="1" customWidth="1"/>
    <col min="2039" max="2039" width="14.26953125" style="2" customWidth="1"/>
    <col min="2040" max="2040" width="10.7265625" style="2" customWidth="1"/>
    <col min="2041" max="2041" width="13.7265625" style="2" customWidth="1"/>
    <col min="2042" max="2042" width="11.54296875" style="2" customWidth="1"/>
    <col min="2043" max="2043" width="11.26953125" style="2" customWidth="1"/>
    <col min="2044" max="2044" width="13.54296875" style="2" customWidth="1"/>
    <col min="2045" max="2045" width="15" style="2" customWidth="1"/>
    <col min="2046" max="2046" width="15.26953125" style="2" bestFit="1" customWidth="1"/>
    <col min="2047" max="2047" width="16.26953125" style="2" bestFit="1" customWidth="1"/>
    <col min="2048" max="2048" width="12" style="2" customWidth="1"/>
    <col min="2049" max="2281" width="9" style="2"/>
    <col min="2282" max="2282" width="6.26953125" style="2" customWidth="1"/>
    <col min="2283" max="2283" width="10.26953125" style="2" customWidth="1"/>
    <col min="2284" max="2284" width="11" style="2" customWidth="1"/>
    <col min="2285" max="2285" width="12.54296875" style="2" customWidth="1"/>
    <col min="2286" max="2286" width="11.453125" style="2" customWidth="1"/>
    <col min="2287" max="2287" width="9.54296875" style="2" customWidth="1"/>
    <col min="2288" max="2288" width="0" style="2" hidden="1" customWidth="1"/>
    <col min="2289" max="2289" width="9.7265625" style="2" customWidth="1"/>
    <col min="2290" max="2291" width="12.54296875" style="2" customWidth="1"/>
    <col min="2292" max="2292" width="12.26953125" style="2" customWidth="1"/>
    <col min="2293" max="2293" width="12.54296875" style="2" customWidth="1"/>
    <col min="2294" max="2294" width="0" style="2" hidden="1" customWidth="1"/>
    <col min="2295" max="2295" width="14.26953125" style="2" customWidth="1"/>
    <col min="2296" max="2296" width="10.7265625" style="2" customWidth="1"/>
    <col min="2297" max="2297" width="13.7265625" style="2" customWidth="1"/>
    <col min="2298" max="2298" width="11.54296875" style="2" customWidth="1"/>
    <col min="2299" max="2299" width="11.26953125" style="2" customWidth="1"/>
    <col min="2300" max="2300" width="13.54296875" style="2" customWidth="1"/>
    <col min="2301" max="2301" width="15" style="2" customWidth="1"/>
    <col min="2302" max="2302" width="15.26953125" style="2" bestFit="1" customWidth="1"/>
    <col min="2303" max="2303" width="16.26953125" style="2" bestFit="1" customWidth="1"/>
    <col min="2304" max="2304" width="12" style="2" customWidth="1"/>
    <col min="2305" max="2537" width="9" style="2"/>
    <col min="2538" max="2538" width="6.26953125" style="2" customWidth="1"/>
    <col min="2539" max="2539" width="10.26953125" style="2" customWidth="1"/>
    <col min="2540" max="2540" width="11" style="2" customWidth="1"/>
    <col min="2541" max="2541" width="12.54296875" style="2" customWidth="1"/>
    <col min="2542" max="2542" width="11.453125" style="2" customWidth="1"/>
    <col min="2543" max="2543" width="9.54296875" style="2" customWidth="1"/>
    <col min="2544" max="2544" width="0" style="2" hidden="1" customWidth="1"/>
    <col min="2545" max="2545" width="9.7265625" style="2" customWidth="1"/>
    <col min="2546" max="2547" width="12.54296875" style="2" customWidth="1"/>
    <col min="2548" max="2548" width="12.26953125" style="2" customWidth="1"/>
    <col min="2549" max="2549" width="12.54296875" style="2" customWidth="1"/>
    <col min="2550" max="2550" width="0" style="2" hidden="1" customWidth="1"/>
    <col min="2551" max="2551" width="14.26953125" style="2" customWidth="1"/>
    <col min="2552" max="2552" width="10.7265625" style="2" customWidth="1"/>
    <col min="2553" max="2553" width="13.7265625" style="2" customWidth="1"/>
    <col min="2554" max="2554" width="11.54296875" style="2" customWidth="1"/>
    <col min="2555" max="2555" width="11.26953125" style="2" customWidth="1"/>
    <col min="2556" max="2556" width="13.54296875" style="2" customWidth="1"/>
    <col min="2557" max="2557" width="15" style="2" customWidth="1"/>
    <col min="2558" max="2558" width="15.26953125" style="2" bestFit="1" customWidth="1"/>
    <col min="2559" max="2559" width="16.26953125" style="2" bestFit="1" customWidth="1"/>
    <col min="2560" max="2560" width="12" style="2" customWidth="1"/>
    <col min="2561" max="2793" width="9" style="2"/>
    <col min="2794" max="2794" width="6.26953125" style="2" customWidth="1"/>
    <col min="2795" max="2795" width="10.26953125" style="2" customWidth="1"/>
    <col min="2796" max="2796" width="11" style="2" customWidth="1"/>
    <col min="2797" max="2797" width="12.54296875" style="2" customWidth="1"/>
    <col min="2798" max="2798" width="11.453125" style="2" customWidth="1"/>
    <col min="2799" max="2799" width="9.54296875" style="2" customWidth="1"/>
    <col min="2800" max="2800" width="0" style="2" hidden="1" customWidth="1"/>
    <col min="2801" max="2801" width="9.7265625" style="2" customWidth="1"/>
    <col min="2802" max="2803" width="12.54296875" style="2" customWidth="1"/>
    <col min="2804" max="2804" width="12.26953125" style="2" customWidth="1"/>
    <col min="2805" max="2805" width="12.54296875" style="2" customWidth="1"/>
    <col min="2806" max="2806" width="0" style="2" hidden="1" customWidth="1"/>
    <col min="2807" max="2807" width="14.26953125" style="2" customWidth="1"/>
    <col min="2808" max="2808" width="10.7265625" style="2" customWidth="1"/>
    <col min="2809" max="2809" width="13.7265625" style="2" customWidth="1"/>
    <col min="2810" max="2810" width="11.54296875" style="2" customWidth="1"/>
    <col min="2811" max="2811" width="11.26953125" style="2" customWidth="1"/>
    <col min="2812" max="2812" width="13.54296875" style="2" customWidth="1"/>
    <col min="2813" max="2813" width="15" style="2" customWidth="1"/>
    <col min="2814" max="2814" width="15.26953125" style="2" bestFit="1" customWidth="1"/>
    <col min="2815" max="2815" width="16.26953125" style="2" bestFit="1" customWidth="1"/>
    <col min="2816" max="2816" width="12" style="2" customWidth="1"/>
    <col min="2817" max="3049" width="9" style="2"/>
    <col min="3050" max="3050" width="6.26953125" style="2" customWidth="1"/>
    <col min="3051" max="3051" width="10.26953125" style="2" customWidth="1"/>
    <col min="3052" max="3052" width="11" style="2" customWidth="1"/>
    <col min="3053" max="3053" width="12.54296875" style="2" customWidth="1"/>
    <col min="3054" max="3054" width="11.453125" style="2" customWidth="1"/>
    <col min="3055" max="3055" width="9.54296875" style="2" customWidth="1"/>
    <col min="3056" max="3056" width="0" style="2" hidden="1" customWidth="1"/>
    <col min="3057" max="3057" width="9.7265625" style="2" customWidth="1"/>
    <col min="3058" max="3059" width="12.54296875" style="2" customWidth="1"/>
    <col min="3060" max="3060" width="12.26953125" style="2" customWidth="1"/>
    <col min="3061" max="3061" width="12.54296875" style="2" customWidth="1"/>
    <col min="3062" max="3062" width="0" style="2" hidden="1" customWidth="1"/>
    <col min="3063" max="3063" width="14.26953125" style="2" customWidth="1"/>
    <col min="3064" max="3064" width="10.7265625" style="2" customWidth="1"/>
    <col min="3065" max="3065" width="13.7265625" style="2" customWidth="1"/>
    <col min="3066" max="3066" width="11.54296875" style="2" customWidth="1"/>
    <col min="3067" max="3067" width="11.26953125" style="2" customWidth="1"/>
    <col min="3068" max="3068" width="13.54296875" style="2" customWidth="1"/>
    <col min="3069" max="3069" width="15" style="2" customWidth="1"/>
    <col min="3070" max="3070" width="15.26953125" style="2" bestFit="1" customWidth="1"/>
    <col min="3071" max="3071" width="16.26953125" style="2" bestFit="1" customWidth="1"/>
    <col min="3072" max="3072" width="12" style="2" customWidth="1"/>
    <col min="3073" max="3305" width="9" style="2"/>
    <col min="3306" max="3306" width="6.26953125" style="2" customWidth="1"/>
    <col min="3307" max="3307" width="10.26953125" style="2" customWidth="1"/>
    <col min="3308" max="3308" width="11" style="2" customWidth="1"/>
    <col min="3309" max="3309" width="12.54296875" style="2" customWidth="1"/>
    <col min="3310" max="3310" width="11.453125" style="2" customWidth="1"/>
    <col min="3311" max="3311" width="9.54296875" style="2" customWidth="1"/>
    <col min="3312" max="3312" width="0" style="2" hidden="1" customWidth="1"/>
    <col min="3313" max="3313" width="9.7265625" style="2" customWidth="1"/>
    <col min="3314" max="3315" width="12.54296875" style="2" customWidth="1"/>
    <col min="3316" max="3316" width="12.26953125" style="2" customWidth="1"/>
    <col min="3317" max="3317" width="12.54296875" style="2" customWidth="1"/>
    <col min="3318" max="3318" width="0" style="2" hidden="1" customWidth="1"/>
    <col min="3319" max="3319" width="14.26953125" style="2" customWidth="1"/>
    <col min="3320" max="3320" width="10.7265625" style="2" customWidth="1"/>
    <col min="3321" max="3321" width="13.7265625" style="2" customWidth="1"/>
    <col min="3322" max="3322" width="11.54296875" style="2" customWidth="1"/>
    <col min="3323" max="3323" width="11.26953125" style="2" customWidth="1"/>
    <col min="3324" max="3324" width="13.54296875" style="2" customWidth="1"/>
    <col min="3325" max="3325" width="15" style="2" customWidth="1"/>
    <col min="3326" max="3326" width="15.26953125" style="2" bestFit="1" customWidth="1"/>
    <col min="3327" max="3327" width="16.26953125" style="2" bestFit="1" customWidth="1"/>
    <col min="3328" max="3328" width="12" style="2" customWidth="1"/>
    <col min="3329" max="3561" width="9" style="2"/>
    <col min="3562" max="3562" width="6.26953125" style="2" customWidth="1"/>
    <col min="3563" max="3563" width="10.26953125" style="2" customWidth="1"/>
    <col min="3564" max="3564" width="11" style="2" customWidth="1"/>
    <col min="3565" max="3565" width="12.54296875" style="2" customWidth="1"/>
    <col min="3566" max="3566" width="11.453125" style="2" customWidth="1"/>
    <col min="3567" max="3567" width="9.54296875" style="2" customWidth="1"/>
    <col min="3568" max="3568" width="0" style="2" hidden="1" customWidth="1"/>
    <col min="3569" max="3569" width="9.7265625" style="2" customWidth="1"/>
    <col min="3570" max="3571" width="12.54296875" style="2" customWidth="1"/>
    <col min="3572" max="3572" width="12.26953125" style="2" customWidth="1"/>
    <col min="3573" max="3573" width="12.54296875" style="2" customWidth="1"/>
    <col min="3574" max="3574" width="0" style="2" hidden="1" customWidth="1"/>
    <col min="3575" max="3575" width="14.26953125" style="2" customWidth="1"/>
    <col min="3576" max="3576" width="10.7265625" style="2" customWidth="1"/>
    <col min="3577" max="3577" width="13.7265625" style="2" customWidth="1"/>
    <col min="3578" max="3578" width="11.54296875" style="2" customWidth="1"/>
    <col min="3579" max="3579" width="11.26953125" style="2" customWidth="1"/>
    <col min="3580" max="3580" width="13.54296875" style="2" customWidth="1"/>
    <col min="3581" max="3581" width="15" style="2" customWidth="1"/>
    <col min="3582" max="3582" width="15.26953125" style="2" bestFit="1" customWidth="1"/>
    <col min="3583" max="3583" width="16.26953125" style="2" bestFit="1" customWidth="1"/>
    <col min="3584" max="3584" width="12" style="2" customWidth="1"/>
    <col min="3585" max="3817" width="9" style="2"/>
    <col min="3818" max="3818" width="6.26953125" style="2" customWidth="1"/>
    <col min="3819" max="3819" width="10.26953125" style="2" customWidth="1"/>
    <col min="3820" max="3820" width="11" style="2" customWidth="1"/>
    <col min="3821" max="3821" width="12.54296875" style="2" customWidth="1"/>
    <col min="3822" max="3822" width="11.453125" style="2" customWidth="1"/>
    <col min="3823" max="3823" width="9.54296875" style="2" customWidth="1"/>
    <col min="3824" max="3824" width="0" style="2" hidden="1" customWidth="1"/>
    <col min="3825" max="3825" width="9.7265625" style="2" customWidth="1"/>
    <col min="3826" max="3827" width="12.54296875" style="2" customWidth="1"/>
    <col min="3828" max="3828" width="12.26953125" style="2" customWidth="1"/>
    <col min="3829" max="3829" width="12.54296875" style="2" customWidth="1"/>
    <col min="3830" max="3830" width="0" style="2" hidden="1" customWidth="1"/>
    <col min="3831" max="3831" width="14.26953125" style="2" customWidth="1"/>
    <col min="3832" max="3832" width="10.7265625" style="2" customWidth="1"/>
    <col min="3833" max="3833" width="13.7265625" style="2" customWidth="1"/>
    <col min="3834" max="3834" width="11.54296875" style="2" customWidth="1"/>
    <col min="3835" max="3835" width="11.26953125" style="2" customWidth="1"/>
    <col min="3836" max="3836" width="13.54296875" style="2" customWidth="1"/>
    <col min="3837" max="3837" width="15" style="2" customWidth="1"/>
    <col min="3838" max="3838" width="15.26953125" style="2" bestFit="1" customWidth="1"/>
    <col min="3839" max="3839" width="16.26953125" style="2" bestFit="1" customWidth="1"/>
    <col min="3840" max="3840" width="12" style="2" customWidth="1"/>
    <col min="3841" max="4073" width="9" style="2"/>
    <col min="4074" max="4074" width="6.26953125" style="2" customWidth="1"/>
    <col min="4075" max="4075" width="10.26953125" style="2" customWidth="1"/>
    <col min="4076" max="4076" width="11" style="2" customWidth="1"/>
    <col min="4077" max="4077" width="12.54296875" style="2" customWidth="1"/>
    <col min="4078" max="4078" width="11.453125" style="2" customWidth="1"/>
    <col min="4079" max="4079" width="9.54296875" style="2" customWidth="1"/>
    <col min="4080" max="4080" width="0" style="2" hidden="1" customWidth="1"/>
    <col min="4081" max="4081" width="9.7265625" style="2" customWidth="1"/>
    <col min="4082" max="4083" width="12.54296875" style="2" customWidth="1"/>
    <col min="4084" max="4084" width="12.26953125" style="2" customWidth="1"/>
    <col min="4085" max="4085" width="12.54296875" style="2" customWidth="1"/>
    <col min="4086" max="4086" width="0" style="2" hidden="1" customWidth="1"/>
    <col min="4087" max="4087" width="14.26953125" style="2" customWidth="1"/>
    <col min="4088" max="4088" width="10.7265625" style="2" customWidth="1"/>
    <col min="4089" max="4089" width="13.7265625" style="2" customWidth="1"/>
    <col min="4090" max="4090" width="11.54296875" style="2" customWidth="1"/>
    <col min="4091" max="4091" width="11.26953125" style="2" customWidth="1"/>
    <col min="4092" max="4092" width="13.54296875" style="2" customWidth="1"/>
    <col min="4093" max="4093" width="15" style="2" customWidth="1"/>
    <col min="4094" max="4094" width="15.26953125" style="2" bestFit="1" customWidth="1"/>
    <col min="4095" max="4095" width="16.26953125" style="2" bestFit="1" customWidth="1"/>
    <col min="4096" max="4096" width="12" style="2" customWidth="1"/>
    <col min="4097" max="4329" width="9" style="2"/>
    <col min="4330" max="4330" width="6.26953125" style="2" customWidth="1"/>
    <col min="4331" max="4331" width="10.26953125" style="2" customWidth="1"/>
    <col min="4332" max="4332" width="11" style="2" customWidth="1"/>
    <col min="4333" max="4333" width="12.54296875" style="2" customWidth="1"/>
    <col min="4334" max="4334" width="11.453125" style="2" customWidth="1"/>
    <col min="4335" max="4335" width="9.54296875" style="2" customWidth="1"/>
    <col min="4336" max="4336" width="0" style="2" hidden="1" customWidth="1"/>
    <col min="4337" max="4337" width="9.7265625" style="2" customWidth="1"/>
    <col min="4338" max="4339" width="12.54296875" style="2" customWidth="1"/>
    <col min="4340" max="4340" width="12.26953125" style="2" customWidth="1"/>
    <col min="4341" max="4341" width="12.54296875" style="2" customWidth="1"/>
    <col min="4342" max="4342" width="0" style="2" hidden="1" customWidth="1"/>
    <col min="4343" max="4343" width="14.26953125" style="2" customWidth="1"/>
    <col min="4344" max="4344" width="10.7265625" style="2" customWidth="1"/>
    <col min="4345" max="4345" width="13.7265625" style="2" customWidth="1"/>
    <col min="4346" max="4346" width="11.54296875" style="2" customWidth="1"/>
    <col min="4347" max="4347" width="11.26953125" style="2" customWidth="1"/>
    <col min="4348" max="4348" width="13.54296875" style="2" customWidth="1"/>
    <col min="4349" max="4349" width="15" style="2" customWidth="1"/>
    <col min="4350" max="4350" width="15.26953125" style="2" bestFit="1" customWidth="1"/>
    <col min="4351" max="4351" width="16.26953125" style="2" bestFit="1" customWidth="1"/>
    <col min="4352" max="4352" width="12" style="2" customWidth="1"/>
    <col min="4353" max="4585" width="9" style="2"/>
    <col min="4586" max="4586" width="6.26953125" style="2" customWidth="1"/>
    <col min="4587" max="4587" width="10.26953125" style="2" customWidth="1"/>
    <col min="4588" max="4588" width="11" style="2" customWidth="1"/>
    <col min="4589" max="4589" width="12.54296875" style="2" customWidth="1"/>
    <col min="4590" max="4590" width="11.453125" style="2" customWidth="1"/>
    <col min="4591" max="4591" width="9.54296875" style="2" customWidth="1"/>
    <col min="4592" max="4592" width="0" style="2" hidden="1" customWidth="1"/>
    <col min="4593" max="4593" width="9.7265625" style="2" customWidth="1"/>
    <col min="4594" max="4595" width="12.54296875" style="2" customWidth="1"/>
    <col min="4596" max="4596" width="12.26953125" style="2" customWidth="1"/>
    <col min="4597" max="4597" width="12.54296875" style="2" customWidth="1"/>
    <col min="4598" max="4598" width="0" style="2" hidden="1" customWidth="1"/>
    <col min="4599" max="4599" width="14.26953125" style="2" customWidth="1"/>
    <col min="4600" max="4600" width="10.7265625" style="2" customWidth="1"/>
    <col min="4601" max="4601" width="13.7265625" style="2" customWidth="1"/>
    <col min="4602" max="4602" width="11.54296875" style="2" customWidth="1"/>
    <col min="4603" max="4603" width="11.26953125" style="2" customWidth="1"/>
    <col min="4604" max="4604" width="13.54296875" style="2" customWidth="1"/>
    <col min="4605" max="4605" width="15" style="2" customWidth="1"/>
    <col min="4606" max="4606" width="15.26953125" style="2" bestFit="1" customWidth="1"/>
    <col min="4607" max="4607" width="16.26953125" style="2" bestFit="1" customWidth="1"/>
    <col min="4608" max="4608" width="12" style="2" customWidth="1"/>
    <col min="4609" max="4841" width="9" style="2"/>
    <col min="4842" max="4842" width="6.26953125" style="2" customWidth="1"/>
    <col min="4843" max="4843" width="10.26953125" style="2" customWidth="1"/>
    <col min="4844" max="4844" width="11" style="2" customWidth="1"/>
    <col min="4845" max="4845" width="12.54296875" style="2" customWidth="1"/>
    <col min="4846" max="4846" width="11.453125" style="2" customWidth="1"/>
    <col min="4847" max="4847" width="9.54296875" style="2" customWidth="1"/>
    <col min="4848" max="4848" width="0" style="2" hidden="1" customWidth="1"/>
    <col min="4849" max="4849" width="9.7265625" style="2" customWidth="1"/>
    <col min="4850" max="4851" width="12.54296875" style="2" customWidth="1"/>
    <col min="4852" max="4852" width="12.26953125" style="2" customWidth="1"/>
    <col min="4853" max="4853" width="12.54296875" style="2" customWidth="1"/>
    <col min="4854" max="4854" width="0" style="2" hidden="1" customWidth="1"/>
    <col min="4855" max="4855" width="14.26953125" style="2" customWidth="1"/>
    <col min="4856" max="4856" width="10.7265625" style="2" customWidth="1"/>
    <col min="4857" max="4857" width="13.7265625" style="2" customWidth="1"/>
    <col min="4858" max="4858" width="11.54296875" style="2" customWidth="1"/>
    <col min="4859" max="4859" width="11.26953125" style="2" customWidth="1"/>
    <col min="4860" max="4860" width="13.54296875" style="2" customWidth="1"/>
    <col min="4861" max="4861" width="15" style="2" customWidth="1"/>
    <col min="4862" max="4862" width="15.26953125" style="2" bestFit="1" customWidth="1"/>
    <col min="4863" max="4863" width="16.26953125" style="2" bestFit="1" customWidth="1"/>
    <col min="4864" max="4864" width="12" style="2" customWidth="1"/>
    <col min="4865" max="5097" width="9" style="2"/>
    <col min="5098" max="5098" width="6.26953125" style="2" customWidth="1"/>
    <col min="5099" max="5099" width="10.26953125" style="2" customWidth="1"/>
    <col min="5100" max="5100" width="11" style="2" customWidth="1"/>
    <col min="5101" max="5101" width="12.54296875" style="2" customWidth="1"/>
    <col min="5102" max="5102" width="11.453125" style="2" customWidth="1"/>
    <col min="5103" max="5103" width="9.54296875" style="2" customWidth="1"/>
    <col min="5104" max="5104" width="0" style="2" hidden="1" customWidth="1"/>
    <col min="5105" max="5105" width="9.7265625" style="2" customWidth="1"/>
    <col min="5106" max="5107" width="12.54296875" style="2" customWidth="1"/>
    <col min="5108" max="5108" width="12.26953125" style="2" customWidth="1"/>
    <col min="5109" max="5109" width="12.54296875" style="2" customWidth="1"/>
    <col min="5110" max="5110" width="0" style="2" hidden="1" customWidth="1"/>
    <col min="5111" max="5111" width="14.26953125" style="2" customWidth="1"/>
    <col min="5112" max="5112" width="10.7265625" style="2" customWidth="1"/>
    <col min="5113" max="5113" width="13.7265625" style="2" customWidth="1"/>
    <col min="5114" max="5114" width="11.54296875" style="2" customWidth="1"/>
    <col min="5115" max="5115" width="11.26953125" style="2" customWidth="1"/>
    <col min="5116" max="5116" width="13.54296875" style="2" customWidth="1"/>
    <col min="5117" max="5117" width="15" style="2" customWidth="1"/>
    <col min="5118" max="5118" width="15.26953125" style="2" bestFit="1" customWidth="1"/>
    <col min="5119" max="5119" width="16.26953125" style="2" bestFit="1" customWidth="1"/>
    <col min="5120" max="5120" width="12" style="2" customWidth="1"/>
    <col min="5121" max="5353" width="9" style="2"/>
    <col min="5354" max="5354" width="6.26953125" style="2" customWidth="1"/>
    <col min="5355" max="5355" width="10.26953125" style="2" customWidth="1"/>
    <col min="5356" max="5356" width="11" style="2" customWidth="1"/>
    <col min="5357" max="5357" width="12.54296875" style="2" customWidth="1"/>
    <col min="5358" max="5358" width="11.453125" style="2" customWidth="1"/>
    <col min="5359" max="5359" width="9.54296875" style="2" customWidth="1"/>
    <col min="5360" max="5360" width="0" style="2" hidden="1" customWidth="1"/>
    <col min="5361" max="5361" width="9.7265625" style="2" customWidth="1"/>
    <col min="5362" max="5363" width="12.54296875" style="2" customWidth="1"/>
    <col min="5364" max="5364" width="12.26953125" style="2" customWidth="1"/>
    <col min="5365" max="5365" width="12.54296875" style="2" customWidth="1"/>
    <col min="5366" max="5366" width="0" style="2" hidden="1" customWidth="1"/>
    <col min="5367" max="5367" width="14.26953125" style="2" customWidth="1"/>
    <col min="5368" max="5368" width="10.7265625" style="2" customWidth="1"/>
    <col min="5369" max="5369" width="13.7265625" style="2" customWidth="1"/>
    <col min="5370" max="5370" width="11.54296875" style="2" customWidth="1"/>
    <col min="5371" max="5371" width="11.26953125" style="2" customWidth="1"/>
    <col min="5372" max="5372" width="13.54296875" style="2" customWidth="1"/>
    <col min="5373" max="5373" width="15" style="2" customWidth="1"/>
    <col min="5374" max="5374" width="15.26953125" style="2" bestFit="1" customWidth="1"/>
    <col min="5375" max="5375" width="16.26953125" style="2" bestFit="1" customWidth="1"/>
    <col min="5376" max="5376" width="12" style="2" customWidth="1"/>
    <col min="5377" max="5609" width="9" style="2"/>
    <col min="5610" max="5610" width="6.26953125" style="2" customWidth="1"/>
    <col min="5611" max="5611" width="10.26953125" style="2" customWidth="1"/>
    <col min="5612" max="5612" width="11" style="2" customWidth="1"/>
    <col min="5613" max="5613" width="12.54296875" style="2" customWidth="1"/>
    <col min="5614" max="5614" width="11.453125" style="2" customWidth="1"/>
    <col min="5615" max="5615" width="9.54296875" style="2" customWidth="1"/>
    <col min="5616" max="5616" width="0" style="2" hidden="1" customWidth="1"/>
    <col min="5617" max="5617" width="9.7265625" style="2" customWidth="1"/>
    <col min="5618" max="5619" width="12.54296875" style="2" customWidth="1"/>
    <col min="5620" max="5620" width="12.26953125" style="2" customWidth="1"/>
    <col min="5621" max="5621" width="12.54296875" style="2" customWidth="1"/>
    <col min="5622" max="5622" width="0" style="2" hidden="1" customWidth="1"/>
    <col min="5623" max="5623" width="14.26953125" style="2" customWidth="1"/>
    <col min="5624" max="5624" width="10.7265625" style="2" customWidth="1"/>
    <col min="5625" max="5625" width="13.7265625" style="2" customWidth="1"/>
    <col min="5626" max="5626" width="11.54296875" style="2" customWidth="1"/>
    <col min="5627" max="5627" width="11.26953125" style="2" customWidth="1"/>
    <col min="5628" max="5628" width="13.54296875" style="2" customWidth="1"/>
    <col min="5629" max="5629" width="15" style="2" customWidth="1"/>
    <col min="5630" max="5630" width="15.26953125" style="2" bestFit="1" customWidth="1"/>
    <col min="5631" max="5631" width="16.26953125" style="2" bestFit="1" customWidth="1"/>
    <col min="5632" max="5632" width="12" style="2" customWidth="1"/>
    <col min="5633" max="5865" width="9" style="2"/>
    <col min="5866" max="5866" width="6.26953125" style="2" customWidth="1"/>
    <col min="5867" max="5867" width="10.26953125" style="2" customWidth="1"/>
    <col min="5868" max="5868" width="11" style="2" customWidth="1"/>
    <col min="5869" max="5869" width="12.54296875" style="2" customWidth="1"/>
    <col min="5870" max="5870" width="11.453125" style="2" customWidth="1"/>
    <col min="5871" max="5871" width="9.54296875" style="2" customWidth="1"/>
    <col min="5872" max="5872" width="0" style="2" hidden="1" customWidth="1"/>
    <col min="5873" max="5873" width="9.7265625" style="2" customWidth="1"/>
    <col min="5874" max="5875" width="12.54296875" style="2" customWidth="1"/>
    <col min="5876" max="5876" width="12.26953125" style="2" customWidth="1"/>
    <col min="5877" max="5877" width="12.54296875" style="2" customWidth="1"/>
    <col min="5878" max="5878" width="0" style="2" hidden="1" customWidth="1"/>
    <col min="5879" max="5879" width="14.26953125" style="2" customWidth="1"/>
    <col min="5880" max="5880" width="10.7265625" style="2" customWidth="1"/>
    <col min="5881" max="5881" width="13.7265625" style="2" customWidth="1"/>
    <col min="5882" max="5882" width="11.54296875" style="2" customWidth="1"/>
    <col min="5883" max="5883" width="11.26953125" style="2" customWidth="1"/>
    <col min="5884" max="5884" width="13.54296875" style="2" customWidth="1"/>
    <col min="5885" max="5885" width="15" style="2" customWidth="1"/>
    <col min="5886" max="5886" width="15.26953125" style="2" bestFit="1" customWidth="1"/>
    <col min="5887" max="5887" width="16.26953125" style="2" bestFit="1" customWidth="1"/>
    <col min="5888" max="5888" width="12" style="2" customWidth="1"/>
    <col min="5889" max="6121" width="9" style="2"/>
    <col min="6122" max="6122" width="6.26953125" style="2" customWidth="1"/>
    <col min="6123" max="6123" width="10.26953125" style="2" customWidth="1"/>
    <col min="6124" max="6124" width="11" style="2" customWidth="1"/>
    <col min="6125" max="6125" width="12.54296875" style="2" customWidth="1"/>
    <col min="6126" max="6126" width="11.453125" style="2" customWidth="1"/>
    <col min="6127" max="6127" width="9.54296875" style="2" customWidth="1"/>
    <col min="6128" max="6128" width="0" style="2" hidden="1" customWidth="1"/>
    <col min="6129" max="6129" width="9.7265625" style="2" customWidth="1"/>
    <col min="6130" max="6131" width="12.54296875" style="2" customWidth="1"/>
    <col min="6132" max="6132" width="12.26953125" style="2" customWidth="1"/>
    <col min="6133" max="6133" width="12.54296875" style="2" customWidth="1"/>
    <col min="6134" max="6134" width="0" style="2" hidden="1" customWidth="1"/>
    <col min="6135" max="6135" width="14.26953125" style="2" customWidth="1"/>
    <col min="6136" max="6136" width="10.7265625" style="2" customWidth="1"/>
    <col min="6137" max="6137" width="13.7265625" style="2" customWidth="1"/>
    <col min="6138" max="6138" width="11.54296875" style="2" customWidth="1"/>
    <col min="6139" max="6139" width="11.26953125" style="2" customWidth="1"/>
    <col min="6140" max="6140" width="13.54296875" style="2" customWidth="1"/>
    <col min="6141" max="6141" width="15" style="2" customWidth="1"/>
    <col min="6142" max="6142" width="15.26953125" style="2" bestFit="1" customWidth="1"/>
    <col min="6143" max="6143" width="16.26953125" style="2" bestFit="1" customWidth="1"/>
    <col min="6144" max="6144" width="12" style="2" customWidth="1"/>
    <col min="6145" max="6377" width="9" style="2"/>
    <col min="6378" max="6378" width="6.26953125" style="2" customWidth="1"/>
    <col min="6379" max="6379" width="10.26953125" style="2" customWidth="1"/>
    <col min="6380" max="6380" width="11" style="2" customWidth="1"/>
    <col min="6381" max="6381" width="12.54296875" style="2" customWidth="1"/>
    <col min="6382" max="6382" width="11.453125" style="2" customWidth="1"/>
    <col min="6383" max="6383" width="9.54296875" style="2" customWidth="1"/>
    <col min="6384" max="6384" width="0" style="2" hidden="1" customWidth="1"/>
    <col min="6385" max="6385" width="9.7265625" style="2" customWidth="1"/>
    <col min="6386" max="6387" width="12.54296875" style="2" customWidth="1"/>
    <col min="6388" max="6388" width="12.26953125" style="2" customWidth="1"/>
    <col min="6389" max="6389" width="12.54296875" style="2" customWidth="1"/>
    <col min="6390" max="6390" width="0" style="2" hidden="1" customWidth="1"/>
    <col min="6391" max="6391" width="14.26953125" style="2" customWidth="1"/>
    <col min="6392" max="6392" width="10.7265625" style="2" customWidth="1"/>
    <col min="6393" max="6393" width="13.7265625" style="2" customWidth="1"/>
    <col min="6394" max="6394" width="11.54296875" style="2" customWidth="1"/>
    <col min="6395" max="6395" width="11.26953125" style="2" customWidth="1"/>
    <col min="6396" max="6396" width="13.54296875" style="2" customWidth="1"/>
    <col min="6397" max="6397" width="15" style="2" customWidth="1"/>
    <col min="6398" max="6398" width="15.26953125" style="2" bestFit="1" customWidth="1"/>
    <col min="6399" max="6399" width="16.26953125" style="2" bestFit="1" customWidth="1"/>
    <col min="6400" max="6400" width="12" style="2" customWidth="1"/>
    <col min="6401" max="6633" width="9" style="2"/>
    <col min="6634" max="6634" width="6.26953125" style="2" customWidth="1"/>
    <col min="6635" max="6635" width="10.26953125" style="2" customWidth="1"/>
    <col min="6636" max="6636" width="11" style="2" customWidth="1"/>
    <col min="6637" max="6637" width="12.54296875" style="2" customWidth="1"/>
    <col min="6638" max="6638" width="11.453125" style="2" customWidth="1"/>
    <col min="6639" max="6639" width="9.54296875" style="2" customWidth="1"/>
    <col min="6640" max="6640" width="0" style="2" hidden="1" customWidth="1"/>
    <col min="6641" max="6641" width="9.7265625" style="2" customWidth="1"/>
    <col min="6642" max="6643" width="12.54296875" style="2" customWidth="1"/>
    <col min="6644" max="6644" width="12.26953125" style="2" customWidth="1"/>
    <col min="6645" max="6645" width="12.54296875" style="2" customWidth="1"/>
    <col min="6646" max="6646" width="0" style="2" hidden="1" customWidth="1"/>
    <col min="6647" max="6647" width="14.26953125" style="2" customWidth="1"/>
    <col min="6648" max="6648" width="10.7265625" style="2" customWidth="1"/>
    <col min="6649" max="6649" width="13.7265625" style="2" customWidth="1"/>
    <col min="6650" max="6650" width="11.54296875" style="2" customWidth="1"/>
    <col min="6651" max="6651" width="11.26953125" style="2" customWidth="1"/>
    <col min="6652" max="6652" width="13.54296875" style="2" customWidth="1"/>
    <col min="6653" max="6653" width="15" style="2" customWidth="1"/>
    <col min="6654" max="6654" width="15.26953125" style="2" bestFit="1" customWidth="1"/>
    <col min="6655" max="6655" width="16.26953125" style="2" bestFit="1" customWidth="1"/>
    <col min="6656" max="6656" width="12" style="2" customWidth="1"/>
    <col min="6657" max="6889" width="9" style="2"/>
    <col min="6890" max="6890" width="6.26953125" style="2" customWidth="1"/>
    <col min="6891" max="6891" width="10.26953125" style="2" customWidth="1"/>
    <col min="6892" max="6892" width="11" style="2" customWidth="1"/>
    <col min="6893" max="6893" width="12.54296875" style="2" customWidth="1"/>
    <col min="6894" max="6894" width="11.453125" style="2" customWidth="1"/>
    <col min="6895" max="6895" width="9.54296875" style="2" customWidth="1"/>
    <col min="6896" max="6896" width="0" style="2" hidden="1" customWidth="1"/>
    <col min="6897" max="6897" width="9.7265625" style="2" customWidth="1"/>
    <col min="6898" max="6899" width="12.54296875" style="2" customWidth="1"/>
    <col min="6900" max="6900" width="12.26953125" style="2" customWidth="1"/>
    <col min="6901" max="6901" width="12.54296875" style="2" customWidth="1"/>
    <col min="6902" max="6902" width="0" style="2" hidden="1" customWidth="1"/>
    <col min="6903" max="6903" width="14.26953125" style="2" customWidth="1"/>
    <col min="6904" max="6904" width="10.7265625" style="2" customWidth="1"/>
    <col min="6905" max="6905" width="13.7265625" style="2" customWidth="1"/>
    <col min="6906" max="6906" width="11.54296875" style="2" customWidth="1"/>
    <col min="6907" max="6907" width="11.26953125" style="2" customWidth="1"/>
    <col min="6908" max="6908" width="13.54296875" style="2" customWidth="1"/>
    <col min="6909" max="6909" width="15" style="2" customWidth="1"/>
    <col min="6910" max="6910" width="15.26953125" style="2" bestFit="1" customWidth="1"/>
    <col min="6911" max="6911" width="16.26953125" style="2" bestFit="1" customWidth="1"/>
    <col min="6912" max="6912" width="12" style="2" customWidth="1"/>
    <col min="6913" max="7145" width="9" style="2"/>
    <col min="7146" max="7146" width="6.26953125" style="2" customWidth="1"/>
    <col min="7147" max="7147" width="10.26953125" style="2" customWidth="1"/>
    <col min="7148" max="7148" width="11" style="2" customWidth="1"/>
    <col min="7149" max="7149" width="12.54296875" style="2" customWidth="1"/>
    <col min="7150" max="7150" width="11.453125" style="2" customWidth="1"/>
    <col min="7151" max="7151" width="9.54296875" style="2" customWidth="1"/>
    <col min="7152" max="7152" width="0" style="2" hidden="1" customWidth="1"/>
    <col min="7153" max="7153" width="9.7265625" style="2" customWidth="1"/>
    <col min="7154" max="7155" width="12.54296875" style="2" customWidth="1"/>
    <col min="7156" max="7156" width="12.26953125" style="2" customWidth="1"/>
    <col min="7157" max="7157" width="12.54296875" style="2" customWidth="1"/>
    <col min="7158" max="7158" width="0" style="2" hidden="1" customWidth="1"/>
    <col min="7159" max="7159" width="14.26953125" style="2" customWidth="1"/>
    <col min="7160" max="7160" width="10.7265625" style="2" customWidth="1"/>
    <col min="7161" max="7161" width="13.7265625" style="2" customWidth="1"/>
    <col min="7162" max="7162" width="11.54296875" style="2" customWidth="1"/>
    <col min="7163" max="7163" width="11.26953125" style="2" customWidth="1"/>
    <col min="7164" max="7164" width="13.54296875" style="2" customWidth="1"/>
    <col min="7165" max="7165" width="15" style="2" customWidth="1"/>
    <col min="7166" max="7166" width="15.26953125" style="2" bestFit="1" customWidth="1"/>
    <col min="7167" max="7167" width="16.26953125" style="2" bestFit="1" customWidth="1"/>
    <col min="7168" max="7168" width="12" style="2" customWidth="1"/>
    <col min="7169" max="7401" width="9" style="2"/>
    <col min="7402" max="7402" width="6.26953125" style="2" customWidth="1"/>
    <col min="7403" max="7403" width="10.26953125" style="2" customWidth="1"/>
    <col min="7404" max="7404" width="11" style="2" customWidth="1"/>
    <col min="7405" max="7405" width="12.54296875" style="2" customWidth="1"/>
    <col min="7406" max="7406" width="11.453125" style="2" customWidth="1"/>
    <col min="7407" max="7407" width="9.54296875" style="2" customWidth="1"/>
    <col min="7408" max="7408" width="0" style="2" hidden="1" customWidth="1"/>
    <col min="7409" max="7409" width="9.7265625" style="2" customWidth="1"/>
    <col min="7410" max="7411" width="12.54296875" style="2" customWidth="1"/>
    <col min="7412" max="7412" width="12.26953125" style="2" customWidth="1"/>
    <col min="7413" max="7413" width="12.54296875" style="2" customWidth="1"/>
    <col min="7414" max="7414" width="0" style="2" hidden="1" customWidth="1"/>
    <col min="7415" max="7415" width="14.26953125" style="2" customWidth="1"/>
    <col min="7416" max="7416" width="10.7265625" style="2" customWidth="1"/>
    <col min="7417" max="7417" width="13.7265625" style="2" customWidth="1"/>
    <col min="7418" max="7418" width="11.54296875" style="2" customWidth="1"/>
    <col min="7419" max="7419" width="11.26953125" style="2" customWidth="1"/>
    <col min="7420" max="7420" width="13.54296875" style="2" customWidth="1"/>
    <col min="7421" max="7421" width="15" style="2" customWidth="1"/>
    <col min="7422" max="7422" width="15.26953125" style="2" bestFit="1" customWidth="1"/>
    <col min="7423" max="7423" width="16.26953125" style="2" bestFit="1" customWidth="1"/>
    <col min="7424" max="7424" width="12" style="2" customWidth="1"/>
    <col min="7425" max="7657" width="9" style="2"/>
    <col min="7658" max="7658" width="6.26953125" style="2" customWidth="1"/>
    <col min="7659" max="7659" width="10.26953125" style="2" customWidth="1"/>
    <col min="7660" max="7660" width="11" style="2" customWidth="1"/>
    <col min="7661" max="7661" width="12.54296875" style="2" customWidth="1"/>
    <col min="7662" max="7662" width="11.453125" style="2" customWidth="1"/>
    <col min="7663" max="7663" width="9.54296875" style="2" customWidth="1"/>
    <col min="7664" max="7664" width="0" style="2" hidden="1" customWidth="1"/>
    <col min="7665" max="7665" width="9.7265625" style="2" customWidth="1"/>
    <col min="7666" max="7667" width="12.54296875" style="2" customWidth="1"/>
    <col min="7668" max="7668" width="12.26953125" style="2" customWidth="1"/>
    <col min="7669" max="7669" width="12.54296875" style="2" customWidth="1"/>
    <col min="7670" max="7670" width="0" style="2" hidden="1" customWidth="1"/>
    <col min="7671" max="7671" width="14.26953125" style="2" customWidth="1"/>
    <col min="7672" max="7672" width="10.7265625" style="2" customWidth="1"/>
    <col min="7673" max="7673" width="13.7265625" style="2" customWidth="1"/>
    <col min="7674" max="7674" width="11.54296875" style="2" customWidth="1"/>
    <col min="7675" max="7675" width="11.26953125" style="2" customWidth="1"/>
    <col min="7676" max="7676" width="13.54296875" style="2" customWidth="1"/>
    <col min="7677" max="7677" width="15" style="2" customWidth="1"/>
    <col min="7678" max="7678" width="15.26953125" style="2" bestFit="1" customWidth="1"/>
    <col min="7679" max="7679" width="16.26953125" style="2" bestFit="1" customWidth="1"/>
    <col min="7680" max="7680" width="12" style="2" customWidth="1"/>
    <col min="7681" max="7913" width="9" style="2"/>
    <col min="7914" max="7914" width="6.26953125" style="2" customWidth="1"/>
    <col min="7915" max="7915" width="10.26953125" style="2" customWidth="1"/>
    <col min="7916" max="7916" width="11" style="2" customWidth="1"/>
    <col min="7917" max="7917" width="12.54296875" style="2" customWidth="1"/>
    <col min="7918" max="7918" width="11.453125" style="2" customWidth="1"/>
    <col min="7919" max="7919" width="9.54296875" style="2" customWidth="1"/>
    <col min="7920" max="7920" width="0" style="2" hidden="1" customWidth="1"/>
    <col min="7921" max="7921" width="9.7265625" style="2" customWidth="1"/>
    <col min="7922" max="7923" width="12.54296875" style="2" customWidth="1"/>
    <col min="7924" max="7924" width="12.26953125" style="2" customWidth="1"/>
    <col min="7925" max="7925" width="12.54296875" style="2" customWidth="1"/>
    <col min="7926" max="7926" width="0" style="2" hidden="1" customWidth="1"/>
    <col min="7927" max="7927" width="14.26953125" style="2" customWidth="1"/>
    <col min="7928" max="7928" width="10.7265625" style="2" customWidth="1"/>
    <col min="7929" max="7929" width="13.7265625" style="2" customWidth="1"/>
    <col min="7930" max="7930" width="11.54296875" style="2" customWidth="1"/>
    <col min="7931" max="7931" width="11.26953125" style="2" customWidth="1"/>
    <col min="7932" max="7932" width="13.54296875" style="2" customWidth="1"/>
    <col min="7933" max="7933" width="15" style="2" customWidth="1"/>
    <col min="7934" max="7934" width="15.26953125" style="2" bestFit="1" customWidth="1"/>
    <col min="7935" max="7935" width="16.26953125" style="2" bestFit="1" customWidth="1"/>
    <col min="7936" max="7936" width="12" style="2" customWidth="1"/>
    <col min="7937" max="8169" width="9" style="2"/>
    <col min="8170" max="8170" width="6.26953125" style="2" customWidth="1"/>
    <col min="8171" max="8171" width="10.26953125" style="2" customWidth="1"/>
    <col min="8172" max="8172" width="11" style="2" customWidth="1"/>
    <col min="8173" max="8173" width="12.54296875" style="2" customWidth="1"/>
    <col min="8174" max="8174" width="11.453125" style="2" customWidth="1"/>
    <col min="8175" max="8175" width="9.54296875" style="2" customWidth="1"/>
    <col min="8176" max="8176" width="0" style="2" hidden="1" customWidth="1"/>
    <col min="8177" max="8177" width="9.7265625" style="2" customWidth="1"/>
    <col min="8178" max="8179" width="12.54296875" style="2" customWidth="1"/>
    <col min="8180" max="8180" width="12.26953125" style="2" customWidth="1"/>
    <col min="8181" max="8181" width="12.54296875" style="2" customWidth="1"/>
    <col min="8182" max="8182" width="0" style="2" hidden="1" customWidth="1"/>
    <col min="8183" max="8183" width="14.26953125" style="2" customWidth="1"/>
    <col min="8184" max="8184" width="10.7265625" style="2" customWidth="1"/>
    <col min="8185" max="8185" width="13.7265625" style="2" customWidth="1"/>
    <col min="8186" max="8186" width="11.54296875" style="2" customWidth="1"/>
    <col min="8187" max="8187" width="11.26953125" style="2" customWidth="1"/>
    <col min="8188" max="8188" width="13.54296875" style="2" customWidth="1"/>
    <col min="8189" max="8189" width="15" style="2" customWidth="1"/>
    <col min="8190" max="8190" width="15.26953125" style="2" bestFit="1" customWidth="1"/>
    <col min="8191" max="8191" width="16.26953125" style="2" bestFit="1" customWidth="1"/>
    <col min="8192" max="8192" width="12" style="2" customWidth="1"/>
    <col min="8193" max="8425" width="9" style="2"/>
    <col min="8426" max="8426" width="6.26953125" style="2" customWidth="1"/>
    <col min="8427" max="8427" width="10.26953125" style="2" customWidth="1"/>
    <col min="8428" max="8428" width="11" style="2" customWidth="1"/>
    <col min="8429" max="8429" width="12.54296875" style="2" customWidth="1"/>
    <col min="8430" max="8430" width="11.453125" style="2" customWidth="1"/>
    <col min="8431" max="8431" width="9.54296875" style="2" customWidth="1"/>
    <col min="8432" max="8432" width="0" style="2" hidden="1" customWidth="1"/>
    <col min="8433" max="8433" width="9.7265625" style="2" customWidth="1"/>
    <col min="8434" max="8435" width="12.54296875" style="2" customWidth="1"/>
    <col min="8436" max="8436" width="12.26953125" style="2" customWidth="1"/>
    <col min="8437" max="8437" width="12.54296875" style="2" customWidth="1"/>
    <col min="8438" max="8438" width="0" style="2" hidden="1" customWidth="1"/>
    <col min="8439" max="8439" width="14.26953125" style="2" customWidth="1"/>
    <col min="8440" max="8440" width="10.7265625" style="2" customWidth="1"/>
    <col min="8441" max="8441" width="13.7265625" style="2" customWidth="1"/>
    <col min="8442" max="8442" width="11.54296875" style="2" customWidth="1"/>
    <col min="8443" max="8443" width="11.26953125" style="2" customWidth="1"/>
    <col min="8444" max="8444" width="13.54296875" style="2" customWidth="1"/>
    <col min="8445" max="8445" width="15" style="2" customWidth="1"/>
    <col min="8446" max="8446" width="15.26953125" style="2" bestFit="1" customWidth="1"/>
    <col min="8447" max="8447" width="16.26953125" style="2" bestFit="1" customWidth="1"/>
    <col min="8448" max="8448" width="12" style="2" customWidth="1"/>
    <col min="8449" max="8681" width="9" style="2"/>
    <col min="8682" max="8682" width="6.26953125" style="2" customWidth="1"/>
    <col min="8683" max="8683" width="10.26953125" style="2" customWidth="1"/>
    <col min="8684" max="8684" width="11" style="2" customWidth="1"/>
    <col min="8685" max="8685" width="12.54296875" style="2" customWidth="1"/>
    <col min="8686" max="8686" width="11.453125" style="2" customWidth="1"/>
    <col min="8687" max="8687" width="9.54296875" style="2" customWidth="1"/>
    <col min="8688" max="8688" width="0" style="2" hidden="1" customWidth="1"/>
    <col min="8689" max="8689" width="9.7265625" style="2" customWidth="1"/>
    <col min="8690" max="8691" width="12.54296875" style="2" customWidth="1"/>
    <col min="8692" max="8692" width="12.26953125" style="2" customWidth="1"/>
    <col min="8693" max="8693" width="12.54296875" style="2" customWidth="1"/>
    <col min="8694" max="8694" width="0" style="2" hidden="1" customWidth="1"/>
    <col min="8695" max="8695" width="14.26953125" style="2" customWidth="1"/>
    <col min="8696" max="8696" width="10.7265625" style="2" customWidth="1"/>
    <col min="8697" max="8697" width="13.7265625" style="2" customWidth="1"/>
    <col min="8698" max="8698" width="11.54296875" style="2" customWidth="1"/>
    <col min="8699" max="8699" width="11.26953125" style="2" customWidth="1"/>
    <col min="8700" max="8700" width="13.54296875" style="2" customWidth="1"/>
    <col min="8701" max="8701" width="15" style="2" customWidth="1"/>
    <col min="8702" max="8702" width="15.26953125" style="2" bestFit="1" customWidth="1"/>
    <col min="8703" max="8703" width="16.26953125" style="2" bestFit="1" customWidth="1"/>
    <col min="8704" max="8704" width="12" style="2" customWidth="1"/>
    <col min="8705" max="8937" width="9" style="2"/>
    <col min="8938" max="8938" width="6.26953125" style="2" customWidth="1"/>
    <col min="8939" max="8939" width="10.26953125" style="2" customWidth="1"/>
    <col min="8940" max="8940" width="11" style="2" customWidth="1"/>
    <col min="8941" max="8941" width="12.54296875" style="2" customWidth="1"/>
    <col min="8942" max="8942" width="11.453125" style="2" customWidth="1"/>
    <col min="8943" max="8943" width="9.54296875" style="2" customWidth="1"/>
    <col min="8944" max="8944" width="0" style="2" hidden="1" customWidth="1"/>
    <col min="8945" max="8945" width="9.7265625" style="2" customWidth="1"/>
    <col min="8946" max="8947" width="12.54296875" style="2" customWidth="1"/>
    <col min="8948" max="8948" width="12.26953125" style="2" customWidth="1"/>
    <col min="8949" max="8949" width="12.54296875" style="2" customWidth="1"/>
    <col min="8950" max="8950" width="0" style="2" hidden="1" customWidth="1"/>
    <col min="8951" max="8951" width="14.26953125" style="2" customWidth="1"/>
    <col min="8952" max="8952" width="10.7265625" style="2" customWidth="1"/>
    <col min="8953" max="8953" width="13.7265625" style="2" customWidth="1"/>
    <col min="8954" max="8954" width="11.54296875" style="2" customWidth="1"/>
    <col min="8955" max="8955" width="11.26953125" style="2" customWidth="1"/>
    <col min="8956" max="8956" width="13.54296875" style="2" customWidth="1"/>
    <col min="8957" max="8957" width="15" style="2" customWidth="1"/>
    <col min="8958" max="8958" width="15.26953125" style="2" bestFit="1" customWidth="1"/>
    <col min="8959" max="8959" width="16.26953125" style="2" bestFit="1" customWidth="1"/>
    <col min="8960" max="8960" width="12" style="2" customWidth="1"/>
    <col min="8961" max="9193" width="9" style="2"/>
    <col min="9194" max="9194" width="6.26953125" style="2" customWidth="1"/>
    <col min="9195" max="9195" width="10.26953125" style="2" customWidth="1"/>
    <col min="9196" max="9196" width="11" style="2" customWidth="1"/>
    <col min="9197" max="9197" width="12.54296875" style="2" customWidth="1"/>
    <col min="9198" max="9198" width="11.453125" style="2" customWidth="1"/>
    <col min="9199" max="9199" width="9.54296875" style="2" customWidth="1"/>
    <col min="9200" max="9200" width="0" style="2" hidden="1" customWidth="1"/>
    <col min="9201" max="9201" width="9.7265625" style="2" customWidth="1"/>
    <col min="9202" max="9203" width="12.54296875" style="2" customWidth="1"/>
    <col min="9204" max="9204" width="12.26953125" style="2" customWidth="1"/>
    <col min="9205" max="9205" width="12.54296875" style="2" customWidth="1"/>
    <col min="9206" max="9206" width="0" style="2" hidden="1" customWidth="1"/>
    <col min="9207" max="9207" width="14.26953125" style="2" customWidth="1"/>
    <col min="9208" max="9208" width="10.7265625" style="2" customWidth="1"/>
    <col min="9209" max="9209" width="13.7265625" style="2" customWidth="1"/>
    <col min="9210" max="9210" width="11.54296875" style="2" customWidth="1"/>
    <col min="9211" max="9211" width="11.26953125" style="2" customWidth="1"/>
    <col min="9212" max="9212" width="13.54296875" style="2" customWidth="1"/>
    <col min="9213" max="9213" width="15" style="2" customWidth="1"/>
    <col min="9214" max="9214" width="15.26953125" style="2" bestFit="1" customWidth="1"/>
    <col min="9215" max="9215" width="16.26953125" style="2" bestFit="1" customWidth="1"/>
    <col min="9216" max="9216" width="12" style="2" customWidth="1"/>
    <col min="9217" max="9449" width="9" style="2"/>
    <col min="9450" max="9450" width="6.26953125" style="2" customWidth="1"/>
    <col min="9451" max="9451" width="10.26953125" style="2" customWidth="1"/>
    <col min="9452" max="9452" width="11" style="2" customWidth="1"/>
    <col min="9453" max="9453" width="12.54296875" style="2" customWidth="1"/>
    <col min="9454" max="9454" width="11.453125" style="2" customWidth="1"/>
    <col min="9455" max="9455" width="9.54296875" style="2" customWidth="1"/>
    <col min="9456" max="9456" width="0" style="2" hidden="1" customWidth="1"/>
    <col min="9457" max="9457" width="9.7265625" style="2" customWidth="1"/>
    <col min="9458" max="9459" width="12.54296875" style="2" customWidth="1"/>
    <col min="9460" max="9460" width="12.26953125" style="2" customWidth="1"/>
    <col min="9461" max="9461" width="12.54296875" style="2" customWidth="1"/>
    <col min="9462" max="9462" width="0" style="2" hidden="1" customWidth="1"/>
    <col min="9463" max="9463" width="14.26953125" style="2" customWidth="1"/>
    <col min="9464" max="9464" width="10.7265625" style="2" customWidth="1"/>
    <col min="9465" max="9465" width="13.7265625" style="2" customWidth="1"/>
    <col min="9466" max="9466" width="11.54296875" style="2" customWidth="1"/>
    <col min="9467" max="9467" width="11.26953125" style="2" customWidth="1"/>
    <col min="9468" max="9468" width="13.54296875" style="2" customWidth="1"/>
    <col min="9469" max="9469" width="15" style="2" customWidth="1"/>
    <col min="9470" max="9470" width="15.26953125" style="2" bestFit="1" customWidth="1"/>
    <col min="9471" max="9471" width="16.26953125" style="2" bestFit="1" customWidth="1"/>
    <col min="9472" max="9472" width="12" style="2" customWidth="1"/>
    <col min="9473" max="9705" width="9" style="2"/>
    <col min="9706" max="9706" width="6.26953125" style="2" customWidth="1"/>
    <col min="9707" max="9707" width="10.26953125" style="2" customWidth="1"/>
    <col min="9708" max="9708" width="11" style="2" customWidth="1"/>
    <col min="9709" max="9709" width="12.54296875" style="2" customWidth="1"/>
    <col min="9710" max="9710" width="11.453125" style="2" customWidth="1"/>
    <col min="9711" max="9711" width="9.54296875" style="2" customWidth="1"/>
    <col min="9712" max="9712" width="0" style="2" hidden="1" customWidth="1"/>
    <col min="9713" max="9713" width="9.7265625" style="2" customWidth="1"/>
    <col min="9714" max="9715" width="12.54296875" style="2" customWidth="1"/>
    <col min="9716" max="9716" width="12.26953125" style="2" customWidth="1"/>
    <col min="9717" max="9717" width="12.54296875" style="2" customWidth="1"/>
    <col min="9718" max="9718" width="0" style="2" hidden="1" customWidth="1"/>
    <col min="9719" max="9719" width="14.26953125" style="2" customWidth="1"/>
    <col min="9720" max="9720" width="10.7265625" style="2" customWidth="1"/>
    <col min="9721" max="9721" width="13.7265625" style="2" customWidth="1"/>
    <col min="9722" max="9722" width="11.54296875" style="2" customWidth="1"/>
    <col min="9723" max="9723" width="11.26953125" style="2" customWidth="1"/>
    <col min="9724" max="9724" width="13.54296875" style="2" customWidth="1"/>
    <col min="9725" max="9725" width="15" style="2" customWidth="1"/>
    <col min="9726" max="9726" width="15.26953125" style="2" bestFit="1" customWidth="1"/>
    <col min="9727" max="9727" width="16.26953125" style="2" bestFit="1" customWidth="1"/>
    <col min="9728" max="9728" width="12" style="2" customWidth="1"/>
    <col min="9729" max="9961" width="9" style="2"/>
    <col min="9962" max="9962" width="6.26953125" style="2" customWidth="1"/>
    <col min="9963" max="9963" width="10.26953125" style="2" customWidth="1"/>
    <col min="9964" max="9964" width="11" style="2" customWidth="1"/>
    <col min="9965" max="9965" width="12.54296875" style="2" customWidth="1"/>
    <col min="9966" max="9966" width="11.453125" style="2" customWidth="1"/>
    <col min="9967" max="9967" width="9.54296875" style="2" customWidth="1"/>
    <col min="9968" max="9968" width="0" style="2" hidden="1" customWidth="1"/>
    <col min="9969" max="9969" width="9.7265625" style="2" customWidth="1"/>
    <col min="9970" max="9971" width="12.54296875" style="2" customWidth="1"/>
    <col min="9972" max="9972" width="12.26953125" style="2" customWidth="1"/>
    <col min="9973" max="9973" width="12.54296875" style="2" customWidth="1"/>
    <col min="9974" max="9974" width="0" style="2" hidden="1" customWidth="1"/>
    <col min="9975" max="9975" width="14.26953125" style="2" customWidth="1"/>
    <col min="9976" max="9976" width="10.7265625" style="2" customWidth="1"/>
    <col min="9977" max="9977" width="13.7265625" style="2" customWidth="1"/>
    <col min="9978" max="9978" width="11.54296875" style="2" customWidth="1"/>
    <col min="9979" max="9979" width="11.26953125" style="2" customWidth="1"/>
    <col min="9980" max="9980" width="13.54296875" style="2" customWidth="1"/>
    <col min="9981" max="9981" width="15" style="2" customWidth="1"/>
    <col min="9982" max="9982" width="15.26953125" style="2" bestFit="1" customWidth="1"/>
    <col min="9983" max="9983" width="16.26953125" style="2" bestFit="1" customWidth="1"/>
    <col min="9984" max="9984" width="12" style="2" customWidth="1"/>
    <col min="9985" max="10217" width="9" style="2"/>
    <col min="10218" max="10218" width="6.26953125" style="2" customWidth="1"/>
    <col min="10219" max="10219" width="10.26953125" style="2" customWidth="1"/>
    <col min="10220" max="10220" width="11" style="2" customWidth="1"/>
    <col min="10221" max="10221" width="12.54296875" style="2" customWidth="1"/>
    <col min="10222" max="10222" width="11.453125" style="2" customWidth="1"/>
    <col min="10223" max="10223" width="9.54296875" style="2" customWidth="1"/>
    <col min="10224" max="10224" width="0" style="2" hidden="1" customWidth="1"/>
    <col min="10225" max="10225" width="9.7265625" style="2" customWidth="1"/>
    <col min="10226" max="10227" width="12.54296875" style="2" customWidth="1"/>
    <col min="10228" max="10228" width="12.26953125" style="2" customWidth="1"/>
    <col min="10229" max="10229" width="12.54296875" style="2" customWidth="1"/>
    <col min="10230" max="10230" width="0" style="2" hidden="1" customWidth="1"/>
    <col min="10231" max="10231" width="14.26953125" style="2" customWidth="1"/>
    <col min="10232" max="10232" width="10.7265625" style="2" customWidth="1"/>
    <col min="10233" max="10233" width="13.7265625" style="2" customWidth="1"/>
    <col min="10234" max="10234" width="11.54296875" style="2" customWidth="1"/>
    <col min="10235" max="10235" width="11.26953125" style="2" customWidth="1"/>
    <col min="10236" max="10236" width="13.54296875" style="2" customWidth="1"/>
    <col min="10237" max="10237" width="15" style="2" customWidth="1"/>
    <col min="10238" max="10238" width="15.26953125" style="2" bestFit="1" customWidth="1"/>
    <col min="10239" max="10239" width="16.26953125" style="2" bestFit="1" customWidth="1"/>
    <col min="10240" max="10240" width="12" style="2" customWidth="1"/>
    <col min="10241" max="10473" width="9" style="2"/>
    <col min="10474" max="10474" width="6.26953125" style="2" customWidth="1"/>
    <col min="10475" max="10475" width="10.26953125" style="2" customWidth="1"/>
    <col min="10476" max="10476" width="11" style="2" customWidth="1"/>
    <col min="10477" max="10477" width="12.54296875" style="2" customWidth="1"/>
    <col min="10478" max="10478" width="11.453125" style="2" customWidth="1"/>
    <col min="10479" max="10479" width="9.54296875" style="2" customWidth="1"/>
    <col min="10480" max="10480" width="0" style="2" hidden="1" customWidth="1"/>
    <col min="10481" max="10481" width="9.7265625" style="2" customWidth="1"/>
    <col min="10482" max="10483" width="12.54296875" style="2" customWidth="1"/>
    <col min="10484" max="10484" width="12.26953125" style="2" customWidth="1"/>
    <col min="10485" max="10485" width="12.54296875" style="2" customWidth="1"/>
    <col min="10486" max="10486" width="0" style="2" hidden="1" customWidth="1"/>
    <col min="10487" max="10487" width="14.26953125" style="2" customWidth="1"/>
    <col min="10488" max="10488" width="10.7265625" style="2" customWidth="1"/>
    <col min="10489" max="10489" width="13.7265625" style="2" customWidth="1"/>
    <col min="10490" max="10490" width="11.54296875" style="2" customWidth="1"/>
    <col min="10491" max="10491" width="11.26953125" style="2" customWidth="1"/>
    <col min="10492" max="10492" width="13.54296875" style="2" customWidth="1"/>
    <col min="10493" max="10493" width="15" style="2" customWidth="1"/>
    <col min="10494" max="10494" width="15.26953125" style="2" bestFit="1" customWidth="1"/>
    <col min="10495" max="10495" width="16.26953125" style="2" bestFit="1" customWidth="1"/>
    <col min="10496" max="10496" width="12" style="2" customWidth="1"/>
    <col min="10497" max="10729" width="9" style="2"/>
    <col min="10730" max="10730" width="6.26953125" style="2" customWidth="1"/>
    <col min="10731" max="10731" width="10.26953125" style="2" customWidth="1"/>
    <col min="10732" max="10732" width="11" style="2" customWidth="1"/>
    <col min="10733" max="10733" width="12.54296875" style="2" customWidth="1"/>
    <col min="10734" max="10734" width="11.453125" style="2" customWidth="1"/>
    <col min="10735" max="10735" width="9.54296875" style="2" customWidth="1"/>
    <col min="10736" max="10736" width="0" style="2" hidden="1" customWidth="1"/>
    <col min="10737" max="10737" width="9.7265625" style="2" customWidth="1"/>
    <col min="10738" max="10739" width="12.54296875" style="2" customWidth="1"/>
    <col min="10740" max="10740" width="12.26953125" style="2" customWidth="1"/>
    <col min="10741" max="10741" width="12.54296875" style="2" customWidth="1"/>
    <col min="10742" max="10742" width="0" style="2" hidden="1" customWidth="1"/>
    <col min="10743" max="10743" width="14.26953125" style="2" customWidth="1"/>
    <col min="10744" max="10744" width="10.7265625" style="2" customWidth="1"/>
    <col min="10745" max="10745" width="13.7265625" style="2" customWidth="1"/>
    <col min="10746" max="10746" width="11.54296875" style="2" customWidth="1"/>
    <col min="10747" max="10747" width="11.26953125" style="2" customWidth="1"/>
    <col min="10748" max="10748" width="13.54296875" style="2" customWidth="1"/>
    <col min="10749" max="10749" width="15" style="2" customWidth="1"/>
    <col min="10750" max="10750" width="15.26953125" style="2" bestFit="1" customWidth="1"/>
    <col min="10751" max="10751" width="16.26953125" style="2" bestFit="1" customWidth="1"/>
    <col min="10752" max="10752" width="12" style="2" customWidth="1"/>
    <col min="10753" max="10985" width="9" style="2"/>
    <col min="10986" max="10986" width="6.26953125" style="2" customWidth="1"/>
    <col min="10987" max="10987" width="10.26953125" style="2" customWidth="1"/>
    <col min="10988" max="10988" width="11" style="2" customWidth="1"/>
    <col min="10989" max="10989" width="12.54296875" style="2" customWidth="1"/>
    <col min="10990" max="10990" width="11.453125" style="2" customWidth="1"/>
    <col min="10991" max="10991" width="9.54296875" style="2" customWidth="1"/>
    <col min="10992" max="10992" width="0" style="2" hidden="1" customWidth="1"/>
    <col min="10993" max="10993" width="9.7265625" style="2" customWidth="1"/>
    <col min="10994" max="10995" width="12.54296875" style="2" customWidth="1"/>
    <col min="10996" max="10996" width="12.26953125" style="2" customWidth="1"/>
    <col min="10997" max="10997" width="12.54296875" style="2" customWidth="1"/>
    <col min="10998" max="10998" width="0" style="2" hidden="1" customWidth="1"/>
    <col min="10999" max="10999" width="14.26953125" style="2" customWidth="1"/>
    <col min="11000" max="11000" width="10.7265625" style="2" customWidth="1"/>
    <col min="11001" max="11001" width="13.7265625" style="2" customWidth="1"/>
    <col min="11002" max="11002" width="11.54296875" style="2" customWidth="1"/>
    <col min="11003" max="11003" width="11.26953125" style="2" customWidth="1"/>
    <col min="11004" max="11004" width="13.54296875" style="2" customWidth="1"/>
    <col min="11005" max="11005" width="15" style="2" customWidth="1"/>
    <col min="11006" max="11006" width="15.26953125" style="2" bestFit="1" customWidth="1"/>
    <col min="11007" max="11007" width="16.26953125" style="2" bestFit="1" customWidth="1"/>
    <col min="11008" max="11008" width="12" style="2" customWidth="1"/>
    <col min="11009" max="11241" width="9" style="2"/>
    <col min="11242" max="11242" width="6.26953125" style="2" customWidth="1"/>
    <col min="11243" max="11243" width="10.26953125" style="2" customWidth="1"/>
    <col min="11244" max="11244" width="11" style="2" customWidth="1"/>
    <col min="11245" max="11245" width="12.54296875" style="2" customWidth="1"/>
    <col min="11246" max="11246" width="11.453125" style="2" customWidth="1"/>
    <col min="11247" max="11247" width="9.54296875" style="2" customWidth="1"/>
    <col min="11248" max="11248" width="0" style="2" hidden="1" customWidth="1"/>
    <col min="11249" max="11249" width="9.7265625" style="2" customWidth="1"/>
    <col min="11250" max="11251" width="12.54296875" style="2" customWidth="1"/>
    <col min="11252" max="11252" width="12.26953125" style="2" customWidth="1"/>
    <col min="11253" max="11253" width="12.54296875" style="2" customWidth="1"/>
    <col min="11254" max="11254" width="0" style="2" hidden="1" customWidth="1"/>
    <col min="11255" max="11255" width="14.26953125" style="2" customWidth="1"/>
    <col min="11256" max="11256" width="10.7265625" style="2" customWidth="1"/>
    <col min="11257" max="11257" width="13.7265625" style="2" customWidth="1"/>
    <col min="11258" max="11258" width="11.54296875" style="2" customWidth="1"/>
    <col min="11259" max="11259" width="11.26953125" style="2" customWidth="1"/>
    <col min="11260" max="11260" width="13.54296875" style="2" customWidth="1"/>
    <col min="11261" max="11261" width="15" style="2" customWidth="1"/>
    <col min="11262" max="11262" width="15.26953125" style="2" bestFit="1" customWidth="1"/>
    <col min="11263" max="11263" width="16.26953125" style="2" bestFit="1" customWidth="1"/>
    <col min="11264" max="11264" width="12" style="2" customWidth="1"/>
    <col min="11265" max="11497" width="9" style="2"/>
    <col min="11498" max="11498" width="6.26953125" style="2" customWidth="1"/>
    <col min="11499" max="11499" width="10.26953125" style="2" customWidth="1"/>
    <col min="11500" max="11500" width="11" style="2" customWidth="1"/>
    <col min="11501" max="11501" width="12.54296875" style="2" customWidth="1"/>
    <col min="11502" max="11502" width="11.453125" style="2" customWidth="1"/>
    <col min="11503" max="11503" width="9.54296875" style="2" customWidth="1"/>
    <col min="11504" max="11504" width="0" style="2" hidden="1" customWidth="1"/>
    <col min="11505" max="11505" width="9.7265625" style="2" customWidth="1"/>
    <col min="11506" max="11507" width="12.54296875" style="2" customWidth="1"/>
    <col min="11508" max="11508" width="12.26953125" style="2" customWidth="1"/>
    <col min="11509" max="11509" width="12.54296875" style="2" customWidth="1"/>
    <col min="11510" max="11510" width="0" style="2" hidden="1" customWidth="1"/>
    <col min="11511" max="11511" width="14.26953125" style="2" customWidth="1"/>
    <col min="11512" max="11512" width="10.7265625" style="2" customWidth="1"/>
    <col min="11513" max="11513" width="13.7265625" style="2" customWidth="1"/>
    <col min="11514" max="11514" width="11.54296875" style="2" customWidth="1"/>
    <col min="11515" max="11515" width="11.26953125" style="2" customWidth="1"/>
    <col min="11516" max="11516" width="13.54296875" style="2" customWidth="1"/>
    <col min="11517" max="11517" width="15" style="2" customWidth="1"/>
    <col min="11518" max="11518" width="15.26953125" style="2" bestFit="1" customWidth="1"/>
    <col min="11519" max="11519" width="16.26953125" style="2" bestFit="1" customWidth="1"/>
    <col min="11520" max="11520" width="12" style="2" customWidth="1"/>
    <col min="11521" max="11753" width="9" style="2"/>
    <col min="11754" max="11754" width="6.26953125" style="2" customWidth="1"/>
    <col min="11755" max="11755" width="10.26953125" style="2" customWidth="1"/>
    <col min="11756" max="11756" width="11" style="2" customWidth="1"/>
    <col min="11757" max="11757" width="12.54296875" style="2" customWidth="1"/>
    <col min="11758" max="11758" width="11.453125" style="2" customWidth="1"/>
    <col min="11759" max="11759" width="9.54296875" style="2" customWidth="1"/>
    <col min="11760" max="11760" width="0" style="2" hidden="1" customWidth="1"/>
    <col min="11761" max="11761" width="9.7265625" style="2" customWidth="1"/>
    <col min="11762" max="11763" width="12.54296875" style="2" customWidth="1"/>
    <col min="11764" max="11764" width="12.26953125" style="2" customWidth="1"/>
    <col min="11765" max="11765" width="12.54296875" style="2" customWidth="1"/>
    <col min="11766" max="11766" width="0" style="2" hidden="1" customWidth="1"/>
    <col min="11767" max="11767" width="14.26953125" style="2" customWidth="1"/>
    <col min="11768" max="11768" width="10.7265625" style="2" customWidth="1"/>
    <col min="11769" max="11769" width="13.7265625" style="2" customWidth="1"/>
    <col min="11770" max="11770" width="11.54296875" style="2" customWidth="1"/>
    <col min="11771" max="11771" width="11.26953125" style="2" customWidth="1"/>
    <col min="11772" max="11772" width="13.54296875" style="2" customWidth="1"/>
    <col min="11773" max="11773" width="15" style="2" customWidth="1"/>
    <col min="11774" max="11774" width="15.26953125" style="2" bestFit="1" customWidth="1"/>
    <col min="11775" max="11775" width="16.26953125" style="2" bestFit="1" customWidth="1"/>
    <col min="11776" max="11776" width="12" style="2" customWidth="1"/>
    <col min="11777" max="12009" width="9" style="2"/>
    <col min="12010" max="12010" width="6.26953125" style="2" customWidth="1"/>
    <col min="12011" max="12011" width="10.26953125" style="2" customWidth="1"/>
    <col min="12012" max="12012" width="11" style="2" customWidth="1"/>
    <col min="12013" max="12013" width="12.54296875" style="2" customWidth="1"/>
    <col min="12014" max="12014" width="11.453125" style="2" customWidth="1"/>
    <col min="12015" max="12015" width="9.54296875" style="2" customWidth="1"/>
    <col min="12016" max="12016" width="0" style="2" hidden="1" customWidth="1"/>
    <col min="12017" max="12017" width="9.7265625" style="2" customWidth="1"/>
    <col min="12018" max="12019" width="12.54296875" style="2" customWidth="1"/>
    <col min="12020" max="12020" width="12.26953125" style="2" customWidth="1"/>
    <col min="12021" max="12021" width="12.54296875" style="2" customWidth="1"/>
    <col min="12022" max="12022" width="0" style="2" hidden="1" customWidth="1"/>
    <col min="12023" max="12023" width="14.26953125" style="2" customWidth="1"/>
    <col min="12024" max="12024" width="10.7265625" style="2" customWidth="1"/>
    <col min="12025" max="12025" width="13.7265625" style="2" customWidth="1"/>
    <col min="12026" max="12026" width="11.54296875" style="2" customWidth="1"/>
    <col min="12027" max="12027" width="11.26953125" style="2" customWidth="1"/>
    <col min="12028" max="12028" width="13.54296875" style="2" customWidth="1"/>
    <col min="12029" max="12029" width="15" style="2" customWidth="1"/>
    <col min="12030" max="12030" width="15.26953125" style="2" bestFit="1" customWidth="1"/>
    <col min="12031" max="12031" width="16.26953125" style="2" bestFit="1" customWidth="1"/>
    <col min="12032" max="12032" width="12" style="2" customWidth="1"/>
    <col min="12033" max="12265" width="9" style="2"/>
    <col min="12266" max="12266" width="6.26953125" style="2" customWidth="1"/>
    <col min="12267" max="12267" width="10.26953125" style="2" customWidth="1"/>
    <col min="12268" max="12268" width="11" style="2" customWidth="1"/>
    <col min="12269" max="12269" width="12.54296875" style="2" customWidth="1"/>
    <col min="12270" max="12270" width="11.453125" style="2" customWidth="1"/>
    <col min="12271" max="12271" width="9.54296875" style="2" customWidth="1"/>
    <col min="12272" max="12272" width="0" style="2" hidden="1" customWidth="1"/>
    <col min="12273" max="12273" width="9.7265625" style="2" customWidth="1"/>
    <col min="12274" max="12275" width="12.54296875" style="2" customWidth="1"/>
    <col min="12276" max="12276" width="12.26953125" style="2" customWidth="1"/>
    <col min="12277" max="12277" width="12.54296875" style="2" customWidth="1"/>
    <col min="12278" max="12278" width="0" style="2" hidden="1" customWidth="1"/>
    <col min="12279" max="12279" width="14.26953125" style="2" customWidth="1"/>
    <col min="12280" max="12280" width="10.7265625" style="2" customWidth="1"/>
    <col min="12281" max="12281" width="13.7265625" style="2" customWidth="1"/>
    <col min="12282" max="12282" width="11.54296875" style="2" customWidth="1"/>
    <col min="12283" max="12283" width="11.26953125" style="2" customWidth="1"/>
    <col min="12284" max="12284" width="13.54296875" style="2" customWidth="1"/>
    <col min="12285" max="12285" width="15" style="2" customWidth="1"/>
    <col min="12286" max="12286" width="15.26953125" style="2" bestFit="1" customWidth="1"/>
    <col min="12287" max="12287" width="16.26953125" style="2" bestFit="1" customWidth="1"/>
    <col min="12288" max="12288" width="12" style="2" customWidth="1"/>
    <col min="12289" max="12521" width="9" style="2"/>
    <col min="12522" max="12522" width="6.26953125" style="2" customWidth="1"/>
    <col min="12523" max="12523" width="10.26953125" style="2" customWidth="1"/>
    <col min="12524" max="12524" width="11" style="2" customWidth="1"/>
    <col min="12525" max="12525" width="12.54296875" style="2" customWidth="1"/>
    <col min="12526" max="12526" width="11.453125" style="2" customWidth="1"/>
    <col min="12527" max="12527" width="9.54296875" style="2" customWidth="1"/>
    <col min="12528" max="12528" width="0" style="2" hidden="1" customWidth="1"/>
    <col min="12529" max="12529" width="9.7265625" style="2" customWidth="1"/>
    <col min="12530" max="12531" width="12.54296875" style="2" customWidth="1"/>
    <col min="12532" max="12532" width="12.26953125" style="2" customWidth="1"/>
    <col min="12533" max="12533" width="12.54296875" style="2" customWidth="1"/>
    <col min="12534" max="12534" width="0" style="2" hidden="1" customWidth="1"/>
    <col min="12535" max="12535" width="14.26953125" style="2" customWidth="1"/>
    <col min="12536" max="12536" width="10.7265625" style="2" customWidth="1"/>
    <col min="12537" max="12537" width="13.7265625" style="2" customWidth="1"/>
    <col min="12538" max="12538" width="11.54296875" style="2" customWidth="1"/>
    <col min="12539" max="12539" width="11.26953125" style="2" customWidth="1"/>
    <col min="12540" max="12540" width="13.54296875" style="2" customWidth="1"/>
    <col min="12541" max="12541" width="15" style="2" customWidth="1"/>
    <col min="12542" max="12542" width="15.26953125" style="2" bestFit="1" customWidth="1"/>
    <col min="12543" max="12543" width="16.26953125" style="2" bestFit="1" customWidth="1"/>
    <col min="12544" max="12544" width="12" style="2" customWidth="1"/>
    <col min="12545" max="12777" width="9" style="2"/>
    <col min="12778" max="12778" width="6.26953125" style="2" customWidth="1"/>
    <col min="12779" max="12779" width="10.26953125" style="2" customWidth="1"/>
    <col min="12780" max="12780" width="11" style="2" customWidth="1"/>
    <col min="12781" max="12781" width="12.54296875" style="2" customWidth="1"/>
    <col min="12782" max="12782" width="11.453125" style="2" customWidth="1"/>
    <col min="12783" max="12783" width="9.54296875" style="2" customWidth="1"/>
    <col min="12784" max="12784" width="0" style="2" hidden="1" customWidth="1"/>
    <col min="12785" max="12785" width="9.7265625" style="2" customWidth="1"/>
    <col min="12786" max="12787" width="12.54296875" style="2" customWidth="1"/>
    <col min="12788" max="12788" width="12.26953125" style="2" customWidth="1"/>
    <col min="12789" max="12789" width="12.54296875" style="2" customWidth="1"/>
    <col min="12790" max="12790" width="0" style="2" hidden="1" customWidth="1"/>
    <col min="12791" max="12791" width="14.26953125" style="2" customWidth="1"/>
    <col min="12792" max="12792" width="10.7265625" style="2" customWidth="1"/>
    <col min="12793" max="12793" width="13.7265625" style="2" customWidth="1"/>
    <col min="12794" max="12794" width="11.54296875" style="2" customWidth="1"/>
    <col min="12795" max="12795" width="11.26953125" style="2" customWidth="1"/>
    <col min="12796" max="12796" width="13.54296875" style="2" customWidth="1"/>
    <col min="12797" max="12797" width="15" style="2" customWidth="1"/>
    <col min="12798" max="12798" width="15.26953125" style="2" bestFit="1" customWidth="1"/>
    <col min="12799" max="12799" width="16.26953125" style="2" bestFit="1" customWidth="1"/>
    <col min="12800" max="12800" width="12" style="2" customWidth="1"/>
    <col min="12801" max="13033" width="9" style="2"/>
    <col min="13034" max="13034" width="6.26953125" style="2" customWidth="1"/>
    <col min="13035" max="13035" width="10.26953125" style="2" customWidth="1"/>
    <col min="13036" max="13036" width="11" style="2" customWidth="1"/>
    <col min="13037" max="13037" width="12.54296875" style="2" customWidth="1"/>
    <col min="13038" max="13038" width="11.453125" style="2" customWidth="1"/>
    <col min="13039" max="13039" width="9.54296875" style="2" customWidth="1"/>
    <col min="13040" max="13040" width="0" style="2" hidden="1" customWidth="1"/>
    <col min="13041" max="13041" width="9.7265625" style="2" customWidth="1"/>
    <col min="13042" max="13043" width="12.54296875" style="2" customWidth="1"/>
    <col min="13044" max="13044" width="12.26953125" style="2" customWidth="1"/>
    <col min="13045" max="13045" width="12.54296875" style="2" customWidth="1"/>
    <col min="13046" max="13046" width="0" style="2" hidden="1" customWidth="1"/>
    <col min="13047" max="13047" width="14.26953125" style="2" customWidth="1"/>
    <col min="13048" max="13048" width="10.7265625" style="2" customWidth="1"/>
    <col min="13049" max="13049" width="13.7265625" style="2" customWidth="1"/>
    <col min="13050" max="13050" width="11.54296875" style="2" customWidth="1"/>
    <col min="13051" max="13051" width="11.26953125" style="2" customWidth="1"/>
    <col min="13052" max="13052" width="13.54296875" style="2" customWidth="1"/>
    <col min="13053" max="13053" width="15" style="2" customWidth="1"/>
    <col min="13054" max="13054" width="15.26953125" style="2" bestFit="1" customWidth="1"/>
    <col min="13055" max="13055" width="16.26953125" style="2" bestFit="1" customWidth="1"/>
    <col min="13056" max="13056" width="12" style="2" customWidth="1"/>
    <col min="13057" max="13289" width="9" style="2"/>
    <col min="13290" max="13290" width="6.26953125" style="2" customWidth="1"/>
    <col min="13291" max="13291" width="10.26953125" style="2" customWidth="1"/>
    <col min="13292" max="13292" width="11" style="2" customWidth="1"/>
    <col min="13293" max="13293" width="12.54296875" style="2" customWidth="1"/>
    <col min="13294" max="13294" width="11.453125" style="2" customWidth="1"/>
    <col min="13295" max="13295" width="9.54296875" style="2" customWidth="1"/>
    <col min="13296" max="13296" width="0" style="2" hidden="1" customWidth="1"/>
    <col min="13297" max="13297" width="9.7265625" style="2" customWidth="1"/>
    <col min="13298" max="13299" width="12.54296875" style="2" customWidth="1"/>
    <col min="13300" max="13300" width="12.26953125" style="2" customWidth="1"/>
    <col min="13301" max="13301" width="12.54296875" style="2" customWidth="1"/>
    <col min="13302" max="13302" width="0" style="2" hidden="1" customWidth="1"/>
    <col min="13303" max="13303" width="14.26953125" style="2" customWidth="1"/>
    <col min="13304" max="13304" width="10.7265625" style="2" customWidth="1"/>
    <col min="13305" max="13305" width="13.7265625" style="2" customWidth="1"/>
    <col min="13306" max="13306" width="11.54296875" style="2" customWidth="1"/>
    <col min="13307" max="13307" width="11.26953125" style="2" customWidth="1"/>
    <col min="13308" max="13308" width="13.54296875" style="2" customWidth="1"/>
    <col min="13309" max="13309" width="15" style="2" customWidth="1"/>
    <col min="13310" max="13310" width="15.26953125" style="2" bestFit="1" customWidth="1"/>
    <col min="13311" max="13311" width="16.26953125" style="2" bestFit="1" customWidth="1"/>
    <col min="13312" max="13312" width="12" style="2" customWidth="1"/>
    <col min="13313" max="13545" width="9" style="2"/>
    <col min="13546" max="13546" width="6.26953125" style="2" customWidth="1"/>
    <col min="13547" max="13547" width="10.26953125" style="2" customWidth="1"/>
    <col min="13548" max="13548" width="11" style="2" customWidth="1"/>
    <col min="13549" max="13549" width="12.54296875" style="2" customWidth="1"/>
    <col min="13550" max="13550" width="11.453125" style="2" customWidth="1"/>
    <col min="13551" max="13551" width="9.54296875" style="2" customWidth="1"/>
    <col min="13552" max="13552" width="0" style="2" hidden="1" customWidth="1"/>
    <col min="13553" max="13553" width="9.7265625" style="2" customWidth="1"/>
    <col min="13554" max="13555" width="12.54296875" style="2" customWidth="1"/>
    <col min="13556" max="13556" width="12.26953125" style="2" customWidth="1"/>
    <col min="13557" max="13557" width="12.54296875" style="2" customWidth="1"/>
    <col min="13558" max="13558" width="0" style="2" hidden="1" customWidth="1"/>
    <col min="13559" max="13559" width="14.26953125" style="2" customWidth="1"/>
    <col min="13560" max="13560" width="10.7265625" style="2" customWidth="1"/>
    <col min="13561" max="13561" width="13.7265625" style="2" customWidth="1"/>
    <col min="13562" max="13562" width="11.54296875" style="2" customWidth="1"/>
    <col min="13563" max="13563" width="11.26953125" style="2" customWidth="1"/>
    <col min="13564" max="13564" width="13.54296875" style="2" customWidth="1"/>
    <col min="13565" max="13565" width="15" style="2" customWidth="1"/>
    <col min="13566" max="13566" width="15.26953125" style="2" bestFit="1" customWidth="1"/>
    <col min="13567" max="13567" width="16.26953125" style="2" bestFit="1" customWidth="1"/>
    <col min="13568" max="13568" width="12" style="2" customWidth="1"/>
    <col min="13569" max="13801" width="9" style="2"/>
    <col min="13802" max="13802" width="6.26953125" style="2" customWidth="1"/>
    <col min="13803" max="13803" width="10.26953125" style="2" customWidth="1"/>
    <col min="13804" max="13804" width="11" style="2" customWidth="1"/>
    <col min="13805" max="13805" width="12.54296875" style="2" customWidth="1"/>
    <col min="13806" max="13806" width="11.453125" style="2" customWidth="1"/>
    <col min="13807" max="13807" width="9.54296875" style="2" customWidth="1"/>
    <col min="13808" max="13808" width="0" style="2" hidden="1" customWidth="1"/>
    <col min="13809" max="13809" width="9.7265625" style="2" customWidth="1"/>
    <col min="13810" max="13811" width="12.54296875" style="2" customWidth="1"/>
    <col min="13812" max="13812" width="12.26953125" style="2" customWidth="1"/>
    <col min="13813" max="13813" width="12.54296875" style="2" customWidth="1"/>
    <col min="13814" max="13814" width="0" style="2" hidden="1" customWidth="1"/>
    <col min="13815" max="13815" width="14.26953125" style="2" customWidth="1"/>
    <col min="13816" max="13816" width="10.7265625" style="2" customWidth="1"/>
    <col min="13817" max="13817" width="13.7265625" style="2" customWidth="1"/>
    <col min="13818" max="13818" width="11.54296875" style="2" customWidth="1"/>
    <col min="13819" max="13819" width="11.26953125" style="2" customWidth="1"/>
    <col min="13820" max="13820" width="13.54296875" style="2" customWidth="1"/>
    <col min="13821" max="13821" width="15" style="2" customWidth="1"/>
    <col min="13822" max="13822" width="15.26953125" style="2" bestFit="1" customWidth="1"/>
    <col min="13823" max="13823" width="16.26953125" style="2" bestFit="1" customWidth="1"/>
    <col min="13824" max="13824" width="12" style="2" customWidth="1"/>
    <col min="13825" max="14057" width="9" style="2"/>
    <col min="14058" max="14058" width="6.26953125" style="2" customWidth="1"/>
    <col min="14059" max="14059" width="10.26953125" style="2" customWidth="1"/>
    <col min="14060" max="14060" width="11" style="2" customWidth="1"/>
    <col min="14061" max="14061" width="12.54296875" style="2" customWidth="1"/>
    <col min="14062" max="14062" width="11.453125" style="2" customWidth="1"/>
    <col min="14063" max="14063" width="9.54296875" style="2" customWidth="1"/>
    <col min="14064" max="14064" width="0" style="2" hidden="1" customWidth="1"/>
    <col min="14065" max="14065" width="9.7265625" style="2" customWidth="1"/>
    <col min="14066" max="14067" width="12.54296875" style="2" customWidth="1"/>
    <col min="14068" max="14068" width="12.26953125" style="2" customWidth="1"/>
    <col min="14069" max="14069" width="12.54296875" style="2" customWidth="1"/>
    <col min="14070" max="14070" width="0" style="2" hidden="1" customWidth="1"/>
    <col min="14071" max="14071" width="14.26953125" style="2" customWidth="1"/>
    <col min="14072" max="14072" width="10.7265625" style="2" customWidth="1"/>
    <col min="14073" max="14073" width="13.7265625" style="2" customWidth="1"/>
    <col min="14074" max="14074" width="11.54296875" style="2" customWidth="1"/>
    <col min="14075" max="14075" width="11.26953125" style="2" customWidth="1"/>
    <col min="14076" max="14076" width="13.54296875" style="2" customWidth="1"/>
    <col min="14077" max="14077" width="15" style="2" customWidth="1"/>
    <col min="14078" max="14078" width="15.26953125" style="2" bestFit="1" customWidth="1"/>
    <col min="14079" max="14079" width="16.26953125" style="2" bestFit="1" customWidth="1"/>
    <col min="14080" max="14080" width="12" style="2" customWidth="1"/>
    <col min="14081" max="14313" width="9" style="2"/>
    <col min="14314" max="14314" width="6.26953125" style="2" customWidth="1"/>
    <col min="14315" max="14315" width="10.26953125" style="2" customWidth="1"/>
    <col min="14316" max="14316" width="11" style="2" customWidth="1"/>
    <col min="14317" max="14317" width="12.54296875" style="2" customWidth="1"/>
    <col min="14318" max="14318" width="11.453125" style="2" customWidth="1"/>
    <col min="14319" max="14319" width="9.54296875" style="2" customWidth="1"/>
    <col min="14320" max="14320" width="0" style="2" hidden="1" customWidth="1"/>
    <col min="14321" max="14321" width="9.7265625" style="2" customWidth="1"/>
    <col min="14322" max="14323" width="12.54296875" style="2" customWidth="1"/>
    <col min="14324" max="14324" width="12.26953125" style="2" customWidth="1"/>
    <col min="14325" max="14325" width="12.54296875" style="2" customWidth="1"/>
    <col min="14326" max="14326" width="0" style="2" hidden="1" customWidth="1"/>
    <col min="14327" max="14327" width="14.26953125" style="2" customWidth="1"/>
    <col min="14328" max="14328" width="10.7265625" style="2" customWidth="1"/>
    <col min="14329" max="14329" width="13.7265625" style="2" customWidth="1"/>
    <col min="14330" max="14330" width="11.54296875" style="2" customWidth="1"/>
    <col min="14331" max="14331" width="11.26953125" style="2" customWidth="1"/>
    <col min="14332" max="14332" width="13.54296875" style="2" customWidth="1"/>
    <col min="14333" max="14333" width="15" style="2" customWidth="1"/>
    <col min="14334" max="14334" width="15.26953125" style="2" bestFit="1" customWidth="1"/>
    <col min="14335" max="14335" width="16.26953125" style="2" bestFit="1" customWidth="1"/>
    <col min="14336" max="14336" width="12" style="2" customWidth="1"/>
    <col min="14337" max="14569" width="9" style="2"/>
    <col min="14570" max="14570" width="6.26953125" style="2" customWidth="1"/>
    <col min="14571" max="14571" width="10.26953125" style="2" customWidth="1"/>
    <col min="14572" max="14572" width="11" style="2" customWidth="1"/>
    <col min="14573" max="14573" width="12.54296875" style="2" customWidth="1"/>
    <col min="14574" max="14574" width="11.453125" style="2" customWidth="1"/>
    <col min="14575" max="14575" width="9.54296875" style="2" customWidth="1"/>
    <col min="14576" max="14576" width="0" style="2" hidden="1" customWidth="1"/>
    <col min="14577" max="14577" width="9.7265625" style="2" customWidth="1"/>
    <col min="14578" max="14579" width="12.54296875" style="2" customWidth="1"/>
    <col min="14580" max="14580" width="12.26953125" style="2" customWidth="1"/>
    <col min="14581" max="14581" width="12.54296875" style="2" customWidth="1"/>
    <col min="14582" max="14582" width="0" style="2" hidden="1" customWidth="1"/>
    <col min="14583" max="14583" width="14.26953125" style="2" customWidth="1"/>
    <col min="14584" max="14584" width="10.7265625" style="2" customWidth="1"/>
    <col min="14585" max="14585" width="13.7265625" style="2" customWidth="1"/>
    <col min="14586" max="14586" width="11.54296875" style="2" customWidth="1"/>
    <col min="14587" max="14587" width="11.26953125" style="2" customWidth="1"/>
    <col min="14588" max="14588" width="13.54296875" style="2" customWidth="1"/>
    <col min="14589" max="14589" width="15" style="2" customWidth="1"/>
    <col min="14590" max="14590" width="15.26953125" style="2" bestFit="1" customWidth="1"/>
    <col min="14591" max="14591" width="16.26953125" style="2" bestFit="1" customWidth="1"/>
    <col min="14592" max="14592" width="12" style="2" customWidth="1"/>
    <col min="14593" max="14825" width="9" style="2"/>
    <col min="14826" max="14826" width="6.26953125" style="2" customWidth="1"/>
    <col min="14827" max="14827" width="10.26953125" style="2" customWidth="1"/>
    <col min="14828" max="14828" width="11" style="2" customWidth="1"/>
    <col min="14829" max="14829" width="12.54296875" style="2" customWidth="1"/>
    <col min="14830" max="14830" width="11.453125" style="2" customWidth="1"/>
    <col min="14831" max="14831" width="9.54296875" style="2" customWidth="1"/>
    <col min="14832" max="14832" width="0" style="2" hidden="1" customWidth="1"/>
    <col min="14833" max="14833" width="9.7265625" style="2" customWidth="1"/>
    <col min="14834" max="14835" width="12.54296875" style="2" customWidth="1"/>
    <col min="14836" max="14836" width="12.26953125" style="2" customWidth="1"/>
    <col min="14837" max="14837" width="12.54296875" style="2" customWidth="1"/>
    <col min="14838" max="14838" width="0" style="2" hidden="1" customWidth="1"/>
    <col min="14839" max="14839" width="14.26953125" style="2" customWidth="1"/>
    <col min="14840" max="14840" width="10.7265625" style="2" customWidth="1"/>
    <col min="14841" max="14841" width="13.7265625" style="2" customWidth="1"/>
    <col min="14842" max="14842" width="11.54296875" style="2" customWidth="1"/>
    <col min="14843" max="14843" width="11.26953125" style="2" customWidth="1"/>
    <col min="14844" max="14844" width="13.54296875" style="2" customWidth="1"/>
    <col min="14845" max="14845" width="15" style="2" customWidth="1"/>
    <col min="14846" max="14846" width="15.26953125" style="2" bestFit="1" customWidth="1"/>
    <col min="14847" max="14847" width="16.26953125" style="2" bestFit="1" customWidth="1"/>
    <col min="14848" max="14848" width="12" style="2" customWidth="1"/>
    <col min="14849" max="15081" width="9" style="2"/>
    <col min="15082" max="15082" width="6.26953125" style="2" customWidth="1"/>
    <col min="15083" max="15083" width="10.26953125" style="2" customWidth="1"/>
    <col min="15084" max="15084" width="11" style="2" customWidth="1"/>
    <col min="15085" max="15085" width="12.54296875" style="2" customWidth="1"/>
    <col min="15086" max="15086" width="11.453125" style="2" customWidth="1"/>
    <col min="15087" max="15087" width="9.54296875" style="2" customWidth="1"/>
    <col min="15088" max="15088" width="0" style="2" hidden="1" customWidth="1"/>
    <col min="15089" max="15089" width="9.7265625" style="2" customWidth="1"/>
    <col min="15090" max="15091" width="12.54296875" style="2" customWidth="1"/>
    <col min="15092" max="15092" width="12.26953125" style="2" customWidth="1"/>
    <col min="15093" max="15093" width="12.54296875" style="2" customWidth="1"/>
    <col min="15094" max="15094" width="0" style="2" hidden="1" customWidth="1"/>
    <col min="15095" max="15095" width="14.26953125" style="2" customWidth="1"/>
    <col min="15096" max="15096" width="10.7265625" style="2" customWidth="1"/>
    <col min="15097" max="15097" width="13.7265625" style="2" customWidth="1"/>
    <col min="15098" max="15098" width="11.54296875" style="2" customWidth="1"/>
    <col min="15099" max="15099" width="11.26953125" style="2" customWidth="1"/>
    <col min="15100" max="15100" width="13.54296875" style="2" customWidth="1"/>
    <col min="15101" max="15101" width="15" style="2" customWidth="1"/>
    <col min="15102" max="15102" width="15.26953125" style="2" bestFit="1" customWidth="1"/>
    <col min="15103" max="15103" width="16.26953125" style="2" bestFit="1" customWidth="1"/>
    <col min="15104" max="15104" width="12" style="2" customWidth="1"/>
    <col min="15105" max="15337" width="9" style="2"/>
    <col min="15338" max="15338" width="6.26953125" style="2" customWidth="1"/>
    <col min="15339" max="15339" width="10.26953125" style="2" customWidth="1"/>
    <col min="15340" max="15340" width="11" style="2" customWidth="1"/>
    <col min="15341" max="15341" width="12.54296875" style="2" customWidth="1"/>
    <col min="15342" max="15342" width="11.453125" style="2" customWidth="1"/>
    <col min="15343" max="15343" width="9.54296875" style="2" customWidth="1"/>
    <col min="15344" max="15344" width="0" style="2" hidden="1" customWidth="1"/>
    <col min="15345" max="15345" width="9.7265625" style="2" customWidth="1"/>
    <col min="15346" max="15347" width="12.54296875" style="2" customWidth="1"/>
    <col min="15348" max="15348" width="12.26953125" style="2" customWidth="1"/>
    <col min="15349" max="15349" width="12.54296875" style="2" customWidth="1"/>
    <col min="15350" max="15350" width="0" style="2" hidden="1" customWidth="1"/>
    <col min="15351" max="15351" width="14.26953125" style="2" customWidth="1"/>
    <col min="15352" max="15352" width="10.7265625" style="2" customWidth="1"/>
    <col min="15353" max="15353" width="13.7265625" style="2" customWidth="1"/>
    <col min="15354" max="15354" width="11.54296875" style="2" customWidth="1"/>
    <col min="15355" max="15355" width="11.26953125" style="2" customWidth="1"/>
    <col min="15356" max="15356" width="13.54296875" style="2" customWidth="1"/>
    <col min="15357" max="15357" width="15" style="2" customWidth="1"/>
    <col min="15358" max="15358" width="15.26953125" style="2" bestFit="1" customWidth="1"/>
    <col min="15359" max="15359" width="16.26953125" style="2" bestFit="1" customWidth="1"/>
    <col min="15360" max="15360" width="12" style="2" customWidth="1"/>
    <col min="15361" max="15593" width="9" style="2"/>
    <col min="15594" max="15594" width="6.26953125" style="2" customWidth="1"/>
    <col min="15595" max="15595" width="10.26953125" style="2" customWidth="1"/>
    <col min="15596" max="15596" width="11" style="2" customWidth="1"/>
    <col min="15597" max="15597" width="12.54296875" style="2" customWidth="1"/>
    <col min="15598" max="15598" width="11.453125" style="2" customWidth="1"/>
    <col min="15599" max="15599" width="9.54296875" style="2" customWidth="1"/>
    <col min="15600" max="15600" width="0" style="2" hidden="1" customWidth="1"/>
    <col min="15601" max="15601" width="9.7265625" style="2" customWidth="1"/>
    <col min="15602" max="15603" width="12.54296875" style="2" customWidth="1"/>
    <col min="15604" max="15604" width="12.26953125" style="2" customWidth="1"/>
    <col min="15605" max="15605" width="12.54296875" style="2" customWidth="1"/>
    <col min="15606" max="15606" width="0" style="2" hidden="1" customWidth="1"/>
    <col min="15607" max="15607" width="14.26953125" style="2" customWidth="1"/>
    <col min="15608" max="15608" width="10.7265625" style="2" customWidth="1"/>
    <col min="15609" max="15609" width="13.7265625" style="2" customWidth="1"/>
    <col min="15610" max="15610" width="11.54296875" style="2" customWidth="1"/>
    <col min="15611" max="15611" width="11.26953125" style="2" customWidth="1"/>
    <col min="15612" max="15612" width="13.54296875" style="2" customWidth="1"/>
    <col min="15613" max="15613" width="15" style="2" customWidth="1"/>
    <col min="15614" max="15614" width="15.26953125" style="2" bestFit="1" customWidth="1"/>
    <col min="15615" max="15615" width="16.26953125" style="2" bestFit="1" customWidth="1"/>
    <col min="15616" max="15616" width="12" style="2" customWidth="1"/>
    <col min="15617" max="15849" width="9" style="2"/>
    <col min="15850" max="15850" width="6.26953125" style="2" customWidth="1"/>
    <col min="15851" max="15851" width="10.26953125" style="2" customWidth="1"/>
    <col min="15852" max="15852" width="11" style="2" customWidth="1"/>
    <col min="15853" max="15853" width="12.54296875" style="2" customWidth="1"/>
    <col min="15854" max="15854" width="11.453125" style="2" customWidth="1"/>
    <col min="15855" max="15855" width="9.54296875" style="2" customWidth="1"/>
    <col min="15856" max="15856" width="0" style="2" hidden="1" customWidth="1"/>
    <col min="15857" max="15857" width="9.7265625" style="2" customWidth="1"/>
    <col min="15858" max="15859" width="12.54296875" style="2" customWidth="1"/>
    <col min="15860" max="15860" width="12.26953125" style="2" customWidth="1"/>
    <col min="15861" max="15861" width="12.54296875" style="2" customWidth="1"/>
    <col min="15862" max="15862" width="0" style="2" hidden="1" customWidth="1"/>
    <col min="15863" max="15863" width="14.26953125" style="2" customWidth="1"/>
    <col min="15864" max="15864" width="10.7265625" style="2" customWidth="1"/>
    <col min="15865" max="15865" width="13.7265625" style="2" customWidth="1"/>
    <col min="15866" max="15866" width="11.54296875" style="2" customWidth="1"/>
    <col min="15867" max="15867" width="11.26953125" style="2" customWidth="1"/>
    <col min="15868" max="15868" width="13.54296875" style="2" customWidth="1"/>
    <col min="15869" max="15869" width="15" style="2" customWidth="1"/>
    <col min="15870" max="15870" width="15.26953125" style="2" bestFit="1" customWidth="1"/>
    <col min="15871" max="15871" width="16.26953125" style="2" bestFit="1" customWidth="1"/>
    <col min="15872" max="15872" width="12" style="2" customWidth="1"/>
    <col min="15873" max="16105" width="9" style="2"/>
    <col min="16106" max="16106" width="6.26953125" style="2" customWidth="1"/>
    <col min="16107" max="16107" width="10.26953125" style="2" customWidth="1"/>
    <col min="16108" max="16108" width="11" style="2" customWidth="1"/>
    <col min="16109" max="16109" width="12.54296875" style="2" customWidth="1"/>
    <col min="16110" max="16110" width="11.453125" style="2" customWidth="1"/>
    <col min="16111" max="16111" width="9.54296875" style="2" customWidth="1"/>
    <col min="16112" max="16112" width="0" style="2" hidden="1" customWidth="1"/>
    <col min="16113" max="16113" width="9.7265625" style="2" customWidth="1"/>
    <col min="16114" max="16115" width="12.54296875" style="2" customWidth="1"/>
    <col min="16116" max="16116" width="12.26953125" style="2" customWidth="1"/>
    <col min="16117" max="16117" width="12.54296875" style="2" customWidth="1"/>
    <col min="16118" max="16118" width="0" style="2" hidden="1" customWidth="1"/>
    <col min="16119" max="16119" width="14.26953125" style="2" customWidth="1"/>
    <col min="16120" max="16120" width="10.7265625" style="2" customWidth="1"/>
    <col min="16121" max="16121" width="13.7265625" style="2" customWidth="1"/>
    <col min="16122" max="16122" width="11.54296875" style="2" customWidth="1"/>
    <col min="16123" max="16123" width="11.26953125" style="2" customWidth="1"/>
    <col min="16124" max="16124" width="13.54296875" style="2" customWidth="1"/>
    <col min="16125" max="16125" width="15" style="2" customWidth="1"/>
    <col min="16126" max="16126" width="15.26953125" style="2" bestFit="1" customWidth="1"/>
    <col min="16127" max="16127" width="16.26953125" style="2" bestFit="1" customWidth="1"/>
    <col min="16128" max="16128" width="12" style="2" customWidth="1"/>
    <col min="16129" max="16384" width="9" style="2"/>
  </cols>
  <sheetData>
    <row r="1" spans="1:20" customFormat="1" ht="45" customHeight="1" x14ac:dyDescent="0.35">
      <c r="A1" s="18" t="s">
        <v>141</v>
      </c>
    </row>
    <row r="2" spans="1:20" customFormat="1" ht="20.25" customHeight="1" x14ac:dyDescent="0.35">
      <c r="A2" s="19" t="s">
        <v>19</v>
      </c>
    </row>
    <row r="3" spans="1:20" customFormat="1" ht="20.25" customHeight="1" x14ac:dyDescent="0.35">
      <c r="A3" s="19" t="s">
        <v>50</v>
      </c>
    </row>
    <row r="4" spans="1:20" customFormat="1" ht="20.25" customHeight="1" x14ac:dyDescent="0.35">
      <c r="A4" s="19" t="s">
        <v>51</v>
      </c>
    </row>
    <row r="5" spans="1:20" customFormat="1" ht="20.25" customHeight="1" x14ac:dyDescent="0.35">
      <c r="A5" s="19" t="s">
        <v>52</v>
      </c>
    </row>
    <row r="6" spans="1:20" ht="20.25" customHeight="1" x14ac:dyDescent="0.35">
      <c r="A6"/>
      <c r="B6" s="20" t="s">
        <v>53</v>
      </c>
      <c r="C6" s="21"/>
      <c r="D6" s="21"/>
      <c r="E6" s="21"/>
      <c r="F6" s="21"/>
      <c r="G6" s="21"/>
      <c r="H6" s="21"/>
      <c r="I6" s="21"/>
      <c r="J6" s="22"/>
      <c r="K6" s="20" t="s">
        <v>54</v>
      </c>
      <c r="L6" s="21"/>
      <c r="M6" s="21"/>
      <c r="N6" s="21"/>
      <c r="O6" s="21"/>
      <c r="P6" s="21"/>
      <c r="Q6" s="21"/>
      <c r="R6" s="21"/>
      <c r="S6" s="21"/>
      <c r="T6" s="22"/>
    </row>
    <row r="7" spans="1:20" ht="20.25" customHeight="1" x14ac:dyDescent="0.35">
      <c r="A7"/>
      <c r="B7" s="23"/>
      <c r="C7" s="24" t="s">
        <v>55</v>
      </c>
      <c r="D7" s="3"/>
      <c r="E7" s="25"/>
      <c r="F7" s="26"/>
      <c r="G7" s="24" t="s">
        <v>56</v>
      </c>
      <c r="H7" s="3"/>
      <c r="I7" s="27"/>
      <c r="J7" s="28"/>
      <c r="K7"/>
      <c r="L7" s="24" t="s">
        <v>57</v>
      </c>
      <c r="M7" s="29"/>
      <c r="N7" s="30"/>
      <c r="O7" s="29" t="s">
        <v>58</v>
      </c>
      <c r="P7" s="29"/>
      <c r="Q7" s="63"/>
      <c r="R7" s="30"/>
      <c r="S7" s="31"/>
      <c r="T7" s="32"/>
    </row>
    <row r="8" spans="1:20" s="37" customFormat="1" ht="90" customHeight="1" x14ac:dyDescent="0.35">
      <c r="A8"/>
      <c r="B8" s="60" t="s">
        <v>71</v>
      </c>
      <c r="C8" s="54" t="s">
        <v>472</v>
      </c>
      <c r="D8" s="54" t="s">
        <v>473</v>
      </c>
      <c r="E8" s="64" t="s">
        <v>476</v>
      </c>
      <c r="F8" s="60" t="s">
        <v>477</v>
      </c>
      <c r="G8" s="54" t="s">
        <v>478</v>
      </c>
      <c r="H8" s="54" t="s">
        <v>479</v>
      </c>
      <c r="I8" s="65" t="s">
        <v>480</v>
      </c>
      <c r="J8" s="55" t="s">
        <v>481</v>
      </c>
      <c r="K8" s="60" t="s">
        <v>64</v>
      </c>
      <c r="L8" s="54" t="s">
        <v>65</v>
      </c>
      <c r="M8" s="54" t="s">
        <v>66</v>
      </c>
      <c r="N8" s="66" t="s">
        <v>482</v>
      </c>
      <c r="O8" s="54" t="s">
        <v>483</v>
      </c>
      <c r="P8" s="54" t="s">
        <v>484</v>
      </c>
      <c r="Q8" s="54" t="s">
        <v>485</v>
      </c>
      <c r="R8" s="67" t="s">
        <v>486</v>
      </c>
      <c r="S8" s="68" t="s">
        <v>487</v>
      </c>
      <c r="T8" s="69" t="s">
        <v>54</v>
      </c>
    </row>
    <row r="9" spans="1:20" ht="20.149999999999999" customHeight="1" x14ac:dyDescent="0.35">
      <c r="A9" s="76">
        <f ca="1">INDIRECT(Calculation_mcm!W10)</f>
        <v>2021</v>
      </c>
      <c r="B9" s="81">
        <f ca="1">INDIRECT(Calculation_mcm!X10)</f>
        <v>32569.5</v>
      </c>
      <c r="C9" s="82">
        <f ca="1">INDIRECT(Calculation_mcm!Y10)</f>
        <v>51350.06</v>
      </c>
      <c r="D9" s="77">
        <f ca="1">INDIRECT(Calculation_mcm!Z10)</f>
        <v>6889.0300000000007</v>
      </c>
      <c r="E9" s="84">
        <f ca="1">INDIRECT(Calculation_mcm!AA10)</f>
        <v>44461.03</v>
      </c>
      <c r="F9" s="81">
        <f ca="1">INDIRECT(Calculation_mcm!AB10)</f>
        <v>183.01</v>
      </c>
      <c r="G9" s="82">
        <f ca="1">INDIRECT(Calculation_mcm!AC10)</f>
        <v>-26.35</v>
      </c>
      <c r="H9" s="78">
        <f ca="1">INDIRECT(Calculation_mcm!AD10)</f>
        <v>579.99</v>
      </c>
      <c r="I9" s="86">
        <f ca="1">INDIRECT(Calculation_mcm!AE10)</f>
        <v>83919.56</v>
      </c>
      <c r="J9" s="84">
        <f ca="1">INDIRECT(Calculation_mcm!AF10)</f>
        <v>77767.179999999993</v>
      </c>
      <c r="K9" s="81">
        <f ca="1">INDIRECT(Calculation_mcm!AG10)</f>
        <v>23023.649999999998</v>
      </c>
      <c r="L9" s="82">
        <f ca="1">INDIRECT(Calculation_mcm!AH10)</f>
        <v>27411.010000000002</v>
      </c>
      <c r="M9" s="77">
        <f ca="1">INDIRECT(Calculation_mcm!AI10)</f>
        <v>7212.18</v>
      </c>
      <c r="N9" s="78">
        <f ca="1">INDIRECT(Calculation_mcm!AJ10)</f>
        <v>10845.35</v>
      </c>
      <c r="O9" s="82">
        <f ca="1">INDIRECT(Calculation_mcm!AK10)</f>
        <v>3706.6499999999996</v>
      </c>
      <c r="P9" s="77">
        <f ca="1">INDIRECT(Calculation_mcm!AL10)</f>
        <v>120.75999999999999</v>
      </c>
      <c r="Q9" s="77">
        <f ca="1">INDIRECT(Calculation_mcm!AM10)</f>
        <v>219.67000000000002</v>
      </c>
      <c r="R9" s="78">
        <f ca="1">INDIRECT(Calculation_mcm!AN10)</f>
        <v>0</v>
      </c>
      <c r="S9" s="81">
        <f ca="1">INDIRECT(Calculation_mcm!AO10)</f>
        <v>3693.3</v>
      </c>
      <c r="T9" s="84">
        <f ca="1">INDIRECT(Calculation_mcm!AP10)</f>
        <v>76232.570000000007</v>
      </c>
    </row>
    <row r="10" spans="1:20" ht="20.149999999999999" customHeight="1" x14ac:dyDescent="0.35">
      <c r="A10" s="79">
        <f ca="1">INDIRECT(Calculation_mcm!W11)</f>
        <v>2022</v>
      </c>
      <c r="B10" s="61">
        <f ca="1">INDIRECT(Calculation_mcm!X11)</f>
        <v>37737.649999999994</v>
      </c>
      <c r="C10" s="83">
        <f ca="1">INDIRECT(Calculation_mcm!Y11)</f>
        <v>56523.460000000006</v>
      </c>
      <c r="D10" s="45">
        <f ca="1">INDIRECT(Calculation_mcm!Z11)</f>
        <v>23488.379999999997</v>
      </c>
      <c r="E10" s="85">
        <f ca="1">INDIRECT(Calculation_mcm!AA11)</f>
        <v>33035.08</v>
      </c>
      <c r="F10" s="61">
        <f ca="1">INDIRECT(Calculation_mcm!AB11)</f>
        <v>-363.09999999999997</v>
      </c>
      <c r="G10" s="83">
        <f ca="1">INDIRECT(Calculation_mcm!AC11)</f>
        <v>-39.480000000000004</v>
      </c>
      <c r="H10" s="46">
        <f ca="1">INDIRECT(Calculation_mcm!AD11)</f>
        <v>606.22</v>
      </c>
      <c r="I10" s="87">
        <f ca="1">INDIRECT(Calculation_mcm!AE11)</f>
        <v>94261.11</v>
      </c>
      <c r="J10" s="85">
        <f ca="1">INDIRECT(Calculation_mcm!AF11)</f>
        <v>70976.37</v>
      </c>
      <c r="K10" s="61">
        <f ca="1">INDIRECT(Calculation_mcm!AG11)</f>
        <v>23447.78</v>
      </c>
      <c r="L10" s="83">
        <f ca="1">INDIRECT(Calculation_mcm!AH11)</f>
        <v>24871.45</v>
      </c>
      <c r="M10" s="45">
        <f ca="1">INDIRECT(Calculation_mcm!AI11)</f>
        <v>5859.9500000000007</v>
      </c>
      <c r="N10" s="46">
        <f ca="1">INDIRECT(Calculation_mcm!AJ11)</f>
        <v>9913.76</v>
      </c>
      <c r="O10" s="83">
        <f ca="1">INDIRECT(Calculation_mcm!AK11)</f>
        <v>3852.98</v>
      </c>
      <c r="P10" s="45">
        <f ca="1">INDIRECT(Calculation_mcm!AL11)</f>
        <v>163.12</v>
      </c>
      <c r="Q10" s="45">
        <f ca="1">INDIRECT(Calculation_mcm!AM11)</f>
        <v>384.30999999999995</v>
      </c>
      <c r="R10" s="46">
        <f ca="1">INDIRECT(Calculation_mcm!AN11)</f>
        <v>0</v>
      </c>
      <c r="S10" s="61">
        <f ca="1">INDIRECT(Calculation_mcm!AO11)</f>
        <v>3572.94</v>
      </c>
      <c r="T10" s="85">
        <f ca="1">INDIRECT(Calculation_mcm!AP11)</f>
        <v>72066.290000000008</v>
      </c>
    </row>
    <row r="11" spans="1:20" ht="20.149999999999999" customHeight="1" x14ac:dyDescent="0.35">
      <c r="A11" s="79">
        <f ca="1">INDIRECT(Calculation_mcm!W12)</f>
        <v>2023</v>
      </c>
      <c r="B11" s="61">
        <f ca="1">INDIRECT(Calculation_mcm!X12)</f>
        <v>34055.689999999995</v>
      </c>
      <c r="C11" s="83">
        <f ca="1">INDIRECT(Calculation_mcm!Y12)</f>
        <v>45244.02</v>
      </c>
      <c r="D11" s="45">
        <f ca="1">INDIRECT(Calculation_mcm!Z12)</f>
        <v>15848.690000000002</v>
      </c>
      <c r="E11" s="85">
        <f ca="1">INDIRECT(Calculation_mcm!AA12)</f>
        <v>29395.33</v>
      </c>
      <c r="F11" s="61">
        <f ca="1">INDIRECT(Calculation_mcm!AB12)</f>
        <v>-604.79999999999995</v>
      </c>
      <c r="G11" s="83">
        <f ca="1">INDIRECT(Calculation_mcm!AC12)</f>
        <v>-26.4</v>
      </c>
      <c r="H11" s="46">
        <f ca="1">INDIRECT(Calculation_mcm!AD12)</f>
        <v>461.45</v>
      </c>
      <c r="I11" s="87">
        <f ca="1">INDIRECT(Calculation_mcm!AE12)</f>
        <v>79299.709999999992</v>
      </c>
      <c r="J11" s="85">
        <f ca="1">INDIRECT(Calculation_mcm!AF12)</f>
        <v>63307.67</v>
      </c>
      <c r="K11" s="61">
        <f ca="1">INDIRECT(Calculation_mcm!AG12)</f>
        <v>18976.760000000002</v>
      </c>
      <c r="L11" s="83">
        <f ca="1">INDIRECT(Calculation_mcm!AH12)</f>
        <v>21984.11</v>
      </c>
      <c r="M11" s="45">
        <f ca="1">INDIRECT(Calculation_mcm!AI12)</f>
        <v>6617.2000000000007</v>
      </c>
      <c r="N11" s="46">
        <f ca="1">INDIRECT(Calculation_mcm!AJ12)</f>
        <v>9097.19</v>
      </c>
      <c r="O11" s="83">
        <f ca="1">INDIRECT(Calculation_mcm!AK12)</f>
        <v>3600.54</v>
      </c>
      <c r="P11" s="45">
        <f ca="1">INDIRECT(Calculation_mcm!AL12)</f>
        <v>113.82</v>
      </c>
      <c r="Q11" s="45">
        <f ca="1">INDIRECT(Calculation_mcm!AM12)</f>
        <v>292.27</v>
      </c>
      <c r="R11" s="46">
        <f ca="1">INDIRECT(Calculation_mcm!AN12)</f>
        <v>0</v>
      </c>
      <c r="S11" s="61">
        <f ca="1">INDIRECT(Calculation_mcm!AO12)</f>
        <v>3395.72</v>
      </c>
      <c r="T11" s="85">
        <f ca="1">INDIRECT(Calculation_mcm!AP12)</f>
        <v>64077.61</v>
      </c>
    </row>
    <row r="12" spans="1:20" ht="20.149999999999999" customHeight="1" x14ac:dyDescent="0.35">
      <c r="A12" s="79">
        <f ca="1">INDIRECT(Calculation_mcm!W13)</f>
        <v>2024</v>
      </c>
      <c r="B12" s="61">
        <f ca="1">INDIRECT(Calculation_mcm!X13)</f>
        <v>30830.06</v>
      </c>
      <c r="C12" s="83">
        <f ca="1">INDIRECT(Calculation_mcm!Y13)</f>
        <v>41647.81</v>
      </c>
      <c r="D12" s="45">
        <f ca="1">INDIRECT(Calculation_mcm!Z13)</f>
        <v>10734.34</v>
      </c>
      <c r="E12" s="85">
        <f ca="1">INDIRECT(Calculation_mcm!AA13)</f>
        <v>30913.47</v>
      </c>
      <c r="F12" s="61">
        <f ca="1">INDIRECT(Calculation_mcm!AB13)</f>
        <v>241.29999999999984</v>
      </c>
      <c r="G12" s="83">
        <f ca="1">INDIRECT(Calculation_mcm!AC13)</f>
        <v>-34.949999999999996</v>
      </c>
      <c r="H12" s="46">
        <f ca="1">INDIRECT(Calculation_mcm!AD13)</f>
        <v>488.21000000000004</v>
      </c>
      <c r="I12" s="87">
        <f ca="1">INDIRECT(Calculation_mcm!AE13)</f>
        <v>72477.87</v>
      </c>
      <c r="J12" s="85">
        <f ca="1">INDIRECT(Calculation_mcm!AF13)</f>
        <v>62473.04</v>
      </c>
      <c r="K12" s="61">
        <f ca="1">INDIRECT(Calculation_mcm!AG13)</f>
        <v>16326.77</v>
      </c>
      <c r="L12" s="83">
        <f ca="1">INDIRECT(Calculation_mcm!AH13)</f>
        <v>22940.43</v>
      </c>
      <c r="M12" s="45">
        <f ca="1">INDIRECT(Calculation_mcm!AI13)</f>
        <v>6280.7599999999993</v>
      </c>
      <c r="N12" s="46">
        <f ca="1">INDIRECT(Calculation_mcm!AJ13)</f>
        <v>9544.35</v>
      </c>
      <c r="O12" s="83">
        <f ca="1">INDIRECT(Calculation_mcm!AK13)</f>
        <v>3424.49</v>
      </c>
      <c r="P12" s="45">
        <f ca="1">INDIRECT(Calculation_mcm!AL13)</f>
        <v>83.259999999999991</v>
      </c>
      <c r="Q12" s="45">
        <f ca="1">INDIRECT(Calculation_mcm!AM13)</f>
        <v>154.18</v>
      </c>
      <c r="R12" s="46">
        <f ca="1">INDIRECT(Calculation_mcm!AN13)</f>
        <v>0</v>
      </c>
      <c r="S12" s="61">
        <f ca="1">INDIRECT(Calculation_mcm!AO13)</f>
        <v>3548.9399999999996</v>
      </c>
      <c r="T12" s="85">
        <f ca="1">INDIRECT(Calculation_mcm!AP13)</f>
        <v>62303.179999999993</v>
      </c>
    </row>
    <row r="13" spans="1:20" ht="20.149999999999999" customHeight="1" x14ac:dyDescent="0.35">
      <c r="A13" s="79">
        <f ca="1">INDIRECT(Calculation_mcm!W14)</f>
        <v>2025</v>
      </c>
      <c r="B13" s="61">
        <f ca="1">INDIRECT(Calculation_mcm!X14)</f>
        <v>29645.22</v>
      </c>
      <c r="C13" s="83">
        <f ca="1">INDIRECT(Calculation_mcm!Y14)</f>
        <v>42498.399999999994</v>
      </c>
      <c r="D13" s="45">
        <f ca="1">INDIRECT(Calculation_mcm!Z14)</f>
        <v>12041.449999999999</v>
      </c>
      <c r="E13" s="85">
        <f ca="1">INDIRECT(Calculation_mcm!AA14)</f>
        <v>30456.950000000004</v>
      </c>
      <c r="F13" s="61">
        <f ca="1">INDIRECT(Calculation_mcm!AB14)</f>
        <v>782.21</v>
      </c>
      <c r="G13" s="83">
        <f ca="1">INDIRECT(Calculation_mcm!AC14)</f>
        <v>-35.61</v>
      </c>
      <c r="H13" s="46">
        <f ca="1">INDIRECT(Calculation_mcm!AD14)</f>
        <v>516.75</v>
      </c>
      <c r="I13" s="87">
        <f ca="1">INDIRECT(Calculation_mcm!AE14)</f>
        <v>72143.62</v>
      </c>
      <c r="J13" s="85">
        <f ca="1">INDIRECT(Calculation_mcm!AF14)</f>
        <v>61401.130000000005</v>
      </c>
      <c r="K13" s="61">
        <f ca="1">INDIRECT(Calculation_mcm!AG14)</f>
        <v>17472.440000000002</v>
      </c>
      <c r="L13" s="83">
        <f ca="1">INDIRECT(Calculation_mcm!AH14)</f>
        <v>22759.510000000002</v>
      </c>
      <c r="M13" s="45">
        <f ca="1">INDIRECT(Calculation_mcm!AI14)</f>
        <v>5792.2800000000007</v>
      </c>
      <c r="N13" s="46">
        <f ca="1">INDIRECT(Calculation_mcm!AJ14)</f>
        <v>8817.19</v>
      </c>
      <c r="O13" s="83">
        <f ca="1">INDIRECT(Calculation_mcm!AK14)</f>
        <v>3172.5699999999997</v>
      </c>
      <c r="P13" s="45">
        <f ca="1">INDIRECT(Calculation_mcm!AL14)</f>
        <v>76.990000000000009</v>
      </c>
      <c r="Q13" s="45">
        <f ca="1">INDIRECT(Calculation_mcm!AM14)</f>
        <v>190.57</v>
      </c>
      <c r="R13" s="46">
        <f ca="1">INDIRECT(Calculation_mcm!AN14)</f>
        <v>0</v>
      </c>
      <c r="S13" s="61">
        <f ca="1">INDIRECT(Calculation_mcm!AO14)</f>
        <v>3404.42</v>
      </c>
      <c r="T13" s="85">
        <f ca="1">INDIRECT(Calculation_mcm!AP14)</f>
        <v>61685.970000000008</v>
      </c>
    </row>
    <row r="14" spans="1:20" ht="20.149999999999999" customHeight="1" x14ac:dyDescent="0.35">
      <c r="A14" s="125" t="s">
        <v>82</v>
      </c>
      <c r="B14" s="126">
        <f ca="1">IF(OR(AND(B12=0,B13&gt;0),B13&gt;(2*B12)),"(+)",IF(AND(B12&gt;0,B13=0),"(-)",IF(B12+B13=0,"-",(B13-B12)/B12*100)))</f>
        <v>-3.8431323195608442</v>
      </c>
      <c r="C14" s="127">
        <f t="shared" ref="C14:T14" ca="1" si="0">IF(OR(AND(C12=0,C13&gt;0),C13&gt;(2*C12)),"(+)",IF(AND(C12&gt;0,C13=0),"(-)",IF(C12+C13=0,"-",(C13-C12)/C12*100)))</f>
        <v>2.0423402815177951</v>
      </c>
      <c r="D14" s="128">
        <f t="shared" ca="1" si="0"/>
        <v>12.176901421046834</v>
      </c>
      <c r="E14" s="129">
        <f t="shared" ca="1" si="0"/>
        <v>-1.4767672474167306</v>
      </c>
      <c r="F14" s="126" t="str">
        <f t="shared" ca="1" si="0"/>
        <v>(+)</v>
      </c>
      <c r="G14" s="127" t="str">
        <f ca="1">IF(OR(AND(G12=0,G13&gt;0),G13&gt;(2*G12)),"(+)",IF(AND(G12&gt;0,G13=0),"(-)",IF(G12+G13=0,"-",(G13-G12)/G12*100)))</f>
        <v>(+)</v>
      </c>
      <c r="H14" s="129">
        <f t="shared" ca="1" si="0"/>
        <v>5.8458450257061427</v>
      </c>
      <c r="I14" s="127">
        <f t="shared" ca="1" si="0"/>
        <v>-0.46117525252880642</v>
      </c>
      <c r="J14" s="129">
        <f t="shared" ca="1" si="0"/>
        <v>-1.7157961258168264</v>
      </c>
      <c r="K14" s="126">
        <f t="shared" ca="1" si="0"/>
        <v>7.0171258613920688</v>
      </c>
      <c r="L14" s="127">
        <f t="shared" ca="1" si="0"/>
        <v>-0.78865130252570792</v>
      </c>
      <c r="M14" s="128">
        <f t="shared" ca="1" si="0"/>
        <v>-7.7774027347008747</v>
      </c>
      <c r="N14" s="129">
        <f t="shared" ca="1" si="0"/>
        <v>-7.618748264680149</v>
      </c>
      <c r="O14" s="127">
        <f t="shared" ca="1" si="0"/>
        <v>-7.3564238762560299</v>
      </c>
      <c r="P14" s="128">
        <f t="shared" ca="1" si="0"/>
        <v>-7.5306269517174913</v>
      </c>
      <c r="Q14" s="128">
        <f t="shared" ca="1" si="0"/>
        <v>23.602283045790625</v>
      </c>
      <c r="R14" s="129" t="str">
        <f t="shared" ca="1" si="0"/>
        <v>-</v>
      </c>
      <c r="S14" s="126">
        <f t="shared" ca="1" si="0"/>
        <v>-4.0722018405495595</v>
      </c>
      <c r="T14" s="129">
        <f t="shared" ca="1" si="0"/>
        <v>-0.99065569365798767</v>
      </c>
    </row>
    <row r="15" spans="1:20" ht="20.149999999999999" customHeight="1" x14ac:dyDescent="0.35">
      <c r="A15" s="76" t="str">
        <f ca="1">INDIRECT(Calculation_mcm!W16)</f>
        <v>January - May 2025</v>
      </c>
      <c r="B15" s="81">
        <f ca="1">INDIRECT(Calculation_mcm!X16)</f>
        <v>13193.259999999998</v>
      </c>
      <c r="C15" s="82">
        <f ca="1">INDIRECT(Calculation_mcm!Y16)</f>
        <v>20717.27</v>
      </c>
      <c r="D15" s="77">
        <f ca="1">INDIRECT(Calculation_mcm!Z16)</f>
        <v>3935.96</v>
      </c>
      <c r="E15" s="84">
        <f ca="1">INDIRECT(Calculation_mcm!AA16)</f>
        <v>16781.310000000001</v>
      </c>
      <c r="F15" s="81">
        <f ca="1">INDIRECT(Calculation_mcm!AB16)</f>
        <v>942.29</v>
      </c>
      <c r="G15" s="82">
        <f ca="1">INDIRECT(Calculation_mcm!AC16)</f>
        <v>-14.41</v>
      </c>
      <c r="H15" s="78">
        <f ca="1">INDIRECT(Calculation_mcm!AD16)</f>
        <v>213.77999999999997</v>
      </c>
      <c r="I15" s="86">
        <f ca="1">INDIRECT(Calculation_mcm!AE16)</f>
        <v>33910.53</v>
      </c>
      <c r="J15" s="84">
        <f ca="1">INDIRECT(Calculation_mcm!AF16)</f>
        <v>31130.639999999999</v>
      </c>
      <c r="K15" s="81">
        <f ca="1">INDIRECT(Calculation_mcm!AG16)</f>
        <v>8266.01</v>
      </c>
      <c r="L15" s="82">
        <f ca="1">INDIRECT(Calculation_mcm!AH16)</f>
        <v>12349.51</v>
      </c>
      <c r="M15" s="77">
        <f ca="1">INDIRECT(Calculation_mcm!AI16)</f>
        <v>2683.01</v>
      </c>
      <c r="N15" s="78">
        <f ca="1">INDIRECT(Calculation_mcm!AJ16)</f>
        <v>4449.4799999999996</v>
      </c>
      <c r="O15" s="82">
        <f ca="1">INDIRECT(Calculation_mcm!AK16)</f>
        <v>1413.1000000000001</v>
      </c>
      <c r="P15" s="77">
        <f ca="1">INDIRECT(Calculation_mcm!AL16)</f>
        <v>36.729999999999997</v>
      </c>
      <c r="Q15" s="77">
        <f ca="1">INDIRECT(Calculation_mcm!AM16)</f>
        <v>110.26</v>
      </c>
      <c r="R15" s="78">
        <f ca="1">INDIRECT(Calculation_mcm!AN16)</f>
        <v>0</v>
      </c>
      <c r="S15" s="81">
        <f ca="1">INDIRECT(Calculation_mcm!AO16)</f>
        <v>1541.17</v>
      </c>
      <c r="T15" s="84">
        <f ca="1">INDIRECT(Calculation_mcm!AP16)</f>
        <v>30849.27</v>
      </c>
    </row>
    <row r="16" spans="1:20" ht="20.149999999999999" customHeight="1" x14ac:dyDescent="0.35">
      <c r="A16" s="80" t="str">
        <f ca="1">INDIRECT(Calculation_mcm!W17)</f>
        <v>[provisional] January - May 2026</v>
      </c>
      <c r="B16" s="61">
        <f ca="1">INDIRECT(Calculation_mcm!X17)</f>
        <v>11990.72</v>
      </c>
      <c r="C16" s="83">
        <f ca="1">INDIRECT(Calculation_mcm!Y17)</f>
        <v>20257.34</v>
      </c>
      <c r="D16" s="45">
        <f ca="1">INDIRECT(Calculation_mcm!Z17)</f>
        <v>4024.5699999999997</v>
      </c>
      <c r="E16" s="85">
        <f ca="1">INDIRECT(Calculation_mcm!AA17)</f>
        <v>16232.77</v>
      </c>
      <c r="F16" s="61">
        <f ca="1">INDIRECT(Calculation_mcm!AB17)</f>
        <v>896.8599999999999</v>
      </c>
      <c r="G16" s="83">
        <f ca="1">INDIRECT(Calculation_mcm!AC17)</f>
        <v>-17.399999999999999</v>
      </c>
      <c r="H16" s="46">
        <f ca="1">INDIRECT(Calculation_mcm!AD17)</f>
        <v>213.77999999999997</v>
      </c>
      <c r="I16" s="87">
        <f ca="1">INDIRECT(Calculation_mcm!AE17)</f>
        <v>32248.059999999998</v>
      </c>
      <c r="J16" s="85">
        <f ca="1">INDIRECT(Calculation_mcm!AF17)</f>
        <v>29334.13</v>
      </c>
      <c r="K16" s="61">
        <f ca="1">INDIRECT(Calculation_mcm!AG17)</f>
        <v>6980.4699999999993</v>
      </c>
      <c r="L16" s="83">
        <f ca="1">INDIRECT(Calculation_mcm!AH17)</f>
        <v>13181.18</v>
      </c>
      <c r="M16" s="45">
        <f ca="1">INDIRECT(Calculation_mcm!AI17)</f>
        <v>2705.29</v>
      </c>
      <c r="N16" s="46">
        <f ca="1">INDIRECT(Calculation_mcm!AJ17)</f>
        <v>4196.66</v>
      </c>
      <c r="O16" s="83">
        <f ca="1">INDIRECT(Calculation_mcm!AK17)</f>
        <v>1077.1499999999999</v>
      </c>
      <c r="P16" s="45">
        <f ca="1">INDIRECT(Calculation_mcm!AL17)</f>
        <v>46.910000000000004</v>
      </c>
      <c r="Q16" s="45">
        <f ca="1">INDIRECT(Calculation_mcm!AM17)</f>
        <v>121.28</v>
      </c>
      <c r="R16" s="46">
        <f ca="1">INDIRECT(Calculation_mcm!AN17)</f>
        <v>0</v>
      </c>
      <c r="S16" s="61">
        <f ca="1">INDIRECT(Calculation_mcm!AO17)</f>
        <v>1602.96</v>
      </c>
      <c r="T16" s="85">
        <f ca="1">INDIRECT(Calculation_mcm!AP17)</f>
        <v>29911.9</v>
      </c>
    </row>
    <row r="17" spans="1:20" ht="20.149999999999999" customHeight="1" x14ac:dyDescent="0.35">
      <c r="A17" s="125" t="s">
        <v>82</v>
      </c>
      <c r="B17" s="126">
        <f ca="1">IF(OR(AND(B15=0,B16&gt;0),B16&gt;(2*B15)),"(+)",IF(AND(B15&gt;0,B16=0),"(-)",IF(B15+B16=0,"-",(B16-B15)/B15*100)))</f>
        <v>-9.1148055901270748</v>
      </c>
      <c r="C17" s="127">
        <f t="shared" ref="C17:T17" ca="1" si="1">IF(OR(AND(C15=0,C16&gt;0),C16&gt;(2*C15)),"(+)",IF(AND(C15&gt;0,C16=0),"(-)",IF(C15+C16=0,"-",(C16-C15)/C15*100)))</f>
        <v>-2.2200318864406379</v>
      </c>
      <c r="D17" s="128">
        <f t="shared" ca="1" si="1"/>
        <v>2.2512932041992215</v>
      </c>
      <c r="E17" s="129">
        <f t="shared" ca="1" si="1"/>
        <v>-3.2687555381552507</v>
      </c>
      <c r="F17" s="126">
        <f t="shared" ca="1" si="1"/>
        <v>-4.8212333782593539</v>
      </c>
      <c r="G17" s="127" t="str">
        <f t="shared" ca="1" si="1"/>
        <v>(+)</v>
      </c>
      <c r="H17" s="129">
        <f t="shared" ca="1" si="1"/>
        <v>0</v>
      </c>
      <c r="I17" s="127">
        <f t="shared" ca="1" si="1"/>
        <v>-4.9025184802478794</v>
      </c>
      <c r="J17" s="129">
        <f t="shared" ca="1" si="1"/>
        <v>-5.7708739685403136</v>
      </c>
      <c r="K17" s="126">
        <f t="shared" ca="1" si="1"/>
        <v>-15.552122487149193</v>
      </c>
      <c r="L17" s="127">
        <f t="shared" ca="1" si="1"/>
        <v>6.734437236781055</v>
      </c>
      <c r="M17" s="128">
        <f t="shared" ca="1" si="1"/>
        <v>0.83041062090710593</v>
      </c>
      <c r="N17" s="129">
        <f t="shared" ca="1" si="1"/>
        <v>-5.6820122800866564</v>
      </c>
      <c r="O17" s="127">
        <f t="shared" ca="1" si="1"/>
        <v>-23.773972118038373</v>
      </c>
      <c r="P17" s="128">
        <f t="shared" ca="1" si="1"/>
        <v>27.715763680914808</v>
      </c>
      <c r="Q17" s="128">
        <f t="shared" ca="1" si="1"/>
        <v>9.9945583167059642</v>
      </c>
      <c r="R17" s="129" t="str">
        <f t="shared" ca="1" si="1"/>
        <v>-</v>
      </c>
      <c r="S17" s="126">
        <f t="shared" ca="1" si="1"/>
        <v>4.0092916420641433</v>
      </c>
      <c r="T17" s="129">
        <f t="shared" ca="1" si="1"/>
        <v>-3.0385484000107583</v>
      </c>
    </row>
    <row r="18" spans="1:20" ht="20.149999999999999" customHeight="1" x14ac:dyDescent="0.35">
      <c r="A18" s="76" t="str">
        <f ca="1">INDIRECT(Calculation_mcm!W19)</f>
        <v>March 2025</v>
      </c>
      <c r="B18" s="81">
        <f ca="1">INDIRECT(Calculation_mcm!X19)</f>
        <v>2746.38</v>
      </c>
      <c r="C18" s="82">
        <f ca="1">INDIRECT(Calculation_mcm!Y19)</f>
        <v>4744.21</v>
      </c>
      <c r="D18" s="77">
        <f ca="1">INDIRECT(Calculation_mcm!Z19)</f>
        <v>521.07000000000005</v>
      </c>
      <c r="E18" s="84">
        <f ca="1">INDIRECT(Calculation_mcm!AA19)</f>
        <v>4223.1400000000003</v>
      </c>
      <c r="F18" s="81">
        <f ca="1">INDIRECT(Calculation_mcm!AB19)</f>
        <v>-522.77</v>
      </c>
      <c r="G18" s="82">
        <f ca="1">INDIRECT(Calculation_mcm!AC19)</f>
        <v>-2.71</v>
      </c>
      <c r="H18" s="78">
        <f ca="1">INDIRECT(Calculation_mcm!AD19)</f>
        <v>43.89</v>
      </c>
      <c r="I18" s="86">
        <f ca="1">INDIRECT(Calculation_mcm!AE19)</f>
        <v>7490.59</v>
      </c>
      <c r="J18" s="84">
        <f ca="1">INDIRECT(Calculation_mcm!AF19)</f>
        <v>6490.64</v>
      </c>
      <c r="K18" s="81">
        <f ca="1">INDIRECT(Calculation_mcm!AG19)</f>
        <v>1738.24</v>
      </c>
      <c r="L18" s="82">
        <f ca="1">INDIRECT(Calculation_mcm!AH19)</f>
        <v>2620.4699999999998</v>
      </c>
      <c r="M18" s="77">
        <f ca="1">INDIRECT(Calculation_mcm!AI19)</f>
        <v>548.36</v>
      </c>
      <c r="N18" s="78">
        <f ca="1">INDIRECT(Calculation_mcm!AJ19)</f>
        <v>935.3</v>
      </c>
      <c r="O18" s="82">
        <f ca="1">INDIRECT(Calculation_mcm!AK19)</f>
        <v>284.74</v>
      </c>
      <c r="P18" s="77">
        <f ca="1">INDIRECT(Calculation_mcm!AL19)</f>
        <v>7.15</v>
      </c>
      <c r="Q18" s="77">
        <f ca="1">INDIRECT(Calculation_mcm!AM19)</f>
        <v>30.19</v>
      </c>
      <c r="R18" s="78">
        <f ca="1">INDIRECT(Calculation_mcm!AN19)</f>
        <v>0</v>
      </c>
      <c r="S18" s="81">
        <f ca="1">INDIRECT(Calculation_mcm!AO19)</f>
        <v>296.66000000000003</v>
      </c>
      <c r="T18" s="84">
        <f ca="1">INDIRECT(Calculation_mcm!AP19)</f>
        <v>6461.1099999999988</v>
      </c>
    </row>
    <row r="19" spans="1:20" ht="20.149999999999999" customHeight="1" x14ac:dyDescent="0.35">
      <c r="A19" s="79" t="str">
        <f ca="1">INDIRECT(Calculation_mcm!W20)</f>
        <v>April 2025</v>
      </c>
      <c r="B19" s="61">
        <f ca="1">INDIRECT(Calculation_mcm!X20)</f>
        <v>2611.9499999999998</v>
      </c>
      <c r="C19" s="83">
        <f ca="1">INDIRECT(Calculation_mcm!Y20)</f>
        <v>2860.65</v>
      </c>
      <c r="D19" s="45">
        <f ca="1">INDIRECT(Calculation_mcm!Z20)</f>
        <v>1097.06</v>
      </c>
      <c r="E19" s="85">
        <f ca="1">INDIRECT(Calculation_mcm!AA20)</f>
        <v>1763.5900000000001</v>
      </c>
      <c r="F19" s="61">
        <f ca="1">INDIRECT(Calculation_mcm!AB20)</f>
        <v>46.03</v>
      </c>
      <c r="G19" s="83">
        <f ca="1">INDIRECT(Calculation_mcm!AC20)</f>
        <v>-3.14</v>
      </c>
      <c r="H19" s="46">
        <f ca="1">INDIRECT(Calculation_mcm!AD20)</f>
        <v>42.47</v>
      </c>
      <c r="I19" s="87">
        <f ca="1">INDIRECT(Calculation_mcm!AE20)</f>
        <v>5472.6</v>
      </c>
      <c r="J19" s="85">
        <f ca="1">INDIRECT(Calculation_mcm!AF20)</f>
        <v>4464.0400000000009</v>
      </c>
      <c r="K19" s="61">
        <f ca="1">INDIRECT(Calculation_mcm!AG20)</f>
        <v>1297.99</v>
      </c>
      <c r="L19" s="83">
        <f ca="1">INDIRECT(Calculation_mcm!AH20)</f>
        <v>1438.26</v>
      </c>
      <c r="M19" s="45">
        <f ca="1">INDIRECT(Calculation_mcm!AI20)</f>
        <v>490.33</v>
      </c>
      <c r="N19" s="46">
        <f ca="1">INDIRECT(Calculation_mcm!AJ20)</f>
        <v>724.34</v>
      </c>
      <c r="O19" s="83">
        <f ca="1">INDIRECT(Calculation_mcm!AK20)</f>
        <v>279.05</v>
      </c>
      <c r="P19" s="45">
        <f ca="1">INDIRECT(Calculation_mcm!AL20)</f>
        <v>5.44</v>
      </c>
      <c r="Q19" s="45">
        <f ca="1">INDIRECT(Calculation_mcm!AM20)</f>
        <v>11.57</v>
      </c>
      <c r="R19" s="46">
        <f ca="1">INDIRECT(Calculation_mcm!AN20)</f>
        <v>0</v>
      </c>
      <c r="S19" s="61">
        <f ca="1">INDIRECT(Calculation_mcm!AO20)</f>
        <v>275.57</v>
      </c>
      <c r="T19" s="85">
        <f ca="1">INDIRECT(Calculation_mcm!AP20)</f>
        <v>4522.5499999999993</v>
      </c>
    </row>
    <row r="20" spans="1:20" ht="20.149999999999999" customHeight="1" x14ac:dyDescent="0.35">
      <c r="A20" s="79" t="str">
        <f ca="1">INDIRECT(Calculation_mcm!W21)</f>
        <v>May 2025</v>
      </c>
      <c r="B20" s="61">
        <f ca="1">INDIRECT(Calculation_mcm!X21)</f>
        <v>2540.87</v>
      </c>
      <c r="C20" s="83">
        <f ca="1">INDIRECT(Calculation_mcm!Y21)</f>
        <v>2107.7199999999998</v>
      </c>
      <c r="D20" s="45">
        <f ca="1">INDIRECT(Calculation_mcm!Z21)</f>
        <v>1372.07</v>
      </c>
      <c r="E20" s="85">
        <f ca="1">INDIRECT(Calculation_mcm!AA21)</f>
        <v>735.64999999999986</v>
      </c>
      <c r="F20" s="61">
        <f ca="1">INDIRECT(Calculation_mcm!AB21)</f>
        <v>-3.73</v>
      </c>
      <c r="G20" s="83">
        <f ca="1">INDIRECT(Calculation_mcm!AC21)</f>
        <v>-3.14</v>
      </c>
      <c r="H20" s="46">
        <f ca="1">INDIRECT(Calculation_mcm!AD21)</f>
        <v>43.89</v>
      </c>
      <c r="I20" s="87">
        <f ca="1">INDIRECT(Calculation_mcm!AE21)</f>
        <v>4648.59</v>
      </c>
      <c r="J20" s="85">
        <f ca="1">INDIRECT(Calculation_mcm!AF21)</f>
        <v>3316.6800000000003</v>
      </c>
      <c r="K20" s="61">
        <f ca="1">INDIRECT(Calculation_mcm!AG21)</f>
        <v>1080.8499999999999</v>
      </c>
      <c r="L20" s="83">
        <f ca="1">INDIRECT(Calculation_mcm!AH21)</f>
        <v>807.42</v>
      </c>
      <c r="M20" s="45">
        <f ca="1">INDIRECT(Calculation_mcm!AI21)</f>
        <v>441.79</v>
      </c>
      <c r="N20" s="46">
        <f ca="1">INDIRECT(Calculation_mcm!AJ21)</f>
        <v>586.44000000000005</v>
      </c>
      <c r="O20" s="83">
        <f ca="1">INDIRECT(Calculation_mcm!AK21)</f>
        <v>276.91000000000003</v>
      </c>
      <c r="P20" s="45">
        <f ca="1">INDIRECT(Calculation_mcm!AL21)</f>
        <v>4.13</v>
      </c>
      <c r="Q20" s="45">
        <f ca="1">INDIRECT(Calculation_mcm!AM21)</f>
        <v>6.11</v>
      </c>
      <c r="R20" s="46">
        <f ca="1">INDIRECT(Calculation_mcm!AN21)</f>
        <v>0</v>
      </c>
      <c r="S20" s="61">
        <f ca="1">INDIRECT(Calculation_mcm!AO21)</f>
        <v>218.71</v>
      </c>
      <c r="T20" s="85">
        <f ca="1">INDIRECT(Calculation_mcm!AP21)</f>
        <v>3422.36</v>
      </c>
    </row>
    <row r="21" spans="1:20" ht="20.149999999999999" customHeight="1" x14ac:dyDescent="0.35">
      <c r="A21" s="123" t="s">
        <v>83</v>
      </c>
      <c r="B21" s="124">
        <f ca="1">SUM(B18:B20)</f>
        <v>7899.2</v>
      </c>
      <c r="C21" s="89">
        <f t="shared" ref="C21:T21" ca="1" si="2">SUM(C18:C20)</f>
        <v>9712.58</v>
      </c>
      <c r="D21" s="112">
        <f t="shared" ca="1" si="2"/>
        <v>2990.2</v>
      </c>
      <c r="E21" s="88">
        <f t="shared" ca="1" si="2"/>
        <v>6722.38</v>
      </c>
      <c r="F21" s="124">
        <f t="shared" ca="1" si="2"/>
        <v>-480.47</v>
      </c>
      <c r="G21" s="89">
        <f t="shared" ca="1" si="2"/>
        <v>-8.99</v>
      </c>
      <c r="H21" s="88">
        <f t="shared" ca="1" si="2"/>
        <v>130.25</v>
      </c>
      <c r="I21" s="89">
        <f t="shared" ca="1" si="2"/>
        <v>17611.78</v>
      </c>
      <c r="J21" s="88">
        <f t="shared" ca="1" si="2"/>
        <v>14271.36</v>
      </c>
      <c r="K21" s="112">
        <f t="shared" ca="1" si="2"/>
        <v>4117.08</v>
      </c>
      <c r="L21" s="89">
        <f t="shared" ca="1" si="2"/>
        <v>4866.1499999999996</v>
      </c>
      <c r="M21" s="112">
        <f t="shared" ca="1" si="2"/>
        <v>1480.48</v>
      </c>
      <c r="N21" s="112">
        <f t="shared" ca="1" si="2"/>
        <v>2246.08</v>
      </c>
      <c r="O21" s="89">
        <f t="shared" ca="1" si="2"/>
        <v>840.7</v>
      </c>
      <c r="P21" s="112">
        <f t="shared" ca="1" si="2"/>
        <v>16.72</v>
      </c>
      <c r="Q21" s="112">
        <f t="shared" ca="1" si="2"/>
        <v>47.870000000000005</v>
      </c>
      <c r="R21" s="88">
        <f t="shared" ca="1" si="2"/>
        <v>0</v>
      </c>
      <c r="S21" s="88">
        <f t="shared" ca="1" si="2"/>
        <v>790.94</v>
      </c>
      <c r="T21" s="88">
        <f t="shared" ca="1" si="2"/>
        <v>14406.019999999999</v>
      </c>
    </row>
    <row r="22" spans="1:20" ht="20.149999999999999" customHeight="1" x14ac:dyDescent="0.35">
      <c r="A22" s="79" t="str">
        <f ca="1">INDIRECT(Calculation_mcm!W23)</f>
        <v>March 2026</v>
      </c>
      <c r="B22" s="61">
        <f ca="1">INDIRECT(Calculation_mcm!X23)</f>
        <v>2603.7399999999998</v>
      </c>
      <c r="C22" s="83">
        <f ca="1">INDIRECT(Calculation_mcm!Y23)</f>
        <v>4608.0600000000004</v>
      </c>
      <c r="D22" s="45">
        <f ca="1">INDIRECT(Calculation_mcm!Z23)</f>
        <v>710.97</v>
      </c>
      <c r="E22" s="85">
        <f ca="1">INDIRECT(Calculation_mcm!AA23)</f>
        <v>3897.09</v>
      </c>
      <c r="F22" s="61">
        <f ca="1">INDIRECT(Calculation_mcm!AB23)</f>
        <v>-394.06</v>
      </c>
      <c r="G22" s="83">
        <f ca="1">INDIRECT(Calculation_mcm!AC23)</f>
        <v>-3.48</v>
      </c>
      <c r="H22" s="46">
        <f ca="1">INDIRECT(Calculation_mcm!AD23)</f>
        <v>43.89</v>
      </c>
      <c r="I22" s="87">
        <f ca="1">INDIRECT(Calculation_mcm!AE23)</f>
        <v>7211.8</v>
      </c>
      <c r="J22" s="85">
        <f ca="1">INDIRECT(Calculation_mcm!AF23)</f>
        <v>6150.66</v>
      </c>
      <c r="K22" s="61">
        <f ca="1">INDIRECT(Calculation_mcm!AG23)</f>
        <v>1321.71</v>
      </c>
      <c r="L22" s="83">
        <f ca="1">INDIRECT(Calculation_mcm!AH23)</f>
        <v>2787.32</v>
      </c>
      <c r="M22" s="45">
        <f ca="1">INDIRECT(Calculation_mcm!AI23)</f>
        <v>644.67999999999995</v>
      </c>
      <c r="N22" s="46">
        <f ca="1">INDIRECT(Calculation_mcm!AJ23)</f>
        <v>857.05</v>
      </c>
      <c r="O22" s="83">
        <f ca="1">INDIRECT(Calculation_mcm!AK23)</f>
        <v>224.55</v>
      </c>
      <c r="P22" s="45">
        <f ca="1">INDIRECT(Calculation_mcm!AL23)</f>
        <v>6.89</v>
      </c>
      <c r="Q22" s="45">
        <f ca="1">INDIRECT(Calculation_mcm!AM23)</f>
        <v>26.14</v>
      </c>
      <c r="R22" s="46">
        <f ca="1">INDIRECT(Calculation_mcm!AN23)</f>
        <v>0</v>
      </c>
      <c r="S22" s="61">
        <f ca="1">INDIRECT(Calculation_mcm!AO23)</f>
        <v>323.16000000000003</v>
      </c>
      <c r="T22" s="85">
        <f ca="1">INDIRECT(Calculation_mcm!AP23)</f>
        <v>6191.5000000000018</v>
      </c>
    </row>
    <row r="23" spans="1:20" ht="20.149999999999999" customHeight="1" x14ac:dyDescent="0.35">
      <c r="A23" s="79" t="str">
        <f ca="1">INDIRECT(Calculation_mcm!W24)</f>
        <v>April 2026</v>
      </c>
      <c r="B23" s="61">
        <f ca="1">INDIRECT(Calculation_mcm!X24)</f>
        <v>2371.86</v>
      </c>
      <c r="C23" s="83">
        <f ca="1">INDIRECT(Calculation_mcm!Y24)</f>
        <v>2562.9499999999998</v>
      </c>
      <c r="D23" s="45">
        <f ca="1">INDIRECT(Calculation_mcm!Z24)</f>
        <v>987.67</v>
      </c>
      <c r="E23" s="85">
        <f ca="1">INDIRECT(Calculation_mcm!AA24)</f>
        <v>1575.2799999999997</v>
      </c>
      <c r="F23" s="61">
        <f ca="1">INDIRECT(Calculation_mcm!AB24)</f>
        <v>161.03</v>
      </c>
      <c r="G23" s="83">
        <f ca="1">INDIRECT(Calculation_mcm!AC24)</f>
        <v>-3.48</v>
      </c>
      <c r="H23" s="46">
        <f ca="1">INDIRECT(Calculation_mcm!AD24)</f>
        <v>42.47</v>
      </c>
      <c r="I23" s="87">
        <f ca="1">INDIRECT(Calculation_mcm!AE24)</f>
        <v>4934.8099999999995</v>
      </c>
      <c r="J23" s="85">
        <f ca="1">INDIRECT(Calculation_mcm!AF24)</f>
        <v>4150.6399999999994</v>
      </c>
      <c r="K23" s="61">
        <f ca="1">INDIRECT(Calculation_mcm!AG24)</f>
        <v>908.03</v>
      </c>
      <c r="L23" s="83">
        <f ca="1">INDIRECT(Calculation_mcm!AH24)</f>
        <v>1711.32</v>
      </c>
      <c r="M23" s="45">
        <f ca="1">INDIRECT(Calculation_mcm!AI24)</f>
        <v>482.52</v>
      </c>
      <c r="N23" s="46">
        <f ca="1">INDIRECT(Calculation_mcm!AJ24)</f>
        <v>698.11</v>
      </c>
      <c r="O23" s="83">
        <f ca="1">INDIRECT(Calculation_mcm!AK24)</f>
        <v>209.99</v>
      </c>
      <c r="P23" s="45">
        <f ca="1">INDIRECT(Calculation_mcm!AL24)</f>
        <v>4.3899999999999997</v>
      </c>
      <c r="Q23" s="45">
        <f ca="1">INDIRECT(Calculation_mcm!AM24)</f>
        <v>7.37</v>
      </c>
      <c r="R23" s="46">
        <f ca="1">INDIRECT(Calculation_mcm!AN24)</f>
        <v>0</v>
      </c>
      <c r="S23" s="61">
        <f ca="1">INDIRECT(Calculation_mcm!AO24)</f>
        <v>273.98</v>
      </c>
      <c r="T23" s="85">
        <f ca="1">INDIRECT(Calculation_mcm!AP24)</f>
        <v>4295.71</v>
      </c>
    </row>
    <row r="24" spans="1:20" ht="20.149999999999999" customHeight="1" x14ac:dyDescent="0.35">
      <c r="A24" s="79" t="str">
        <f ca="1">INDIRECT(Calculation_mcm!W25)</f>
        <v>[provisional] May 2026</v>
      </c>
      <c r="B24" s="61">
        <f ca="1">INDIRECT(Calculation_mcm!X25)</f>
        <v>2263.08</v>
      </c>
      <c r="C24" s="83">
        <f ca="1">INDIRECT(Calculation_mcm!Y25)</f>
        <v>1917.39</v>
      </c>
      <c r="D24" s="45">
        <f ca="1">INDIRECT(Calculation_mcm!Z25)</f>
        <v>1010.62</v>
      </c>
      <c r="E24" s="85">
        <f ca="1">INDIRECT(Calculation_mcm!AA25)</f>
        <v>906.7700000000001</v>
      </c>
      <c r="F24" s="61">
        <f ca="1">INDIRECT(Calculation_mcm!AB25)</f>
        <v>350.57</v>
      </c>
      <c r="G24" s="83">
        <f ca="1">INDIRECT(Calculation_mcm!AC25)</f>
        <v>-3.48</v>
      </c>
      <c r="H24" s="46">
        <f ca="1">INDIRECT(Calculation_mcm!AD25)</f>
        <v>43.89</v>
      </c>
      <c r="I24" s="87">
        <f ca="1">INDIRECT(Calculation_mcm!AE25)</f>
        <v>4180.47</v>
      </c>
      <c r="J24" s="85">
        <f ca="1">INDIRECT(Calculation_mcm!AF25)</f>
        <v>3564.3100000000004</v>
      </c>
      <c r="K24" s="61">
        <f ca="1">INDIRECT(Calculation_mcm!AG25)</f>
        <v>1196.82</v>
      </c>
      <c r="L24" s="83">
        <f ca="1">INDIRECT(Calculation_mcm!AH25)</f>
        <v>1107.33</v>
      </c>
      <c r="M24" s="45">
        <f ca="1">INDIRECT(Calculation_mcm!AI25)</f>
        <v>423.82</v>
      </c>
      <c r="N24" s="46">
        <f ca="1">INDIRECT(Calculation_mcm!AJ25)</f>
        <v>604.29999999999995</v>
      </c>
      <c r="O24" s="83">
        <f ca="1">INDIRECT(Calculation_mcm!AK25)</f>
        <v>191.84</v>
      </c>
      <c r="P24" s="45">
        <f ca="1">INDIRECT(Calculation_mcm!AL25)</f>
        <v>4.95</v>
      </c>
      <c r="Q24" s="45">
        <f ca="1">INDIRECT(Calculation_mcm!AM25)</f>
        <v>5.36</v>
      </c>
      <c r="R24" s="46">
        <f ca="1">INDIRECT(Calculation_mcm!AN25)</f>
        <v>0</v>
      </c>
      <c r="S24" s="61">
        <f ca="1">INDIRECT(Calculation_mcm!AO25)</f>
        <v>227.4</v>
      </c>
      <c r="T24" s="85">
        <f ca="1">INDIRECT(Calculation_mcm!AP25)</f>
        <v>3761.8199999999997</v>
      </c>
    </row>
    <row r="25" spans="1:20" ht="20.149999999999999" customHeight="1" x14ac:dyDescent="0.35">
      <c r="A25" s="123" t="s">
        <v>83</v>
      </c>
      <c r="B25" s="124">
        <f ca="1">SUM(B22:B24)</f>
        <v>7238.68</v>
      </c>
      <c r="C25" s="89">
        <f t="shared" ref="C25:T25" ca="1" si="3">SUM(C22:C24)</f>
        <v>9088.4</v>
      </c>
      <c r="D25" s="112">
        <f t="shared" ca="1" si="3"/>
        <v>2709.2599999999998</v>
      </c>
      <c r="E25" s="88">
        <f t="shared" ca="1" si="3"/>
        <v>6379.14</v>
      </c>
      <c r="F25" s="124">
        <f t="shared" ca="1" si="3"/>
        <v>117.53999999999999</v>
      </c>
      <c r="G25" s="89">
        <f t="shared" ca="1" si="3"/>
        <v>-10.44</v>
      </c>
      <c r="H25" s="88">
        <f t="shared" ca="1" si="3"/>
        <v>130.25</v>
      </c>
      <c r="I25" s="89">
        <f t="shared" ca="1" si="3"/>
        <v>16327.080000000002</v>
      </c>
      <c r="J25" s="88">
        <f t="shared" ca="1" si="3"/>
        <v>13865.61</v>
      </c>
      <c r="K25" s="124">
        <f t="shared" ca="1" si="3"/>
        <v>3426.5599999999995</v>
      </c>
      <c r="L25" s="89">
        <f t="shared" ca="1" si="3"/>
        <v>5605.97</v>
      </c>
      <c r="M25" s="112">
        <f t="shared" ca="1" si="3"/>
        <v>1551.0199999999998</v>
      </c>
      <c r="N25" s="88">
        <f t="shared" ca="1" si="3"/>
        <v>2159.46</v>
      </c>
      <c r="O25" s="89">
        <f t="shared" ca="1" si="3"/>
        <v>626.38</v>
      </c>
      <c r="P25" s="112">
        <f t="shared" ca="1" si="3"/>
        <v>16.23</v>
      </c>
      <c r="Q25" s="112">
        <f t="shared" ca="1" si="3"/>
        <v>38.869999999999997</v>
      </c>
      <c r="R25" s="88">
        <f t="shared" ca="1" si="3"/>
        <v>0</v>
      </c>
      <c r="S25" s="124">
        <f t="shared" ca="1" si="3"/>
        <v>824.54000000000008</v>
      </c>
      <c r="T25" s="88">
        <f t="shared" ca="1" si="3"/>
        <v>14249.030000000002</v>
      </c>
    </row>
    <row r="26" spans="1:20" ht="20.149999999999999" customHeight="1" x14ac:dyDescent="0.35">
      <c r="A26" s="125" t="s">
        <v>82</v>
      </c>
      <c r="B26" s="126" t="str">
        <f ca="1">IF(((B25-B21)/B21*100)&gt;100,"(+) ",IF(((B25-B21)/B21*100)&lt;-100,"(-) ",IF(ROUND(((B25-B21)/B21*100),1)=0,"- ",IF(((B25-B21)/B21*100)&gt;0,TEXT(((B25-B21)/B21*100),"+0.0 "),TEXT(((B25-B21)/B21*100),"0.0 ")))))</f>
        <v xml:space="preserve">-8.4 </v>
      </c>
      <c r="C26" s="127" t="str">
        <f t="shared" ref="C26:T26" ca="1" si="4">IF(((C25-C21)/C21*100)&gt;100,"(+) ",IF(((C25-C21)/C21*100)&lt;-100,"(-) ",IF(ROUND(((C25-C21)/C21*100),1)=0,"- ",IF(((C25-C21)/C21*100)&gt;0,TEXT(((C25-C21)/C21*100),"+0.0 "),TEXT(((C25-C21)/C21*100),"0.0 ")))))</f>
        <v xml:space="preserve">-6.4 </v>
      </c>
      <c r="D26" s="128" t="str">
        <f t="shared" ca="1" si="4"/>
        <v xml:space="preserve">-9.4 </v>
      </c>
      <c r="E26" s="129" t="str">
        <f t="shared" ca="1" si="4"/>
        <v xml:space="preserve">-5.1 </v>
      </c>
      <c r="F26" s="126" t="str">
        <f t="shared" ca="1" si="4"/>
        <v xml:space="preserve">(-) </v>
      </c>
      <c r="G26" s="127" t="str">
        <f t="shared" ca="1" si="4"/>
        <v xml:space="preserve">+16.1 </v>
      </c>
      <c r="H26" s="129" t="str">
        <f t="shared" ca="1" si="4"/>
        <v xml:space="preserve">- </v>
      </c>
      <c r="I26" s="127" t="str">
        <f t="shared" ca="1" si="4"/>
        <v xml:space="preserve">-7.3 </v>
      </c>
      <c r="J26" s="129" t="str">
        <f t="shared" ca="1" si="4"/>
        <v xml:space="preserve">-2.8 </v>
      </c>
      <c r="K26" s="128" t="str">
        <f t="shared" ca="1" si="4"/>
        <v xml:space="preserve">-16.8 </v>
      </c>
      <c r="L26" s="127" t="str">
        <f t="shared" ca="1" si="4"/>
        <v xml:space="preserve">+15.2 </v>
      </c>
      <c r="M26" s="128" t="str">
        <f t="shared" ca="1" si="4"/>
        <v xml:space="preserve">+4.8 </v>
      </c>
      <c r="N26" s="128" t="str">
        <f t="shared" ca="1" si="4"/>
        <v xml:space="preserve">-3.9 </v>
      </c>
      <c r="O26" s="127" t="str">
        <f t="shared" ca="1" si="4"/>
        <v xml:space="preserve">-25.5 </v>
      </c>
      <c r="P26" s="128" t="str">
        <f t="shared" ca="1" si="4"/>
        <v xml:space="preserve">-2.9 </v>
      </c>
      <c r="Q26" s="128" t="str">
        <f t="shared" ca="1" si="4"/>
        <v xml:space="preserve">-18.8 </v>
      </c>
      <c r="R26" s="129" t="s">
        <v>140</v>
      </c>
      <c r="S26" s="129" t="str">
        <f t="shared" ca="1" si="4"/>
        <v xml:space="preserve">+4.2 </v>
      </c>
      <c r="T26" s="129" t="str">
        <f t="shared" ca="1" si="4"/>
        <v xml:space="preserve">-1.1 </v>
      </c>
    </row>
  </sheetData>
  <pageMargins left="0.74803149606299213" right="0.74803149606299213" top="0.98425196850393704" bottom="0.98425196850393704" header="0.51181102362204722" footer="0.51181102362204722"/>
  <pageSetup paperSize="9" scale="52" orientation="landscape" verticalDpi="4"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4AAB1-9452-49FE-961A-DE52C64656BA}">
  <sheetPr>
    <pageSetUpPr fitToPage="1"/>
  </sheetPr>
  <dimension ref="A1:Z26"/>
  <sheetViews>
    <sheetView showGridLines="0" zoomScaleNormal="100" workbookViewId="0">
      <pane xSplit="1" ySplit="8" topLeftCell="B26" activePane="bottomRight" state="frozen"/>
      <selection activeCell="B1" sqref="B1"/>
      <selection pane="topRight" activeCell="E1" sqref="E1"/>
      <selection pane="bottomLeft" activeCell="B9" sqref="B9"/>
      <selection pane="bottomRight" activeCell="B26" sqref="B26"/>
    </sheetView>
  </sheetViews>
  <sheetFormatPr defaultColWidth="9" defaultRowHeight="15.5" x14ac:dyDescent="0.35"/>
  <cols>
    <col min="1" max="1" width="25.54296875" style="50" customWidth="1"/>
    <col min="2" max="20" width="13.54296875" style="50" customWidth="1"/>
    <col min="21" max="233" width="9" style="50"/>
    <col min="234" max="234" width="6.26953125" style="50" customWidth="1"/>
    <col min="235" max="235" width="10.26953125" style="50" customWidth="1"/>
    <col min="236" max="236" width="11" style="50" customWidth="1"/>
    <col min="237" max="237" width="12.54296875" style="50" customWidth="1"/>
    <col min="238" max="238" width="11.453125" style="50" customWidth="1"/>
    <col min="239" max="239" width="9.54296875" style="50" customWidth="1"/>
    <col min="240" max="240" width="0" style="50" hidden="1" customWidth="1"/>
    <col min="241" max="241" width="9.7265625" style="50" customWidth="1"/>
    <col min="242" max="243" width="12.54296875" style="50" customWidth="1"/>
    <col min="244" max="244" width="12.26953125" style="50" customWidth="1"/>
    <col min="245" max="245" width="12.54296875" style="50" customWidth="1"/>
    <col min="246" max="246" width="0" style="50" hidden="1" customWidth="1"/>
    <col min="247" max="247" width="14.26953125" style="50" customWidth="1"/>
    <col min="248" max="248" width="10.7265625" style="50" customWidth="1"/>
    <col min="249" max="249" width="13.7265625" style="50" customWidth="1"/>
    <col min="250" max="250" width="11.54296875" style="50" customWidth="1"/>
    <col min="251" max="251" width="11.26953125" style="50" customWidth="1"/>
    <col min="252" max="252" width="13.54296875" style="50" customWidth="1"/>
    <col min="253" max="253" width="15" style="50" customWidth="1"/>
    <col min="254" max="254" width="15.26953125" style="50" bestFit="1" customWidth="1"/>
    <col min="255" max="255" width="16.26953125" style="50" bestFit="1" customWidth="1"/>
    <col min="256" max="256" width="12" style="50" customWidth="1"/>
    <col min="257" max="489" width="9" style="50"/>
    <col min="490" max="490" width="6.26953125" style="50" customWidth="1"/>
    <col min="491" max="491" width="10.26953125" style="50" customWidth="1"/>
    <col min="492" max="492" width="11" style="50" customWidth="1"/>
    <col min="493" max="493" width="12.54296875" style="50" customWidth="1"/>
    <col min="494" max="494" width="11.453125" style="50" customWidth="1"/>
    <col min="495" max="495" width="9.54296875" style="50" customWidth="1"/>
    <col min="496" max="496" width="0" style="50" hidden="1" customWidth="1"/>
    <col min="497" max="497" width="9.7265625" style="50" customWidth="1"/>
    <col min="498" max="499" width="12.54296875" style="50" customWidth="1"/>
    <col min="500" max="500" width="12.26953125" style="50" customWidth="1"/>
    <col min="501" max="501" width="12.54296875" style="50" customWidth="1"/>
    <col min="502" max="502" width="0" style="50" hidden="1" customWidth="1"/>
    <col min="503" max="503" width="14.26953125" style="50" customWidth="1"/>
    <col min="504" max="504" width="10.7265625" style="50" customWidth="1"/>
    <col min="505" max="505" width="13.7265625" style="50" customWidth="1"/>
    <col min="506" max="506" width="11.54296875" style="50" customWidth="1"/>
    <col min="507" max="507" width="11.26953125" style="50" customWidth="1"/>
    <col min="508" max="508" width="13.54296875" style="50" customWidth="1"/>
    <col min="509" max="509" width="15" style="50" customWidth="1"/>
    <col min="510" max="510" width="15.26953125" style="50" bestFit="1" customWidth="1"/>
    <col min="511" max="511" width="16.26953125" style="50" bestFit="1" customWidth="1"/>
    <col min="512" max="512" width="12" style="50" customWidth="1"/>
    <col min="513" max="745" width="9" style="50"/>
    <col min="746" max="746" width="6.26953125" style="50" customWidth="1"/>
    <col min="747" max="747" width="10.26953125" style="50" customWidth="1"/>
    <col min="748" max="748" width="11" style="50" customWidth="1"/>
    <col min="749" max="749" width="12.54296875" style="50" customWidth="1"/>
    <col min="750" max="750" width="11.453125" style="50" customWidth="1"/>
    <col min="751" max="751" width="9.54296875" style="50" customWidth="1"/>
    <col min="752" max="752" width="0" style="50" hidden="1" customWidth="1"/>
    <col min="753" max="753" width="9.7265625" style="50" customWidth="1"/>
    <col min="754" max="755" width="12.54296875" style="50" customWidth="1"/>
    <col min="756" max="756" width="12.26953125" style="50" customWidth="1"/>
    <col min="757" max="757" width="12.54296875" style="50" customWidth="1"/>
    <col min="758" max="758" width="0" style="50" hidden="1" customWidth="1"/>
    <col min="759" max="759" width="14.26953125" style="50" customWidth="1"/>
    <col min="760" max="760" width="10.7265625" style="50" customWidth="1"/>
    <col min="761" max="761" width="13.7265625" style="50" customWidth="1"/>
    <col min="762" max="762" width="11.54296875" style="50" customWidth="1"/>
    <col min="763" max="763" width="11.26953125" style="50" customWidth="1"/>
    <col min="764" max="764" width="13.54296875" style="50" customWidth="1"/>
    <col min="765" max="765" width="15" style="50" customWidth="1"/>
    <col min="766" max="766" width="15.26953125" style="50" bestFit="1" customWidth="1"/>
    <col min="767" max="767" width="16.26953125" style="50" bestFit="1" customWidth="1"/>
    <col min="768" max="768" width="12" style="50" customWidth="1"/>
    <col min="769" max="1001" width="9" style="50"/>
    <col min="1002" max="1002" width="6.26953125" style="50" customWidth="1"/>
    <col min="1003" max="1003" width="10.26953125" style="50" customWidth="1"/>
    <col min="1004" max="1004" width="11" style="50" customWidth="1"/>
    <col min="1005" max="1005" width="12.54296875" style="50" customWidth="1"/>
    <col min="1006" max="1006" width="11.453125" style="50" customWidth="1"/>
    <col min="1007" max="1007" width="9.54296875" style="50" customWidth="1"/>
    <col min="1008" max="1008" width="0" style="50" hidden="1" customWidth="1"/>
    <col min="1009" max="1009" width="9.7265625" style="50" customWidth="1"/>
    <col min="1010" max="1011" width="12.54296875" style="50" customWidth="1"/>
    <col min="1012" max="1012" width="12.26953125" style="50" customWidth="1"/>
    <col min="1013" max="1013" width="12.54296875" style="50" customWidth="1"/>
    <col min="1014" max="1014" width="0" style="50" hidden="1" customWidth="1"/>
    <col min="1015" max="1015" width="14.26953125" style="50" customWidth="1"/>
    <col min="1016" max="1016" width="10.7265625" style="50" customWidth="1"/>
    <col min="1017" max="1017" width="13.7265625" style="50" customWidth="1"/>
    <col min="1018" max="1018" width="11.54296875" style="50" customWidth="1"/>
    <col min="1019" max="1019" width="11.26953125" style="50" customWidth="1"/>
    <col min="1020" max="1020" width="13.54296875" style="50" customWidth="1"/>
    <col min="1021" max="1021" width="15" style="50" customWidth="1"/>
    <col min="1022" max="1022" width="15.26953125" style="50" bestFit="1" customWidth="1"/>
    <col min="1023" max="1023" width="16.26953125" style="50" bestFit="1" customWidth="1"/>
    <col min="1024" max="1024" width="12" style="50" customWidth="1"/>
    <col min="1025" max="1257" width="9" style="50"/>
    <col min="1258" max="1258" width="6.26953125" style="50" customWidth="1"/>
    <col min="1259" max="1259" width="10.26953125" style="50" customWidth="1"/>
    <col min="1260" max="1260" width="11" style="50" customWidth="1"/>
    <col min="1261" max="1261" width="12.54296875" style="50" customWidth="1"/>
    <col min="1262" max="1262" width="11.453125" style="50" customWidth="1"/>
    <col min="1263" max="1263" width="9.54296875" style="50" customWidth="1"/>
    <col min="1264" max="1264" width="0" style="50" hidden="1" customWidth="1"/>
    <col min="1265" max="1265" width="9.7265625" style="50" customWidth="1"/>
    <col min="1266" max="1267" width="12.54296875" style="50" customWidth="1"/>
    <col min="1268" max="1268" width="12.26953125" style="50" customWidth="1"/>
    <col min="1269" max="1269" width="12.54296875" style="50" customWidth="1"/>
    <col min="1270" max="1270" width="0" style="50" hidden="1" customWidth="1"/>
    <col min="1271" max="1271" width="14.26953125" style="50" customWidth="1"/>
    <col min="1272" max="1272" width="10.7265625" style="50" customWidth="1"/>
    <col min="1273" max="1273" width="13.7265625" style="50" customWidth="1"/>
    <col min="1274" max="1274" width="11.54296875" style="50" customWidth="1"/>
    <col min="1275" max="1275" width="11.26953125" style="50" customWidth="1"/>
    <col min="1276" max="1276" width="13.54296875" style="50" customWidth="1"/>
    <col min="1277" max="1277" width="15" style="50" customWidth="1"/>
    <col min="1278" max="1278" width="15.26953125" style="50" bestFit="1" customWidth="1"/>
    <col min="1279" max="1279" width="16.26953125" style="50" bestFit="1" customWidth="1"/>
    <col min="1280" max="1280" width="12" style="50" customWidth="1"/>
    <col min="1281" max="1513" width="9" style="50"/>
    <col min="1514" max="1514" width="6.26953125" style="50" customWidth="1"/>
    <col min="1515" max="1515" width="10.26953125" style="50" customWidth="1"/>
    <col min="1516" max="1516" width="11" style="50" customWidth="1"/>
    <col min="1517" max="1517" width="12.54296875" style="50" customWidth="1"/>
    <col min="1518" max="1518" width="11.453125" style="50" customWidth="1"/>
    <col min="1519" max="1519" width="9.54296875" style="50" customWidth="1"/>
    <col min="1520" max="1520" width="0" style="50" hidden="1" customWidth="1"/>
    <col min="1521" max="1521" width="9.7265625" style="50" customWidth="1"/>
    <col min="1522" max="1523" width="12.54296875" style="50" customWidth="1"/>
    <col min="1524" max="1524" width="12.26953125" style="50" customWidth="1"/>
    <col min="1525" max="1525" width="12.54296875" style="50" customWidth="1"/>
    <col min="1526" max="1526" width="0" style="50" hidden="1" customWidth="1"/>
    <col min="1527" max="1527" width="14.26953125" style="50" customWidth="1"/>
    <col min="1528" max="1528" width="10.7265625" style="50" customWidth="1"/>
    <col min="1529" max="1529" width="13.7265625" style="50" customWidth="1"/>
    <col min="1530" max="1530" width="11.54296875" style="50" customWidth="1"/>
    <col min="1531" max="1531" width="11.26953125" style="50" customWidth="1"/>
    <col min="1532" max="1532" width="13.54296875" style="50" customWidth="1"/>
    <col min="1533" max="1533" width="15" style="50" customWidth="1"/>
    <col min="1534" max="1534" width="15.26953125" style="50" bestFit="1" customWidth="1"/>
    <col min="1535" max="1535" width="16.26953125" style="50" bestFit="1" customWidth="1"/>
    <col min="1536" max="1536" width="12" style="50" customWidth="1"/>
    <col min="1537" max="1769" width="9" style="50"/>
    <col min="1770" max="1770" width="6.26953125" style="50" customWidth="1"/>
    <col min="1771" max="1771" width="10.26953125" style="50" customWidth="1"/>
    <col min="1772" max="1772" width="11" style="50" customWidth="1"/>
    <col min="1773" max="1773" width="12.54296875" style="50" customWidth="1"/>
    <col min="1774" max="1774" width="11.453125" style="50" customWidth="1"/>
    <col min="1775" max="1775" width="9.54296875" style="50" customWidth="1"/>
    <col min="1776" max="1776" width="0" style="50" hidden="1" customWidth="1"/>
    <col min="1777" max="1777" width="9.7265625" style="50" customWidth="1"/>
    <col min="1778" max="1779" width="12.54296875" style="50" customWidth="1"/>
    <col min="1780" max="1780" width="12.26953125" style="50" customWidth="1"/>
    <col min="1781" max="1781" width="12.54296875" style="50" customWidth="1"/>
    <col min="1782" max="1782" width="0" style="50" hidden="1" customWidth="1"/>
    <col min="1783" max="1783" width="14.26953125" style="50" customWidth="1"/>
    <col min="1784" max="1784" width="10.7265625" style="50" customWidth="1"/>
    <col min="1785" max="1785" width="13.7265625" style="50" customWidth="1"/>
    <col min="1786" max="1786" width="11.54296875" style="50" customWidth="1"/>
    <col min="1787" max="1787" width="11.26953125" style="50" customWidth="1"/>
    <col min="1788" max="1788" width="13.54296875" style="50" customWidth="1"/>
    <col min="1789" max="1789" width="15" style="50" customWidth="1"/>
    <col min="1790" max="1790" width="15.26953125" style="50" bestFit="1" customWidth="1"/>
    <col min="1791" max="1791" width="16.26953125" style="50" bestFit="1" customWidth="1"/>
    <col min="1792" max="1792" width="12" style="50" customWidth="1"/>
    <col min="1793" max="2025" width="9" style="50"/>
    <col min="2026" max="2026" width="6.26953125" style="50" customWidth="1"/>
    <col min="2027" max="2027" width="10.26953125" style="50" customWidth="1"/>
    <col min="2028" max="2028" width="11" style="50" customWidth="1"/>
    <col min="2029" max="2029" width="12.54296875" style="50" customWidth="1"/>
    <col min="2030" max="2030" width="11.453125" style="50" customWidth="1"/>
    <col min="2031" max="2031" width="9.54296875" style="50" customWidth="1"/>
    <col min="2032" max="2032" width="0" style="50" hidden="1" customWidth="1"/>
    <col min="2033" max="2033" width="9.7265625" style="50" customWidth="1"/>
    <col min="2034" max="2035" width="12.54296875" style="50" customWidth="1"/>
    <col min="2036" max="2036" width="12.26953125" style="50" customWidth="1"/>
    <col min="2037" max="2037" width="12.54296875" style="50" customWidth="1"/>
    <col min="2038" max="2038" width="0" style="50" hidden="1" customWidth="1"/>
    <col min="2039" max="2039" width="14.26953125" style="50" customWidth="1"/>
    <col min="2040" max="2040" width="10.7265625" style="50" customWidth="1"/>
    <col min="2041" max="2041" width="13.7265625" style="50" customWidth="1"/>
    <col min="2042" max="2042" width="11.54296875" style="50" customWidth="1"/>
    <col min="2043" max="2043" width="11.26953125" style="50" customWidth="1"/>
    <col min="2044" max="2044" width="13.54296875" style="50" customWidth="1"/>
    <col min="2045" max="2045" width="15" style="50" customWidth="1"/>
    <col min="2046" max="2046" width="15.26953125" style="50" bestFit="1" customWidth="1"/>
    <col min="2047" max="2047" width="16.26953125" style="50" bestFit="1" customWidth="1"/>
    <col min="2048" max="2048" width="12" style="50" customWidth="1"/>
    <col min="2049" max="2281" width="9" style="50"/>
    <col min="2282" max="2282" width="6.26953125" style="50" customWidth="1"/>
    <col min="2283" max="2283" width="10.26953125" style="50" customWidth="1"/>
    <col min="2284" max="2284" width="11" style="50" customWidth="1"/>
    <col min="2285" max="2285" width="12.54296875" style="50" customWidth="1"/>
    <col min="2286" max="2286" width="11.453125" style="50" customWidth="1"/>
    <col min="2287" max="2287" width="9.54296875" style="50" customWidth="1"/>
    <col min="2288" max="2288" width="0" style="50" hidden="1" customWidth="1"/>
    <col min="2289" max="2289" width="9.7265625" style="50" customWidth="1"/>
    <col min="2290" max="2291" width="12.54296875" style="50" customWidth="1"/>
    <col min="2292" max="2292" width="12.26953125" style="50" customWidth="1"/>
    <col min="2293" max="2293" width="12.54296875" style="50" customWidth="1"/>
    <col min="2294" max="2294" width="0" style="50" hidden="1" customWidth="1"/>
    <col min="2295" max="2295" width="14.26953125" style="50" customWidth="1"/>
    <col min="2296" max="2296" width="10.7265625" style="50" customWidth="1"/>
    <col min="2297" max="2297" width="13.7265625" style="50" customWidth="1"/>
    <col min="2298" max="2298" width="11.54296875" style="50" customWidth="1"/>
    <col min="2299" max="2299" width="11.26953125" style="50" customWidth="1"/>
    <col min="2300" max="2300" width="13.54296875" style="50" customWidth="1"/>
    <col min="2301" max="2301" width="15" style="50" customWidth="1"/>
    <col min="2302" max="2302" width="15.26953125" style="50" bestFit="1" customWidth="1"/>
    <col min="2303" max="2303" width="16.26953125" style="50" bestFit="1" customWidth="1"/>
    <col min="2304" max="2304" width="12" style="50" customWidth="1"/>
    <col min="2305" max="2537" width="9" style="50"/>
    <col min="2538" max="2538" width="6.26953125" style="50" customWidth="1"/>
    <col min="2539" max="2539" width="10.26953125" style="50" customWidth="1"/>
    <col min="2540" max="2540" width="11" style="50" customWidth="1"/>
    <col min="2541" max="2541" width="12.54296875" style="50" customWidth="1"/>
    <col min="2542" max="2542" width="11.453125" style="50" customWidth="1"/>
    <col min="2543" max="2543" width="9.54296875" style="50" customWidth="1"/>
    <col min="2544" max="2544" width="0" style="50" hidden="1" customWidth="1"/>
    <col min="2545" max="2545" width="9.7265625" style="50" customWidth="1"/>
    <col min="2546" max="2547" width="12.54296875" style="50" customWidth="1"/>
    <col min="2548" max="2548" width="12.26953125" style="50" customWidth="1"/>
    <col min="2549" max="2549" width="12.54296875" style="50" customWidth="1"/>
    <col min="2550" max="2550" width="0" style="50" hidden="1" customWidth="1"/>
    <col min="2551" max="2551" width="14.26953125" style="50" customWidth="1"/>
    <col min="2552" max="2552" width="10.7265625" style="50" customWidth="1"/>
    <col min="2553" max="2553" width="13.7265625" style="50" customWidth="1"/>
    <col min="2554" max="2554" width="11.54296875" style="50" customWidth="1"/>
    <col min="2555" max="2555" width="11.26953125" style="50" customWidth="1"/>
    <col min="2556" max="2556" width="13.54296875" style="50" customWidth="1"/>
    <col min="2557" max="2557" width="15" style="50" customWidth="1"/>
    <col min="2558" max="2558" width="15.26953125" style="50" bestFit="1" customWidth="1"/>
    <col min="2559" max="2559" width="16.26953125" style="50" bestFit="1" customWidth="1"/>
    <col min="2560" max="2560" width="12" style="50" customWidth="1"/>
    <col min="2561" max="2793" width="9" style="50"/>
    <col min="2794" max="2794" width="6.26953125" style="50" customWidth="1"/>
    <col min="2795" max="2795" width="10.26953125" style="50" customWidth="1"/>
    <col min="2796" max="2796" width="11" style="50" customWidth="1"/>
    <col min="2797" max="2797" width="12.54296875" style="50" customWidth="1"/>
    <col min="2798" max="2798" width="11.453125" style="50" customWidth="1"/>
    <col min="2799" max="2799" width="9.54296875" style="50" customWidth="1"/>
    <col min="2800" max="2800" width="0" style="50" hidden="1" customWidth="1"/>
    <col min="2801" max="2801" width="9.7265625" style="50" customWidth="1"/>
    <col min="2802" max="2803" width="12.54296875" style="50" customWidth="1"/>
    <col min="2804" max="2804" width="12.26953125" style="50" customWidth="1"/>
    <col min="2805" max="2805" width="12.54296875" style="50" customWidth="1"/>
    <col min="2806" max="2806" width="0" style="50" hidden="1" customWidth="1"/>
    <col min="2807" max="2807" width="14.26953125" style="50" customWidth="1"/>
    <col min="2808" max="2808" width="10.7265625" style="50" customWidth="1"/>
    <col min="2809" max="2809" width="13.7265625" style="50" customWidth="1"/>
    <col min="2810" max="2810" width="11.54296875" style="50" customWidth="1"/>
    <col min="2811" max="2811" width="11.26953125" style="50" customWidth="1"/>
    <col min="2812" max="2812" width="13.54296875" style="50" customWidth="1"/>
    <col min="2813" max="2813" width="15" style="50" customWidth="1"/>
    <col min="2814" max="2814" width="15.26953125" style="50" bestFit="1" customWidth="1"/>
    <col min="2815" max="2815" width="16.26953125" style="50" bestFit="1" customWidth="1"/>
    <col min="2816" max="2816" width="12" style="50" customWidth="1"/>
    <col min="2817" max="3049" width="9" style="50"/>
    <col min="3050" max="3050" width="6.26953125" style="50" customWidth="1"/>
    <col min="3051" max="3051" width="10.26953125" style="50" customWidth="1"/>
    <col min="3052" max="3052" width="11" style="50" customWidth="1"/>
    <col min="3053" max="3053" width="12.54296875" style="50" customWidth="1"/>
    <col min="3054" max="3054" width="11.453125" style="50" customWidth="1"/>
    <col min="3055" max="3055" width="9.54296875" style="50" customWidth="1"/>
    <col min="3056" max="3056" width="0" style="50" hidden="1" customWidth="1"/>
    <col min="3057" max="3057" width="9.7265625" style="50" customWidth="1"/>
    <col min="3058" max="3059" width="12.54296875" style="50" customWidth="1"/>
    <col min="3060" max="3060" width="12.26953125" style="50" customWidth="1"/>
    <col min="3061" max="3061" width="12.54296875" style="50" customWidth="1"/>
    <col min="3062" max="3062" width="0" style="50" hidden="1" customWidth="1"/>
    <col min="3063" max="3063" width="14.26953125" style="50" customWidth="1"/>
    <col min="3064" max="3064" width="10.7265625" style="50" customWidth="1"/>
    <col min="3065" max="3065" width="13.7265625" style="50" customWidth="1"/>
    <col min="3066" max="3066" width="11.54296875" style="50" customWidth="1"/>
    <col min="3067" max="3067" width="11.26953125" style="50" customWidth="1"/>
    <col min="3068" max="3068" width="13.54296875" style="50" customWidth="1"/>
    <col min="3069" max="3069" width="15" style="50" customWidth="1"/>
    <col min="3070" max="3070" width="15.26953125" style="50" bestFit="1" customWidth="1"/>
    <col min="3071" max="3071" width="16.26953125" style="50" bestFit="1" customWidth="1"/>
    <col min="3072" max="3072" width="12" style="50" customWidth="1"/>
    <col min="3073" max="3305" width="9" style="50"/>
    <col min="3306" max="3306" width="6.26953125" style="50" customWidth="1"/>
    <col min="3307" max="3307" width="10.26953125" style="50" customWidth="1"/>
    <col min="3308" max="3308" width="11" style="50" customWidth="1"/>
    <col min="3309" max="3309" width="12.54296875" style="50" customWidth="1"/>
    <col min="3310" max="3310" width="11.453125" style="50" customWidth="1"/>
    <col min="3311" max="3311" width="9.54296875" style="50" customWidth="1"/>
    <col min="3312" max="3312" width="0" style="50" hidden="1" customWidth="1"/>
    <col min="3313" max="3313" width="9.7265625" style="50" customWidth="1"/>
    <col min="3314" max="3315" width="12.54296875" style="50" customWidth="1"/>
    <col min="3316" max="3316" width="12.26953125" style="50" customWidth="1"/>
    <col min="3317" max="3317" width="12.54296875" style="50" customWidth="1"/>
    <col min="3318" max="3318" width="0" style="50" hidden="1" customWidth="1"/>
    <col min="3319" max="3319" width="14.26953125" style="50" customWidth="1"/>
    <col min="3320" max="3320" width="10.7265625" style="50" customWidth="1"/>
    <col min="3321" max="3321" width="13.7265625" style="50" customWidth="1"/>
    <col min="3322" max="3322" width="11.54296875" style="50" customWidth="1"/>
    <col min="3323" max="3323" width="11.26953125" style="50" customWidth="1"/>
    <col min="3324" max="3324" width="13.54296875" style="50" customWidth="1"/>
    <col min="3325" max="3325" width="15" style="50" customWidth="1"/>
    <col min="3326" max="3326" width="15.26953125" style="50" bestFit="1" customWidth="1"/>
    <col min="3327" max="3327" width="16.26953125" style="50" bestFit="1" customWidth="1"/>
    <col min="3328" max="3328" width="12" style="50" customWidth="1"/>
    <col min="3329" max="3561" width="9" style="50"/>
    <col min="3562" max="3562" width="6.26953125" style="50" customWidth="1"/>
    <col min="3563" max="3563" width="10.26953125" style="50" customWidth="1"/>
    <col min="3564" max="3564" width="11" style="50" customWidth="1"/>
    <col min="3565" max="3565" width="12.54296875" style="50" customWidth="1"/>
    <col min="3566" max="3566" width="11.453125" style="50" customWidth="1"/>
    <col min="3567" max="3567" width="9.54296875" style="50" customWidth="1"/>
    <col min="3568" max="3568" width="0" style="50" hidden="1" customWidth="1"/>
    <col min="3569" max="3569" width="9.7265625" style="50" customWidth="1"/>
    <col min="3570" max="3571" width="12.54296875" style="50" customWidth="1"/>
    <col min="3572" max="3572" width="12.26953125" style="50" customWidth="1"/>
    <col min="3573" max="3573" width="12.54296875" style="50" customWidth="1"/>
    <col min="3574" max="3574" width="0" style="50" hidden="1" customWidth="1"/>
    <col min="3575" max="3575" width="14.26953125" style="50" customWidth="1"/>
    <col min="3576" max="3576" width="10.7265625" style="50" customWidth="1"/>
    <col min="3577" max="3577" width="13.7265625" style="50" customWidth="1"/>
    <col min="3578" max="3578" width="11.54296875" style="50" customWidth="1"/>
    <col min="3579" max="3579" width="11.26953125" style="50" customWidth="1"/>
    <col min="3580" max="3580" width="13.54296875" style="50" customWidth="1"/>
    <col min="3581" max="3581" width="15" style="50" customWidth="1"/>
    <col min="3582" max="3582" width="15.26953125" style="50" bestFit="1" customWidth="1"/>
    <col min="3583" max="3583" width="16.26953125" style="50" bestFit="1" customWidth="1"/>
    <col min="3584" max="3584" width="12" style="50" customWidth="1"/>
    <col min="3585" max="3817" width="9" style="50"/>
    <col min="3818" max="3818" width="6.26953125" style="50" customWidth="1"/>
    <col min="3819" max="3819" width="10.26953125" style="50" customWidth="1"/>
    <col min="3820" max="3820" width="11" style="50" customWidth="1"/>
    <col min="3821" max="3821" width="12.54296875" style="50" customWidth="1"/>
    <col min="3822" max="3822" width="11.453125" style="50" customWidth="1"/>
    <col min="3823" max="3823" width="9.54296875" style="50" customWidth="1"/>
    <col min="3824" max="3824" width="0" style="50" hidden="1" customWidth="1"/>
    <col min="3825" max="3825" width="9.7265625" style="50" customWidth="1"/>
    <col min="3826" max="3827" width="12.54296875" style="50" customWidth="1"/>
    <col min="3828" max="3828" width="12.26953125" style="50" customWidth="1"/>
    <col min="3829" max="3829" width="12.54296875" style="50" customWidth="1"/>
    <col min="3830" max="3830" width="0" style="50" hidden="1" customWidth="1"/>
    <col min="3831" max="3831" width="14.26953125" style="50" customWidth="1"/>
    <col min="3832" max="3832" width="10.7265625" style="50" customWidth="1"/>
    <col min="3833" max="3833" width="13.7265625" style="50" customWidth="1"/>
    <col min="3834" max="3834" width="11.54296875" style="50" customWidth="1"/>
    <col min="3835" max="3835" width="11.26953125" style="50" customWidth="1"/>
    <col min="3836" max="3836" width="13.54296875" style="50" customWidth="1"/>
    <col min="3837" max="3837" width="15" style="50" customWidth="1"/>
    <col min="3838" max="3838" width="15.26953125" style="50" bestFit="1" customWidth="1"/>
    <col min="3839" max="3839" width="16.26953125" style="50" bestFit="1" customWidth="1"/>
    <col min="3840" max="3840" width="12" style="50" customWidth="1"/>
    <col min="3841" max="4073" width="9" style="50"/>
    <col min="4074" max="4074" width="6.26953125" style="50" customWidth="1"/>
    <col min="4075" max="4075" width="10.26953125" style="50" customWidth="1"/>
    <col min="4076" max="4076" width="11" style="50" customWidth="1"/>
    <col min="4077" max="4077" width="12.54296875" style="50" customWidth="1"/>
    <col min="4078" max="4078" width="11.453125" style="50" customWidth="1"/>
    <col min="4079" max="4079" width="9.54296875" style="50" customWidth="1"/>
    <col min="4080" max="4080" width="0" style="50" hidden="1" customWidth="1"/>
    <col min="4081" max="4081" width="9.7265625" style="50" customWidth="1"/>
    <col min="4082" max="4083" width="12.54296875" style="50" customWidth="1"/>
    <col min="4084" max="4084" width="12.26953125" style="50" customWidth="1"/>
    <col min="4085" max="4085" width="12.54296875" style="50" customWidth="1"/>
    <col min="4086" max="4086" width="0" style="50" hidden="1" customWidth="1"/>
    <col min="4087" max="4087" width="14.26953125" style="50" customWidth="1"/>
    <col min="4088" max="4088" width="10.7265625" style="50" customWidth="1"/>
    <col min="4089" max="4089" width="13.7265625" style="50" customWidth="1"/>
    <col min="4090" max="4090" width="11.54296875" style="50" customWidth="1"/>
    <col min="4091" max="4091" width="11.26953125" style="50" customWidth="1"/>
    <col min="4092" max="4092" width="13.54296875" style="50" customWidth="1"/>
    <col min="4093" max="4093" width="15" style="50" customWidth="1"/>
    <col min="4094" max="4094" width="15.26953125" style="50" bestFit="1" customWidth="1"/>
    <col min="4095" max="4095" width="16.26953125" style="50" bestFit="1" customWidth="1"/>
    <col min="4096" max="4096" width="12" style="50" customWidth="1"/>
    <col min="4097" max="4329" width="9" style="50"/>
    <col min="4330" max="4330" width="6.26953125" style="50" customWidth="1"/>
    <col min="4331" max="4331" width="10.26953125" style="50" customWidth="1"/>
    <col min="4332" max="4332" width="11" style="50" customWidth="1"/>
    <col min="4333" max="4333" width="12.54296875" style="50" customWidth="1"/>
    <col min="4334" max="4334" width="11.453125" style="50" customWidth="1"/>
    <col min="4335" max="4335" width="9.54296875" style="50" customWidth="1"/>
    <col min="4336" max="4336" width="0" style="50" hidden="1" customWidth="1"/>
    <col min="4337" max="4337" width="9.7265625" style="50" customWidth="1"/>
    <col min="4338" max="4339" width="12.54296875" style="50" customWidth="1"/>
    <col min="4340" max="4340" width="12.26953125" style="50" customWidth="1"/>
    <col min="4341" max="4341" width="12.54296875" style="50" customWidth="1"/>
    <col min="4342" max="4342" width="0" style="50" hidden="1" customWidth="1"/>
    <col min="4343" max="4343" width="14.26953125" style="50" customWidth="1"/>
    <col min="4344" max="4344" width="10.7265625" style="50" customWidth="1"/>
    <col min="4345" max="4345" width="13.7265625" style="50" customWidth="1"/>
    <col min="4346" max="4346" width="11.54296875" style="50" customWidth="1"/>
    <col min="4347" max="4347" width="11.26953125" style="50" customWidth="1"/>
    <col min="4348" max="4348" width="13.54296875" style="50" customWidth="1"/>
    <col min="4349" max="4349" width="15" style="50" customWidth="1"/>
    <col min="4350" max="4350" width="15.26953125" style="50" bestFit="1" customWidth="1"/>
    <col min="4351" max="4351" width="16.26953125" style="50" bestFit="1" customWidth="1"/>
    <col min="4352" max="4352" width="12" style="50" customWidth="1"/>
    <col min="4353" max="4585" width="9" style="50"/>
    <col min="4586" max="4586" width="6.26953125" style="50" customWidth="1"/>
    <col min="4587" max="4587" width="10.26953125" style="50" customWidth="1"/>
    <col min="4588" max="4588" width="11" style="50" customWidth="1"/>
    <col min="4589" max="4589" width="12.54296875" style="50" customWidth="1"/>
    <col min="4590" max="4590" width="11.453125" style="50" customWidth="1"/>
    <col min="4591" max="4591" width="9.54296875" style="50" customWidth="1"/>
    <col min="4592" max="4592" width="0" style="50" hidden="1" customWidth="1"/>
    <col min="4593" max="4593" width="9.7265625" style="50" customWidth="1"/>
    <col min="4594" max="4595" width="12.54296875" style="50" customWidth="1"/>
    <col min="4596" max="4596" width="12.26953125" style="50" customWidth="1"/>
    <col min="4597" max="4597" width="12.54296875" style="50" customWidth="1"/>
    <col min="4598" max="4598" width="0" style="50" hidden="1" customWidth="1"/>
    <col min="4599" max="4599" width="14.26953125" style="50" customWidth="1"/>
    <col min="4600" max="4600" width="10.7265625" style="50" customWidth="1"/>
    <col min="4601" max="4601" width="13.7265625" style="50" customWidth="1"/>
    <col min="4602" max="4602" width="11.54296875" style="50" customWidth="1"/>
    <col min="4603" max="4603" width="11.26953125" style="50" customWidth="1"/>
    <col min="4604" max="4604" width="13.54296875" style="50" customWidth="1"/>
    <col min="4605" max="4605" width="15" style="50" customWidth="1"/>
    <col min="4606" max="4606" width="15.26953125" style="50" bestFit="1" customWidth="1"/>
    <col min="4607" max="4607" width="16.26953125" style="50" bestFit="1" customWidth="1"/>
    <col min="4608" max="4608" width="12" style="50" customWidth="1"/>
    <col min="4609" max="4841" width="9" style="50"/>
    <col min="4842" max="4842" width="6.26953125" style="50" customWidth="1"/>
    <col min="4843" max="4843" width="10.26953125" style="50" customWidth="1"/>
    <col min="4844" max="4844" width="11" style="50" customWidth="1"/>
    <col min="4845" max="4845" width="12.54296875" style="50" customWidth="1"/>
    <col min="4846" max="4846" width="11.453125" style="50" customWidth="1"/>
    <col min="4847" max="4847" width="9.54296875" style="50" customWidth="1"/>
    <col min="4848" max="4848" width="0" style="50" hidden="1" customWidth="1"/>
    <col min="4849" max="4849" width="9.7265625" style="50" customWidth="1"/>
    <col min="4850" max="4851" width="12.54296875" style="50" customWidth="1"/>
    <col min="4852" max="4852" width="12.26953125" style="50" customWidth="1"/>
    <col min="4853" max="4853" width="12.54296875" style="50" customWidth="1"/>
    <col min="4854" max="4854" width="0" style="50" hidden="1" customWidth="1"/>
    <col min="4855" max="4855" width="14.26953125" style="50" customWidth="1"/>
    <col min="4856" max="4856" width="10.7265625" style="50" customWidth="1"/>
    <col min="4857" max="4857" width="13.7265625" style="50" customWidth="1"/>
    <col min="4858" max="4858" width="11.54296875" style="50" customWidth="1"/>
    <col min="4859" max="4859" width="11.26953125" style="50" customWidth="1"/>
    <col min="4860" max="4860" width="13.54296875" style="50" customWidth="1"/>
    <col min="4861" max="4861" width="15" style="50" customWidth="1"/>
    <col min="4862" max="4862" width="15.26953125" style="50" bestFit="1" customWidth="1"/>
    <col min="4863" max="4863" width="16.26953125" style="50" bestFit="1" customWidth="1"/>
    <col min="4864" max="4864" width="12" style="50" customWidth="1"/>
    <col min="4865" max="5097" width="9" style="50"/>
    <col min="5098" max="5098" width="6.26953125" style="50" customWidth="1"/>
    <col min="5099" max="5099" width="10.26953125" style="50" customWidth="1"/>
    <col min="5100" max="5100" width="11" style="50" customWidth="1"/>
    <col min="5101" max="5101" width="12.54296875" style="50" customWidth="1"/>
    <col min="5102" max="5102" width="11.453125" style="50" customWidth="1"/>
    <col min="5103" max="5103" width="9.54296875" style="50" customWidth="1"/>
    <col min="5104" max="5104" width="0" style="50" hidden="1" customWidth="1"/>
    <col min="5105" max="5105" width="9.7265625" style="50" customWidth="1"/>
    <col min="5106" max="5107" width="12.54296875" style="50" customWidth="1"/>
    <col min="5108" max="5108" width="12.26953125" style="50" customWidth="1"/>
    <col min="5109" max="5109" width="12.54296875" style="50" customWidth="1"/>
    <col min="5110" max="5110" width="0" style="50" hidden="1" customWidth="1"/>
    <col min="5111" max="5111" width="14.26953125" style="50" customWidth="1"/>
    <col min="5112" max="5112" width="10.7265625" style="50" customWidth="1"/>
    <col min="5113" max="5113" width="13.7265625" style="50" customWidth="1"/>
    <col min="5114" max="5114" width="11.54296875" style="50" customWidth="1"/>
    <col min="5115" max="5115" width="11.26953125" style="50" customWidth="1"/>
    <col min="5116" max="5116" width="13.54296875" style="50" customWidth="1"/>
    <col min="5117" max="5117" width="15" style="50" customWidth="1"/>
    <col min="5118" max="5118" width="15.26953125" style="50" bestFit="1" customWidth="1"/>
    <col min="5119" max="5119" width="16.26953125" style="50" bestFit="1" customWidth="1"/>
    <col min="5120" max="5120" width="12" style="50" customWidth="1"/>
    <col min="5121" max="5353" width="9" style="50"/>
    <col min="5354" max="5354" width="6.26953125" style="50" customWidth="1"/>
    <col min="5355" max="5355" width="10.26953125" style="50" customWidth="1"/>
    <col min="5356" max="5356" width="11" style="50" customWidth="1"/>
    <col min="5357" max="5357" width="12.54296875" style="50" customWidth="1"/>
    <col min="5358" max="5358" width="11.453125" style="50" customWidth="1"/>
    <col min="5359" max="5359" width="9.54296875" style="50" customWidth="1"/>
    <col min="5360" max="5360" width="0" style="50" hidden="1" customWidth="1"/>
    <col min="5361" max="5361" width="9.7265625" style="50" customWidth="1"/>
    <col min="5362" max="5363" width="12.54296875" style="50" customWidth="1"/>
    <col min="5364" max="5364" width="12.26953125" style="50" customWidth="1"/>
    <col min="5365" max="5365" width="12.54296875" style="50" customWidth="1"/>
    <col min="5366" max="5366" width="0" style="50" hidden="1" customWidth="1"/>
    <col min="5367" max="5367" width="14.26953125" style="50" customWidth="1"/>
    <col min="5368" max="5368" width="10.7265625" style="50" customWidth="1"/>
    <col min="5369" max="5369" width="13.7265625" style="50" customWidth="1"/>
    <col min="5370" max="5370" width="11.54296875" style="50" customWidth="1"/>
    <col min="5371" max="5371" width="11.26953125" style="50" customWidth="1"/>
    <col min="5372" max="5372" width="13.54296875" style="50" customWidth="1"/>
    <col min="5373" max="5373" width="15" style="50" customWidth="1"/>
    <col min="5374" max="5374" width="15.26953125" style="50" bestFit="1" customWidth="1"/>
    <col min="5375" max="5375" width="16.26953125" style="50" bestFit="1" customWidth="1"/>
    <col min="5376" max="5376" width="12" style="50" customWidth="1"/>
    <col min="5377" max="5609" width="9" style="50"/>
    <col min="5610" max="5610" width="6.26953125" style="50" customWidth="1"/>
    <col min="5611" max="5611" width="10.26953125" style="50" customWidth="1"/>
    <col min="5612" max="5612" width="11" style="50" customWidth="1"/>
    <col min="5613" max="5613" width="12.54296875" style="50" customWidth="1"/>
    <col min="5614" max="5614" width="11.453125" style="50" customWidth="1"/>
    <col min="5615" max="5615" width="9.54296875" style="50" customWidth="1"/>
    <col min="5616" max="5616" width="0" style="50" hidden="1" customWidth="1"/>
    <col min="5617" max="5617" width="9.7265625" style="50" customWidth="1"/>
    <col min="5618" max="5619" width="12.54296875" style="50" customWidth="1"/>
    <col min="5620" max="5620" width="12.26953125" style="50" customWidth="1"/>
    <col min="5621" max="5621" width="12.54296875" style="50" customWidth="1"/>
    <col min="5622" max="5622" width="0" style="50" hidden="1" customWidth="1"/>
    <col min="5623" max="5623" width="14.26953125" style="50" customWidth="1"/>
    <col min="5624" max="5624" width="10.7265625" style="50" customWidth="1"/>
    <col min="5625" max="5625" width="13.7265625" style="50" customWidth="1"/>
    <col min="5626" max="5626" width="11.54296875" style="50" customWidth="1"/>
    <col min="5627" max="5627" width="11.26953125" style="50" customWidth="1"/>
    <col min="5628" max="5628" width="13.54296875" style="50" customWidth="1"/>
    <col min="5629" max="5629" width="15" style="50" customWidth="1"/>
    <col min="5630" max="5630" width="15.26953125" style="50" bestFit="1" customWidth="1"/>
    <col min="5631" max="5631" width="16.26953125" style="50" bestFit="1" customWidth="1"/>
    <col min="5632" max="5632" width="12" style="50" customWidth="1"/>
    <col min="5633" max="5865" width="9" style="50"/>
    <col min="5866" max="5866" width="6.26953125" style="50" customWidth="1"/>
    <col min="5867" max="5867" width="10.26953125" style="50" customWidth="1"/>
    <col min="5868" max="5868" width="11" style="50" customWidth="1"/>
    <col min="5869" max="5869" width="12.54296875" style="50" customWidth="1"/>
    <col min="5870" max="5870" width="11.453125" style="50" customWidth="1"/>
    <col min="5871" max="5871" width="9.54296875" style="50" customWidth="1"/>
    <col min="5872" max="5872" width="0" style="50" hidden="1" customWidth="1"/>
    <col min="5873" max="5873" width="9.7265625" style="50" customWidth="1"/>
    <col min="5874" max="5875" width="12.54296875" style="50" customWidth="1"/>
    <col min="5876" max="5876" width="12.26953125" style="50" customWidth="1"/>
    <col min="5877" max="5877" width="12.54296875" style="50" customWidth="1"/>
    <col min="5878" max="5878" width="0" style="50" hidden="1" customWidth="1"/>
    <col min="5879" max="5879" width="14.26953125" style="50" customWidth="1"/>
    <col min="5880" max="5880" width="10.7265625" style="50" customWidth="1"/>
    <col min="5881" max="5881" width="13.7265625" style="50" customWidth="1"/>
    <col min="5882" max="5882" width="11.54296875" style="50" customWidth="1"/>
    <col min="5883" max="5883" width="11.26953125" style="50" customWidth="1"/>
    <col min="5884" max="5884" width="13.54296875" style="50" customWidth="1"/>
    <col min="5885" max="5885" width="15" style="50" customWidth="1"/>
    <col min="5886" max="5886" width="15.26953125" style="50" bestFit="1" customWidth="1"/>
    <col min="5887" max="5887" width="16.26953125" style="50" bestFit="1" customWidth="1"/>
    <col min="5888" max="5888" width="12" style="50" customWidth="1"/>
    <col min="5889" max="6121" width="9" style="50"/>
    <col min="6122" max="6122" width="6.26953125" style="50" customWidth="1"/>
    <col min="6123" max="6123" width="10.26953125" style="50" customWidth="1"/>
    <col min="6124" max="6124" width="11" style="50" customWidth="1"/>
    <col min="6125" max="6125" width="12.54296875" style="50" customWidth="1"/>
    <col min="6126" max="6126" width="11.453125" style="50" customWidth="1"/>
    <col min="6127" max="6127" width="9.54296875" style="50" customWidth="1"/>
    <col min="6128" max="6128" width="0" style="50" hidden="1" customWidth="1"/>
    <col min="6129" max="6129" width="9.7265625" style="50" customWidth="1"/>
    <col min="6130" max="6131" width="12.54296875" style="50" customWidth="1"/>
    <col min="6132" max="6132" width="12.26953125" style="50" customWidth="1"/>
    <col min="6133" max="6133" width="12.54296875" style="50" customWidth="1"/>
    <col min="6134" max="6134" width="0" style="50" hidden="1" customWidth="1"/>
    <col min="6135" max="6135" width="14.26953125" style="50" customWidth="1"/>
    <col min="6136" max="6136" width="10.7265625" style="50" customWidth="1"/>
    <col min="6137" max="6137" width="13.7265625" style="50" customWidth="1"/>
    <col min="6138" max="6138" width="11.54296875" style="50" customWidth="1"/>
    <col min="6139" max="6139" width="11.26953125" style="50" customWidth="1"/>
    <col min="6140" max="6140" width="13.54296875" style="50" customWidth="1"/>
    <col min="6141" max="6141" width="15" style="50" customWidth="1"/>
    <col min="6142" max="6142" width="15.26953125" style="50" bestFit="1" customWidth="1"/>
    <col min="6143" max="6143" width="16.26953125" style="50" bestFit="1" customWidth="1"/>
    <col min="6144" max="6144" width="12" style="50" customWidth="1"/>
    <col min="6145" max="6377" width="9" style="50"/>
    <col min="6378" max="6378" width="6.26953125" style="50" customWidth="1"/>
    <col min="6379" max="6379" width="10.26953125" style="50" customWidth="1"/>
    <col min="6380" max="6380" width="11" style="50" customWidth="1"/>
    <col min="6381" max="6381" width="12.54296875" style="50" customWidth="1"/>
    <col min="6382" max="6382" width="11.453125" style="50" customWidth="1"/>
    <col min="6383" max="6383" width="9.54296875" style="50" customWidth="1"/>
    <col min="6384" max="6384" width="0" style="50" hidden="1" customWidth="1"/>
    <col min="6385" max="6385" width="9.7265625" style="50" customWidth="1"/>
    <col min="6386" max="6387" width="12.54296875" style="50" customWidth="1"/>
    <col min="6388" max="6388" width="12.26953125" style="50" customWidth="1"/>
    <col min="6389" max="6389" width="12.54296875" style="50" customWidth="1"/>
    <col min="6390" max="6390" width="0" style="50" hidden="1" customWidth="1"/>
    <col min="6391" max="6391" width="14.26953125" style="50" customWidth="1"/>
    <col min="6392" max="6392" width="10.7265625" style="50" customWidth="1"/>
    <col min="6393" max="6393" width="13.7265625" style="50" customWidth="1"/>
    <col min="6394" max="6394" width="11.54296875" style="50" customWidth="1"/>
    <col min="6395" max="6395" width="11.26953125" style="50" customWidth="1"/>
    <col min="6396" max="6396" width="13.54296875" style="50" customWidth="1"/>
    <col min="6397" max="6397" width="15" style="50" customWidth="1"/>
    <col min="6398" max="6398" width="15.26953125" style="50" bestFit="1" customWidth="1"/>
    <col min="6399" max="6399" width="16.26953125" style="50" bestFit="1" customWidth="1"/>
    <col min="6400" max="6400" width="12" style="50" customWidth="1"/>
    <col min="6401" max="6633" width="9" style="50"/>
    <col min="6634" max="6634" width="6.26953125" style="50" customWidth="1"/>
    <col min="6635" max="6635" width="10.26953125" style="50" customWidth="1"/>
    <col min="6636" max="6636" width="11" style="50" customWidth="1"/>
    <col min="6637" max="6637" width="12.54296875" style="50" customWidth="1"/>
    <col min="6638" max="6638" width="11.453125" style="50" customWidth="1"/>
    <col min="6639" max="6639" width="9.54296875" style="50" customWidth="1"/>
    <col min="6640" max="6640" width="0" style="50" hidden="1" customWidth="1"/>
    <col min="6641" max="6641" width="9.7265625" style="50" customWidth="1"/>
    <col min="6642" max="6643" width="12.54296875" style="50" customWidth="1"/>
    <col min="6644" max="6644" width="12.26953125" style="50" customWidth="1"/>
    <col min="6645" max="6645" width="12.54296875" style="50" customWidth="1"/>
    <col min="6646" max="6646" width="0" style="50" hidden="1" customWidth="1"/>
    <col min="6647" max="6647" width="14.26953125" style="50" customWidth="1"/>
    <col min="6648" max="6648" width="10.7265625" style="50" customWidth="1"/>
    <col min="6649" max="6649" width="13.7265625" style="50" customWidth="1"/>
    <col min="6650" max="6650" width="11.54296875" style="50" customWidth="1"/>
    <col min="6651" max="6651" width="11.26953125" style="50" customWidth="1"/>
    <col min="6652" max="6652" width="13.54296875" style="50" customWidth="1"/>
    <col min="6653" max="6653" width="15" style="50" customWidth="1"/>
    <col min="6654" max="6654" width="15.26953125" style="50" bestFit="1" customWidth="1"/>
    <col min="6655" max="6655" width="16.26953125" style="50" bestFit="1" customWidth="1"/>
    <col min="6656" max="6656" width="12" style="50" customWidth="1"/>
    <col min="6657" max="6889" width="9" style="50"/>
    <col min="6890" max="6890" width="6.26953125" style="50" customWidth="1"/>
    <col min="6891" max="6891" width="10.26953125" style="50" customWidth="1"/>
    <col min="6892" max="6892" width="11" style="50" customWidth="1"/>
    <col min="6893" max="6893" width="12.54296875" style="50" customWidth="1"/>
    <col min="6894" max="6894" width="11.453125" style="50" customWidth="1"/>
    <col min="6895" max="6895" width="9.54296875" style="50" customWidth="1"/>
    <col min="6896" max="6896" width="0" style="50" hidden="1" customWidth="1"/>
    <col min="6897" max="6897" width="9.7265625" style="50" customWidth="1"/>
    <col min="6898" max="6899" width="12.54296875" style="50" customWidth="1"/>
    <col min="6900" max="6900" width="12.26953125" style="50" customWidth="1"/>
    <col min="6901" max="6901" width="12.54296875" style="50" customWidth="1"/>
    <col min="6902" max="6902" width="0" style="50" hidden="1" customWidth="1"/>
    <col min="6903" max="6903" width="14.26953125" style="50" customWidth="1"/>
    <col min="6904" max="6904" width="10.7265625" style="50" customWidth="1"/>
    <col min="6905" max="6905" width="13.7265625" style="50" customWidth="1"/>
    <col min="6906" max="6906" width="11.54296875" style="50" customWidth="1"/>
    <col min="6907" max="6907" width="11.26953125" style="50" customWidth="1"/>
    <col min="6908" max="6908" width="13.54296875" style="50" customWidth="1"/>
    <col min="6909" max="6909" width="15" style="50" customWidth="1"/>
    <col min="6910" max="6910" width="15.26953125" style="50" bestFit="1" customWidth="1"/>
    <col min="6911" max="6911" width="16.26953125" style="50" bestFit="1" customWidth="1"/>
    <col min="6912" max="6912" width="12" style="50" customWidth="1"/>
    <col min="6913" max="7145" width="9" style="50"/>
    <col min="7146" max="7146" width="6.26953125" style="50" customWidth="1"/>
    <col min="7147" max="7147" width="10.26953125" style="50" customWidth="1"/>
    <col min="7148" max="7148" width="11" style="50" customWidth="1"/>
    <col min="7149" max="7149" width="12.54296875" style="50" customWidth="1"/>
    <col min="7150" max="7150" width="11.453125" style="50" customWidth="1"/>
    <col min="7151" max="7151" width="9.54296875" style="50" customWidth="1"/>
    <col min="7152" max="7152" width="0" style="50" hidden="1" customWidth="1"/>
    <col min="7153" max="7153" width="9.7265625" style="50" customWidth="1"/>
    <col min="7154" max="7155" width="12.54296875" style="50" customWidth="1"/>
    <col min="7156" max="7156" width="12.26953125" style="50" customWidth="1"/>
    <col min="7157" max="7157" width="12.54296875" style="50" customWidth="1"/>
    <col min="7158" max="7158" width="0" style="50" hidden="1" customWidth="1"/>
    <col min="7159" max="7159" width="14.26953125" style="50" customWidth="1"/>
    <col min="7160" max="7160" width="10.7265625" style="50" customWidth="1"/>
    <col min="7161" max="7161" width="13.7265625" style="50" customWidth="1"/>
    <col min="7162" max="7162" width="11.54296875" style="50" customWidth="1"/>
    <col min="7163" max="7163" width="11.26953125" style="50" customWidth="1"/>
    <col min="7164" max="7164" width="13.54296875" style="50" customWidth="1"/>
    <col min="7165" max="7165" width="15" style="50" customWidth="1"/>
    <col min="7166" max="7166" width="15.26953125" style="50" bestFit="1" customWidth="1"/>
    <col min="7167" max="7167" width="16.26953125" style="50" bestFit="1" customWidth="1"/>
    <col min="7168" max="7168" width="12" style="50" customWidth="1"/>
    <col min="7169" max="7401" width="9" style="50"/>
    <col min="7402" max="7402" width="6.26953125" style="50" customWidth="1"/>
    <col min="7403" max="7403" width="10.26953125" style="50" customWidth="1"/>
    <col min="7404" max="7404" width="11" style="50" customWidth="1"/>
    <col min="7405" max="7405" width="12.54296875" style="50" customWidth="1"/>
    <col min="7406" max="7406" width="11.453125" style="50" customWidth="1"/>
    <col min="7407" max="7407" width="9.54296875" style="50" customWidth="1"/>
    <col min="7408" max="7408" width="0" style="50" hidden="1" customWidth="1"/>
    <col min="7409" max="7409" width="9.7265625" style="50" customWidth="1"/>
    <col min="7410" max="7411" width="12.54296875" style="50" customWidth="1"/>
    <col min="7412" max="7412" width="12.26953125" style="50" customWidth="1"/>
    <col min="7413" max="7413" width="12.54296875" style="50" customWidth="1"/>
    <col min="7414" max="7414" width="0" style="50" hidden="1" customWidth="1"/>
    <col min="7415" max="7415" width="14.26953125" style="50" customWidth="1"/>
    <col min="7416" max="7416" width="10.7265625" style="50" customWidth="1"/>
    <col min="7417" max="7417" width="13.7265625" style="50" customWidth="1"/>
    <col min="7418" max="7418" width="11.54296875" style="50" customWidth="1"/>
    <col min="7419" max="7419" width="11.26953125" style="50" customWidth="1"/>
    <col min="7420" max="7420" width="13.54296875" style="50" customWidth="1"/>
    <col min="7421" max="7421" width="15" style="50" customWidth="1"/>
    <col min="7422" max="7422" width="15.26953125" style="50" bestFit="1" customWidth="1"/>
    <col min="7423" max="7423" width="16.26953125" style="50" bestFit="1" customWidth="1"/>
    <col min="7424" max="7424" width="12" style="50" customWidth="1"/>
    <col min="7425" max="7657" width="9" style="50"/>
    <col min="7658" max="7658" width="6.26953125" style="50" customWidth="1"/>
    <col min="7659" max="7659" width="10.26953125" style="50" customWidth="1"/>
    <col min="7660" max="7660" width="11" style="50" customWidth="1"/>
    <col min="7661" max="7661" width="12.54296875" style="50" customWidth="1"/>
    <col min="7662" max="7662" width="11.453125" style="50" customWidth="1"/>
    <col min="7663" max="7663" width="9.54296875" style="50" customWidth="1"/>
    <col min="7664" max="7664" width="0" style="50" hidden="1" customWidth="1"/>
    <col min="7665" max="7665" width="9.7265625" style="50" customWidth="1"/>
    <col min="7666" max="7667" width="12.54296875" style="50" customWidth="1"/>
    <col min="7668" max="7668" width="12.26953125" style="50" customWidth="1"/>
    <col min="7669" max="7669" width="12.54296875" style="50" customWidth="1"/>
    <col min="7670" max="7670" width="0" style="50" hidden="1" customWidth="1"/>
    <col min="7671" max="7671" width="14.26953125" style="50" customWidth="1"/>
    <col min="7672" max="7672" width="10.7265625" style="50" customWidth="1"/>
    <col min="7673" max="7673" width="13.7265625" style="50" customWidth="1"/>
    <col min="7674" max="7674" width="11.54296875" style="50" customWidth="1"/>
    <col min="7675" max="7675" width="11.26953125" style="50" customWidth="1"/>
    <col min="7676" max="7676" width="13.54296875" style="50" customWidth="1"/>
    <col min="7677" max="7677" width="15" style="50" customWidth="1"/>
    <col min="7678" max="7678" width="15.26953125" style="50" bestFit="1" customWidth="1"/>
    <col min="7679" max="7679" width="16.26953125" style="50" bestFit="1" customWidth="1"/>
    <col min="7680" max="7680" width="12" style="50" customWidth="1"/>
    <col min="7681" max="7913" width="9" style="50"/>
    <col min="7914" max="7914" width="6.26953125" style="50" customWidth="1"/>
    <col min="7915" max="7915" width="10.26953125" style="50" customWidth="1"/>
    <col min="7916" max="7916" width="11" style="50" customWidth="1"/>
    <col min="7917" max="7917" width="12.54296875" style="50" customWidth="1"/>
    <col min="7918" max="7918" width="11.453125" style="50" customWidth="1"/>
    <col min="7919" max="7919" width="9.54296875" style="50" customWidth="1"/>
    <col min="7920" max="7920" width="0" style="50" hidden="1" customWidth="1"/>
    <col min="7921" max="7921" width="9.7265625" style="50" customWidth="1"/>
    <col min="7922" max="7923" width="12.54296875" style="50" customWidth="1"/>
    <col min="7924" max="7924" width="12.26953125" style="50" customWidth="1"/>
    <col min="7925" max="7925" width="12.54296875" style="50" customWidth="1"/>
    <col min="7926" max="7926" width="0" style="50" hidden="1" customWidth="1"/>
    <col min="7927" max="7927" width="14.26953125" style="50" customWidth="1"/>
    <col min="7928" max="7928" width="10.7265625" style="50" customWidth="1"/>
    <col min="7929" max="7929" width="13.7265625" style="50" customWidth="1"/>
    <col min="7930" max="7930" width="11.54296875" style="50" customWidth="1"/>
    <col min="7931" max="7931" width="11.26953125" style="50" customWidth="1"/>
    <col min="7932" max="7932" width="13.54296875" style="50" customWidth="1"/>
    <col min="7933" max="7933" width="15" style="50" customWidth="1"/>
    <col min="7934" max="7934" width="15.26953125" style="50" bestFit="1" customWidth="1"/>
    <col min="7935" max="7935" width="16.26953125" style="50" bestFit="1" customWidth="1"/>
    <col min="7936" max="7936" width="12" style="50" customWidth="1"/>
    <col min="7937" max="8169" width="9" style="50"/>
    <col min="8170" max="8170" width="6.26953125" style="50" customWidth="1"/>
    <col min="8171" max="8171" width="10.26953125" style="50" customWidth="1"/>
    <col min="8172" max="8172" width="11" style="50" customWidth="1"/>
    <col min="8173" max="8173" width="12.54296875" style="50" customWidth="1"/>
    <col min="8174" max="8174" width="11.453125" style="50" customWidth="1"/>
    <col min="8175" max="8175" width="9.54296875" style="50" customWidth="1"/>
    <col min="8176" max="8176" width="0" style="50" hidden="1" customWidth="1"/>
    <col min="8177" max="8177" width="9.7265625" style="50" customWidth="1"/>
    <col min="8178" max="8179" width="12.54296875" style="50" customWidth="1"/>
    <col min="8180" max="8180" width="12.26953125" style="50" customWidth="1"/>
    <col min="8181" max="8181" width="12.54296875" style="50" customWidth="1"/>
    <col min="8182" max="8182" width="0" style="50" hidden="1" customWidth="1"/>
    <col min="8183" max="8183" width="14.26953125" style="50" customWidth="1"/>
    <col min="8184" max="8184" width="10.7265625" style="50" customWidth="1"/>
    <col min="8185" max="8185" width="13.7265625" style="50" customWidth="1"/>
    <col min="8186" max="8186" width="11.54296875" style="50" customWidth="1"/>
    <col min="8187" max="8187" width="11.26953125" style="50" customWidth="1"/>
    <col min="8188" max="8188" width="13.54296875" style="50" customWidth="1"/>
    <col min="8189" max="8189" width="15" style="50" customWidth="1"/>
    <col min="8190" max="8190" width="15.26953125" style="50" bestFit="1" customWidth="1"/>
    <col min="8191" max="8191" width="16.26953125" style="50" bestFit="1" customWidth="1"/>
    <col min="8192" max="8192" width="12" style="50" customWidth="1"/>
    <col min="8193" max="8425" width="9" style="50"/>
    <col min="8426" max="8426" width="6.26953125" style="50" customWidth="1"/>
    <col min="8427" max="8427" width="10.26953125" style="50" customWidth="1"/>
    <col min="8428" max="8428" width="11" style="50" customWidth="1"/>
    <col min="8429" max="8429" width="12.54296875" style="50" customWidth="1"/>
    <col min="8430" max="8430" width="11.453125" style="50" customWidth="1"/>
    <col min="8431" max="8431" width="9.54296875" style="50" customWidth="1"/>
    <col min="8432" max="8432" width="0" style="50" hidden="1" customWidth="1"/>
    <col min="8433" max="8433" width="9.7265625" style="50" customWidth="1"/>
    <col min="8434" max="8435" width="12.54296875" style="50" customWidth="1"/>
    <col min="8436" max="8436" width="12.26953125" style="50" customWidth="1"/>
    <col min="8437" max="8437" width="12.54296875" style="50" customWidth="1"/>
    <col min="8438" max="8438" width="0" style="50" hidden="1" customWidth="1"/>
    <col min="8439" max="8439" width="14.26953125" style="50" customWidth="1"/>
    <col min="8440" max="8440" width="10.7265625" style="50" customWidth="1"/>
    <col min="8441" max="8441" width="13.7265625" style="50" customWidth="1"/>
    <col min="8442" max="8442" width="11.54296875" style="50" customWidth="1"/>
    <col min="8443" max="8443" width="11.26953125" style="50" customWidth="1"/>
    <col min="8444" max="8444" width="13.54296875" style="50" customWidth="1"/>
    <col min="8445" max="8445" width="15" style="50" customWidth="1"/>
    <col min="8446" max="8446" width="15.26953125" style="50" bestFit="1" customWidth="1"/>
    <col min="8447" max="8447" width="16.26953125" style="50" bestFit="1" customWidth="1"/>
    <col min="8448" max="8448" width="12" style="50" customWidth="1"/>
    <col min="8449" max="8681" width="9" style="50"/>
    <col min="8682" max="8682" width="6.26953125" style="50" customWidth="1"/>
    <col min="8683" max="8683" width="10.26953125" style="50" customWidth="1"/>
    <col min="8684" max="8684" width="11" style="50" customWidth="1"/>
    <col min="8685" max="8685" width="12.54296875" style="50" customWidth="1"/>
    <col min="8686" max="8686" width="11.453125" style="50" customWidth="1"/>
    <col min="8687" max="8687" width="9.54296875" style="50" customWidth="1"/>
    <col min="8688" max="8688" width="0" style="50" hidden="1" customWidth="1"/>
    <col min="8689" max="8689" width="9.7265625" style="50" customWidth="1"/>
    <col min="8690" max="8691" width="12.54296875" style="50" customWidth="1"/>
    <col min="8692" max="8692" width="12.26953125" style="50" customWidth="1"/>
    <col min="8693" max="8693" width="12.54296875" style="50" customWidth="1"/>
    <col min="8694" max="8694" width="0" style="50" hidden="1" customWidth="1"/>
    <col min="8695" max="8695" width="14.26953125" style="50" customWidth="1"/>
    <col min="8696" max="8696" width="10.7265625" style="50" customWidth="1"/>
    <col min="8697" max="8697" width="13.7265625" style="50" customWidth="1"/>
    <col min="8698" max="8698" width="11.54296875" style="50" customWidth="1"/>
    <col min="8699" max="8699" width="11.26953125" style="50" customWidth="1"/>
    <col min="8700" max="8700" width="13.54296875" style="50" customWidth="1"/>
    <col min="8701" max="8701" width="15" style="50" customWidth="1"/>
    <col min="8702" max="8702" width="15.26953125" style="50" bestFit="1" customWidth="1"/>
    <col min="8703" max="8703" width="16.26953125" style="50" bestFit="1" customWidth="1"/>
    <col min="8704" max="8704" width="12" style="50" customWidth="1"/>
    <col min="8705" max="8937" width="9" style="50"/>
    <col min="8938" max="8938" width="6.26953125" style="50" customWidth="1"/>
    <col min="8939" max="8939" width="10.26953125" style="50" customWidth="1"/>
    <col min="8940" max="8940" width="11" style="50" customWidth="1"/>
    <col min="8941" max="8941" width="12.54296875" style="50" customWidth="1"/>
    <col min="8942" max="8942" width="11.453125" style="50" customWidth="1"/>
    <col min="8943" max="8943" width="9.54296875" style="50" customWidth="1"/>
    <col min="8944" max="8944" width="0" style="50" hidden="1" customWidth="1"/>
    <col min="8945" max="8945" width="9.7265625" style="50" customWidth="1"/>
    <col min="8946" max="8947" width="12.54296875" style="50" customWidth="1"/>
    <col min="8948" max="8948" width="12.26953125" style="50" customWidth="1"/>
    <col min="8949" max="8949" width="12.54296875" style="50" customWidth="1"/>
    <col min="8950" max="8950" width="0" style="50" hidden="1" customWidth="1"/>
    <col min="8951" max="8951" width="14.26953125" style="50" customWidth="1"/>
    <col min="8952" max="8952" width="10.7265625" style="50" customWidth="1"/>
    <col min="8953" max="8953" width="13.7265625" style="50" customWidth="1"/>
    <col min="8954" max="8954" width="11.54296875" style="50" customWidth="1"/>
    <col min="8955" max="8955" width="11.26953125" style="50" customWidth="1"/>
    <col min="8956" max="8956" width="13.54296875" style="50" customWidth="1"/>
    <col min="8957" max="8957" width="15" style="50" customWidth="1"/>
    <col min="8958" max="8958" width="15.26953125" style="50" bestFit="1" customWidth="1"/>
    <col min="8959" max="8959" width="16.26953125" style="50" bestFit="1" customWidth="1"/>
    <col min="8960" max="8960" width="12" style="50" customWidth="1"/>
    <col min="8961" max="9193" width="9" style="50"/>
    <col min="9194" max="9194" width="6.26953125" style="50" customWidth="1"/>
    <col min="9195" max="9195" width="10.26953125" style="50" customWidth="1"/>
    <col min="9196" max="9196" width="11" style="50" customWidth="1"/>
    <col min="9197" max="9197" width="12.54296875" style="50" customWidth="1"/>
    <col min="9198" max="9198" width="11.453125" style="50" customWidth="1"/>
    <col min="9199" max="9199" width="9.54296875" style="50" customWidth="1"/>
    <col min="9200" max="9200" width="0" style="50" hidden="1" customWidth="1"/>
    <col min="9201" max="9201" width="9.7265625" style="50" customWidth="1"/>
    <col min="9202" max="9203" width="12.54296875" style="50" customWidth="1"/>
    <col min="9204" max="9204" width="12.26953125" style="50" customWidth="1"/>
    <col min="9205" max="9205" width="12.54296875" style="50" customWidth="1"/>
    <col min="9206" max="9206" width="0" style="50" hidden="1" customWidth="1"/>
    <col min="9207" max="9207" width="14.26953125" style="50" customWidth="1"/>
    <col min="9208" max="9208" width="10.7265625" style="50" customWidth="1"/>
    <col min="9209" max="9209" width="13.7265625" style="50" customWidth="1"/>
    <col min="9210" max="9210" width="11.54296875" style="50" customWidth="1"/>
    <col min="9211" max="9211" width="11.26953125" style="50" customWidth="1"/>
    <col min="9212" max="9212" width="13.54296875" style="50" customWidth="1"/>
    <col min="9213" max="9213" width="15" style="50" customWidth="1"/>
    <col min="9214" max="9214" width="15.26953125" style="50" bestFit="1" customWidth="1"/>
    <col min="9215" max="9215" width="16.26953125" style="50" bestFit="1" customWidth="1"/>
    <col min="9216" max="9216" width="12" style="50" customWidth="1"/>
    <col min="9217" max="9449" width="9" style="50"/>
    <col min="9450" max="9450" width="6.26953125" style="50" customWidth="1"/>
    <col min="9451" max="9451" width="10.26953125" style="50" customWidth="1"/>
    <col min="9452" max="9452" width="11" style="50" customWidth="1"/>
    <col min="9453" max="9453" width="12.54296875" style="50" customWidth="1"/>
    <col min="9454" max="9454" width="11.453125" style="50" customWidth="1"/>
    <col min="9455" max="9455" width="9.54296875" style="50" customWidth="1"/>
    <col min="9456" max="9456" width="0" style="50" hidden="1" customWidth="1"/>
    <col min="9457" max="9457" width="9.7265625" style="50" customWidth="1"/>
    <col min="9458" max="9459" width="12.54296875" style="50" customWidth="1"/>
    <col min="9460" max="9460" width="12.26953125" style="50" customWidth="1"/>
    <col min="9461" max="9461" width="12.54296875" style="50" customWidth="1"/>
    <col min="9462" max="9462" width="0" style="50" hidden="1" customWidth="1"/>
    <col min="9463" max="9463" width="14.26953125" style="50" customWidth="1"/>
    <col min="9464" max="9464" width="10.7265625" style="50" customWidth="1"/>
    <col min="9465" max="9465" width="13.7265625" style="50" customWidth="1"/>
    <col min="9466" max="9466" width="11.54296875" style="50" customWidth="1"/>
    <col min="9467" max="9467" width="11.26953125" style="50" customWidth="1"/>
    <col min="9468" max="9468" width="13.54296875" style="50" customWidth="1"/>
    <col min="9469" max="9469" width="15" style="50" customWidth="1"/>
    <col min="9470" max="9470" width="15.26953125" style="50" bestFit="1" customWidth="1"/>
    <col min="9471" max="9471" width="16.26953125" style="50" bestFit="1" customWidth="1"/>
    <col min="9472" max="9472" width="12" style="50" customWidth="1"/>
    <col min="9473" max="9705" width="9" style="50"/>
    <col min="9706" max="9706" width="6.26953125" style="50" customWidth="1"/>
    <col min="9707" max="9707" width="10.26953125" style="50" customWidth="1"/>
    <col min="9708" max="9708" width="11" style="50" customWidth="1"/>
    <col min="9709" max="9709" width="12.54296875" style="50" customWidth="1"/>
    <col min="9710" max="9710" width="11.453125" style="50" customWidth="1"/>
    <col min="9711" max="9711" width="9.54296875" style="50" customWidth="1"/>
    <col min="9712" max="9712" width="0" style="50" hidden="1" customWidth="1"/>
    <col min="9713" max="9713" width="9.7265625" style="50" customWidth="1"/>
    <col min="9714" max="9715" width="12.54296875" style="50" customWidth="1"/>
    <col min="9716" max="9716" width="12.26953125" style="50" customWidth="1"/>
    <col min="9717" max="9717" width="12.54296875" style="50" customWidth="1"/>
    <col min="9718" max="9718" width="0" style="50" hidden="1" customWidth="1"/>
    <col min="9719" max="9719" width="14.26953125" style="50" customWidth="1"/>
    <col min="9720" max="9720" width="10.7265625" style="50" customWidth="1"/>
    <col min="9721" max="9721" width="13.7265625" style="50" customWidth="1"/>
    <col min="9722" max="9722" width="11.54296875" style="50" customWidth="1"/>
    <col min="9723" max="9723" width="11.26953125" style="50" customWidth="1"/>
    <col min="9724" max="9724" width="13.54296875" style="50" customWidth="1"/>
    <col min="9725" max="9725" width="15" style="50" customWidth="1"/>
    <col min="9726" max="9726" width="15.26953125" style="50" bestFit="1" customWidth="1"/>
    <col min="9727" max="9727" width="16.26953125" style="50" bestFit="1" customWidth="1"/>
    <col min="9728" max="9728" width="12" style="50" customWidth="1"/>
    <col min="9729" max="9961" width="9" style="50"/>
    <col min="9962" max="9962" width="6.26953125" style="50" customWidth="1"/>
    <col min="9963" max="9963" width="10.26953125" style="50" customWidth="1"/>
    <col min="9964" max="9964" width="11" style="50" customWidth="1"/>
    <col min="9965" max="9965" width="12.54296875" style="50" customWidth="1"/>
    <col min="9966" max="9966" width="11.453125" style="50" customWidth="1"/>
    <col min="9967" max="9967" width="9.54296875" style="50" customWidth="1"/>
    <col min="9968" max="9968" width="0" style="50" hidden="1" customWidth="1"/>
    <col min="9969" max="9969" width="9.7265625" style="50" customWidth="1"/>
    <col min="9970" max="9971" width="12.54296875" style="50" customWidth="1"/>
    <col min="9972" max="9972" width="12.26953125" style="50" customWidth="1"/>
    <col min="9973" max="9973" width="12.54296875" style="50" customWidth="1"/>
    <col min="9974" max="9974" width="0" style="50" hidden="1" customWidth="1"/>
    <col min="9975" max="9975" width="14.26953125" style="50" customWidth="1"/>
    <col min="9976" max="9976" width="10.7265625" style="50" customWidth="1"/>
    <col min="9977" max="9977" width="13.7265625" style="50" customWidth="1"/>
    <col min="9978" max="9978" width="11.54296875" style="50" customWidth="1"/>
    <col min="9979" max="9979" width="11.26953125" style="50" customWidth="1"/>
    <col min="9980" max="9980" width="13.54296875" style="50" customWidth="1"/>
    <col min="9981" max="9981" width="15" style="50" customWidth="1"/>
    <col min="9982" max="9982" width="15.26953125" style="50" bestFit="1" customWidth="1"/>
    <col min="9983" max="9983" width="16.26953125" style="50" bestFit="1" customWidth="1"/>
    <col min="9984" max="9984" width="12" style="50" customWidth="1"/>
    <col min="9985" max="10217" width="9" style="50"/>
    <col min="10218" max="10218" width="6.26953125" style="50" customWidth="1"/>
    <col min="10219" max="10219" width="10.26953125" style="50" customWidth="1"/>
    <col min="10220" max="10220" width="11" style="50" customWidth="1"/>
    <col min="10221" max="10221" width="12.54296875" style="50" customWidth="1"/>
    <col min="10222" max="10222" width="11.453125" style="50" customWidth="1"/>
    <col min="10223" max="10223" width="9.54296875" style="50" customWidth="1"/>
    <col min="10224" max="10224" width="0" style="50" hidden="1" customWidth="1"/>
    <col min="10225" max="10225" width="9.7265625" style="50" customWidth="1"/>
    <col min="10226" max="10227" width="12.54296875" style="50" customWidth="1"/>
    <col min="10228" max="10228" width="12.26953125" style="50" customWidth="1"/>
    <col min="10229" max="10229" width="12.54296875" style="50" customWidth="1"/>
    <col min="10230" max="10230" width="0" style="50" hidden="1" customWidth="1"/>
    <col min="10231" max="10231" width="14.26953125" style="50" customWidth="1"/>
    <col min="10232" max="10232" width="10.7265625" style="50" customWidth="1"/>
    <col min="10233" max="10233" width="13.7265625" style="50" customWidth="1"/>
    <col min="10234" max="10234" width="11.54296875" style="50" customWidth="1"/>
    <col min="10235" max="10235" width="11.26953125" style="50" customWidth="1"/>
    <col min="10236" max="10236" width="13.54296875" style="50" customWidth="1"/>
    <col min="10237" max="10237" width="15" style="50" customWidth="1"/>
    <col min="10238" max="10238" width="15.26953125" style="50" bestFit="1" customWidth="1"/>
    <col min="10239" max="10239" width="16.26953125" style="50" bestFit="1" customWidth="1"/>
    <col min="10240" max="10240" width="12" style="50" customWidth="1"/>
    <col min="10241" max="10473" width="9" style="50"/>
    <col min="10474" max="10474" width="6.26953125" style="50" customWidth="1"/>
    <col min="10475" max="10475" width="10.26953125" style="50" customWidth="1"/>
    <col min="10476" max="10476" width="11" style="50" customWidth="1"/>
    <col min="10477" max="10477" width="12.54296875" style="50" customWidth="1"/>
    <col min="10478" max="10478" width="11.453125" style="50" customWidth="1"/>
    <col min="10479" max="10479" width="9.54296875" style="50" customWidth="1"/>
    <col min="10480" max="10480" width="0" style="50" hidden="1" customWidth="1"/>
    <col min="10481" max="10481" width="9.7265625" style="50" customWidth="1"/>
    <col min="10482" max="10483" width="12.54296875" style="50" customWidth="1"/>
    <col min="10484" max="10484" width="12.26953125" style="50" customWidth="1"/>
    <col min="10485" max="10485" width="12.54296875" style="50" customWidth="1"/>
    <col min="10486" max="10486" width="0" style="50" hidden="1" customWidth="1"/>
    <col min="10487" max="10487" width="14.26953125" style="50" customWidth="1"/>
    <col min="10488" max="10488" width="10.7265625" style="50" customWidth="1"/>
    <col min="10489" max="10489" width="13.7265625" style="50" customWidth="1"/>
    <col min="10490" max="10490" width="11.54296875" style="50" customWidth="1"/>
    <col min="10491" max="10491" width="11.26953125" style="50" customWidth="1"/>
    <col min="10492" max="10492" width="13.54296875" style="50" customWidth="1"/>
    <col min="10493" max="10493" width="15" style="50" customWidth="1"/>
    <col min="10494" max="10494" width="15.26953125" style="50" bestFit="1" customWidth="1"/>
    <col min="10495" max="10495" width="16.26953125" style="50" bestFit="1" customWidth="1"/>
    <col min="10496" max="10496" width="12" style="50" customWidth="1"/>
    <col min="10497" max="10729" width="9" style="50"/>
    <col min="10730" max="10730" width="6.26953125" style="50" customWidth="1"/>
    <col min="10731" max="10731" width="10.26953125" style="50" customWidth="1"/>
    <col min="10732" max="10732" width="11" style="50" customWidth="1"/>
    <col min="10733" max="10733" width="12.54296875" style="50" customWidth="1"/>
    <col min="10734" max="10734" width="11.453125" style="50" customWidth="1"/>
    <col min="10735" max="10735" width="9.54296875" style="50" customWidth="1"/>
    <col min="10736" max="10736" width="0" style="50" hidden="1" customWidth="1"/>
    <col min="10737" max="10737" width="9.7265625" style="50" customWidth="1"/>
    <col min="10738" max="10739" width="12.54296875" style="50" customWidth="1"/>
    <col min="10740" max="10740" width="12.26953125" style="50" customWidth="1"/>
    <col min="10741" max="10741" width="12.54296875" style="50" customWidth="1"/>
    <col min="10742" max="10742" width="0" style="50" hidden="1" customWidth="1"/>
    <col min="10743" max="10743" width="14.26953125" style="50" customWidth="1"/>
    <col min="10744" max="10744" width="10.7265625" style="50" customWidth="1"/>
    <col min="10745" max="10745" width="13.7265625" style="50" customWidth="1"/>
    <col min="10746" max="10746" width="11.54296875" style="50" customWidth="1"/>
    <col min="10747" max="10747" width="11.26953125" style="50" customWidth="1"/>
    <col min="10748" max="10748" width="13.54296875" style="50" customWidth="1"/>
    <col min="10749" max="10749" width="15" style="50" customWidth="1"/>
    <col min="10750" max="10750" width="15.26953125" style="50" bestFit="1" customWidth="1"/>
    <col min="10751" max="10751" width="16.26953125" style="50" bestFit="1" customWidth="1"/>
    <col min="10752" max="10752" width="12" style="50" customWidth="1"/>
    <col min="10753" max="10985" width="9" style="50"/>
    <col min="10986" max="10986" width="6.26953125" style="50" customWidth="1"/>
    <col min="10987" max="10987" width="10.26953125" style="50" customWidth="1"/>
    <col min="10988" max="10988" width="11" style="50" customWidth="1"/>
    <col min="10989" max="10989" width="12.54296875" style="50" customWidth="1"/>
    <col min="10990" max="10990" width="11.453125" style="50" customWidth="1"/>
    <col min="10991" max="10991" width="9.54296875" style="50" customWidth="1"/>
    <col min="10992" max="10992" width="0" style="50" hidden="1" customWidth="1"/>
    <col min="10993" max="10993" width="9.7265625" style="50" customWidth="1"/>
    <col min="10994" max="10995" width="12.54296875" style="50" customWidth="1"/>
    <col min="10996" max="10996" width="12.26953125" style="50" customWidth="1"/>
    <col min="10997" max="10997" width="12.54296875" style="50" customWidth="1"/>
    <col min="10998" max="10998" width="0" style="50" hidden="1" customWidth="1"/>
    <col min="10999" max="10999" width="14.26953125" style="50" customWidth="1"/>
    <col min="11000" max="11000" width="10.7265625" style="50" customWidth="1"/>
    <col min="11001" max="11001" width="13.7265625" style="50" customWidth="1"/>
    <col min="11002" max="11002" width="11.54296875" style="50" customWidth="1"/>
    <col min="11003" max="11003" width="11.26953125" style="50" customWidth="1"/>
    <col min="11004" max="11004" width="13.54296875" style="50" customWidth="1"/>
    <col min="11005" max="11005" width="15" style="50" customWidth="1"/>
    <col min="11006" max="11006" width="15.26953125" style="50" bestFit="1" customWidth="1"/>
    <col min="11007" max="11007" width="16.26953125" style="50" bestFit="1" customWidth="1"/>
    <col min="11008" max="11008" width="12" style="50" customWidth="1"/>
    <col min="11009" max="11241" width="9" style="50"/>
    <col min="11242" max="11242" width="6.26953125" style="50" customWidth="1"/>
    <col min="11243" max="11243" width="10.26953125" style="50" customWidth="1"/>
    <col min="11244" max="11244" width="11" style="50" customWidth="1"/>
    <col min="11245" max="11245" width="12.54296875" style="50" customWidth="1"/>
    <col min="11246" max="11246" width="11.453125" style="50" customWidth="1"/>
    <col min="11247" max="11247" width="9.54296875" style="50" customWidth="1"/>
    <col min="11248" max="11248" width="0" style="50" hidden="1" customWidth="1"/>
    <col min="11249" max="11249" width="9.7265625" style="50" customWidth="1"/>
    <col min="11250" max="11251" width="12.54296875" style="50" customWidth="1"/>
    <col min="11252" max="11252" width="12.26953125" style="50" customWidth="1"/>
    <col min="11253" max="11253" width="12.54296875" style="50" customWidth="1"/>
    <col min="11254" max="11254" width="0" style="50" hidden="1" customWidth="1"/>
    <col min="11255" max="11255" width="14.26953125" style="50" customWidth="1"/>
    <col min="11256" max="11256" width="10.7265625" style="50" customWidth="1"/>
    <col min="11257" max="11257" width="13.7265625" style="50" customWidth="1"/>
    <col min="11258" max="11258" width="11.54296875" style="50" customWidth="1"/>
    <col min="11259" max="11259" width="11.26953125" style="50" customWidth="1"/>
    <col min="11260" max="11260" width="13.54296875" style="50" customWidth="1"/>
    <col min="11261" max="11261" width="15" style="50" customWidth="1"/>
    <col min="11262" max="11262" width="15.26953125" style="50" bestFit="1" customWidth="1"/>
    <col min="11263" max="11263" width="16.26953125" style="50" bestFit="1" customWidth="1"/>
    <col min="11264" max="11264" width="12" style="50" customWidth="1"/>
    <col min="11265" max="11497" width="9" style="50"/>
    <col min="11498" max="11498" width="6.26953125" style="50" customWidth="1"/>
    <col min="11499" max="11499" width="10.26953125" style="50" customWidth="1"/>
    <col min="11500" max="11500" width="11" style="50" customWidth="1"/>
    <col min="11501" max="11501" width="12.54296875" style="50" customWidth="1"/>
    <col min="11502" max="11502" width="11.453125" style="50" customWidth="1"/>
    <col min="11503" max="11503" width="9.54296875" style="50" customWidth="1"/>
    <col min="11504" max="11504" width="0" style="50" hidden="1" customWidth="1"/>
    <col min="11505" max="11505" width="9.7265625" style="50" customWidth="1"/>
    <col min="11506" max="11507" width="12.54296875" style="50" customWidth="1"/>
    <col min="11508" max="11508" width="12.26953125" style="50" customWidth="1"/>
    <col min="11509" max="11509" width="12.54296875" style="50" customWidth="1"/>
    <col min="11510" max="11510" width="0" style="50" hidden="1" customWidth="1"/>
    <col min="11511" max="11511" width="14.26953125" style="50" customWidth="1"/>
    <col min="11512" max="11512" width="10.7265625" style="50" customWidth="1"/>
    <col min="11513" max="11513" width="13.7265625" style="50" customWidth="1"/>
    <col min="11514" max="11514" width="11.54296875" style="50" customWidth="1"/>
    <col min="11515" max="11515" width="11.26953125" style="50" customWidth="1"/>
    <col min="11516" max="11516" width="13.54296875" style="50" customWidth="1"/>
    <col min="11517" max="11517" width="15" style="50" customWidth="1"/>
    <col min="11518" max="11518" width="15.26953125" style="50" bestFit="1" customWidth="1"/>
    <col min="11519" max="11519" width="16.26953125" style="50" bestFit="1" customWidth="1"/>
    <col min="11520" max="11520" width="12" style="50" customWidth="1"/>
    <col min="11521" max="11753" width="9" style="50"/>
    <col min="11754" max="11754" width="6.26953125" style="50" customWidth="1"/>
    <col min="11755" max="11755" width="10.26953125" style="50" customWidth="1"/>
    <col min="11756" max="11756" width="11" style="50" customWidth="1"/>
    <col min="11757" max="11757" width="12.54296875" style="50" customWidth="1"/>
    <col min="11758" max="11758" width="11.453125" style="50" customWidth="1"/>
    <col min="11759" max="11759" width="9.54296875" style="50" customWidth="1"/>
    <col min="11760" max="11760" width="0" style="50" hidden="1" customWidth="1"/>
    <col min="11761" max="11761" width="9.7265625" style="50" customWidth="1"/>
    <col min="11762" max="11763" width="12.54296875" style="50" customWidth="1"/>
    <col min="11764" max="11764" width="12.26953125" style="50" customWidth="1"/>
    <col min="11765" max="11765" width="12.54296875" style="50" customWidth="1"/>
    <col min="11766" max="11766" width="0" style="50" hidden="1" customWidth="1"/>
    <col min="11767" max="11767" width="14.26953125" style="50" customWidth="1"/>
    <col min="11768" max="11768" width="10.7265625" style="50" customWidth="1"/>
    <col min="11769" max="11769" width="13.7265625" style="50" customWidth="1"/>
    <col min="11770" max="11770" width="11.54296875" style="50" customWidth="1"/>
    <col min="11771" max="11771" width="11.26953125" style="50" customWidth="1"/>
    <col min="11772" max="11772" width="13.54296875" style="50" customWidth="1"/>
    <col min="11773" max="11773" width="15" style="50" customWidth="1"/>
    <col min="11774" max="11774" width="15.26953125" style="50" bestFit="1" customWidth="1"/>
    <col min="11775" max="11775" width="16.26953125" style="50" bestFit="1" customWidth="1"/>
    <col min="11776" max="11776" width="12" style="50" customWidth="1"/>
    <col min="11777" max="12009" width="9" style="50"/>
    <col min="12010" max="12010" width="6.26953125" style="50" customWidth="1"/>
    <col min="12011" max="12011" width="10.26953125" style="50" customWidth="1"/>
    <col min="12012" max="12012" width="11" style="50" customWidth="1"/>
    <col min="12013" max="12013" width="12.54296875" style="50" customWidth="1"/>
    <col min="12014" max="12014" width="11.453125" style="50" customWidth="1"/>
    <col min="12015" max="12015" width="9.54296875" style="50" customWidth="1"/>
    <col min="12016" max="12016" width="0" style="50" hidden="1" customWidth="1"/>
    <col min="12017" max="12017" width="9.7265625" style="50" customWidth="1"/>
    <col min="12018" max="12019" width="12.54296875" style="50" customWidth="1"/>
    <col min="12020" max="12020" width="12.26953125" style="50" customWidth="1"/>
    <col min="12021" max="12021" width="12.54296875" style="50" customWidth="1"/>
    <col min="12022" max="12022" width="0" style="50" hidden="1" customWidth="1"/>
    <col min="12023" max="12023" width="14.26953125" style="50" customWidth="1"/>
    <col min="12024" max="12024" width="10.7265625" style="50" customWidth="1"/>
    <col min="12025" max="12025" width="13.7265625" style="50" customWidth="1"/>
    <col min="12026" max="12026" width="11.54296875" style="50" customWidth="1"/>
    <col min="12027" max="12027" width="11.26953125" style="50" customWidth="1"/>
    <col min="12028" max="12028" width="13.54296875" style="50" customWidth="1"/>
    <col min="12029" max="12029" width="15" style="50" customWidth="1"/>
    <col min="12030" max="12030" width="15.26953125" style="50" bestFit="1" customWidth="1"/>
    <col min="12031" max="12031" width="16.26953125" style="50" bestFit="1" customWidth="1"/>
    <col min="12032" max="12032" width="12" style="50" customWidth="1"/>
    <col min="12033" max="12265" width="9" style="50"/>
    <col min="12266" max="12266" width="6.26953125" style="50" customWidth="1"/>
    <col min="12267" max="12267" width="10.26953125" style="50" customWidth="1"/>
    <col min="12268" max="12268" width="11" style="50" customWidth="1"/>
    <col min="12269" max="12269" width="12.54296875" style="50" customWidth="1"/>
    <col min="12270" max="12270" width="11.453125" style="50" customWidth="1"/>
    <col min="12271" max="12271" width="9.54296875" style="50" customWidth="1"/>
    <col min="12272" max="12272" width="0" style="50" hidden="1" customWidth="1"/>
    <col min="12273" max="12273" width="9.7265625" style="50" customWidth="1"/>
    <col min="12274" max="12275" width="12.54296875" style="50" customWidth="1"/>
    <col min="12276" max="12276" width="12.26953125" style="50" customWidth="1"/>
    <col min="12277" max="12277" width="12.54296875" style="50" customWidth="1"/>
    <col min="12278" max="12278" width="0" style="50" hidden="1" customWidth="1"/>
    <col min="12279" max="12279" width="14.26953125" style="50" customWidth="1"/>
    <col min="12280" max="12280" width="10.7265625" style="50" customWidth="1"/>
    <col min="12281" max="12281" width="13.7265625" style="50" customWidth="1"/>
    <col min="12282" max="12282" width="11.54296875" style="50" customWidth="1"/>
    <col min="12283" max="12283" width="11.26953125" style="50" customWidth="1"/>
    <col min="12284" max="12284" width="13.54296875" style="50" customWidth="1"/>
    <col min="12285" max="12285" width="15" style="50" customWidth="1"/>
    <col min="12286" max="12286" width="15.26953125" style="50" bestFit="1" customWidth="1"/>
    <col min="12287" max="12287" width="16.26953125" style="50" bestFit="1" customWidth="1"/>
    <col min="12288" max="12288" width="12" style="50" customWidth="1"/>
    <col min="12289" max="12521" width="9" style="50"/>
    <col min="12522" max="12522" width="6.26953125" style="50" customWidth="1"/>
    <col min="12523" max="12523" width="10.26953125" style="50" customWidth="1"/>
    <col min="12524" max="12524" width="11" style="50" customWidth="1"/>
    <col min="12525" max="12525" width="12.54296875" style="50" customWidth="1"/>
    <col min="12526" max="12526" width="11.453125" style="50" customWidth="1"/>
    <col min="12527" max="12527" width="9.54296875" style="50" customWidth="1"/>
    <col min="12528" max="12528" width="0" style="50" hidden="1" customWidth="1"/>
    <col min="12529" max="12529" width="9.7265625" style="50" customWidth="1"/>
    <col min="12530" max="12531" width="12.54296875" style="50" customWidth="1"/>
    <col min="12532" max="12532" width="12.26953125" style="50" customWidth="1"/>
    <col min="12533" max="12533" width="12.54296875" style="50" customWidth="1"/>
    <col min="12534" max="12534" width="0" style="50" hidden="1" customWidth="1"/>
    <col min="12535" max="12535" width="14.26953125" style="50" customWidth="1"/>
    <col min="12536" max="12536" width="10.7265625" style="50" customWidth="1"/>
    <col min="12537" max="12537" width="13.7265625" style="50" customWidth="1"/>
    <col min="12538" max="12538" width="11.54296875" style="50" customWidth="1"/>
    <col min="12539" max="12539" width="11.26953125" style="50" customWidth="1"/>
    <col min="12540" max="12540" width="13.54296875" style="50" customWidth="1"/>
    <col min="12541" max="12541" width="15" style="50" customWidth="1"/>
    <col min="12542" max="12542" width="15.26953125" style="50" bestFit="1" customWidth="1"/>
    <col min="12543" max="12543" width="16.26953125" style="50" bestFit="1" customWidth="1"/>
    <col min="12544" max="12544" width="12" style="50" customWidth="1"/>
    <col min="12545" max="12777" width="9" style="50"/>
    <col min="12778" max="12778" width="6.26953125" style="50" customWidth="1"/>
    <col min="12779" max="12779" width="10.26953125" style="50" customWidth="1"/>
    <col min="12780" max="12780" width="11" style="50" customWidth="1"/>
    <col min="12781" max="12781" width="12.54296875" style="50" customWidth="1"/>
    <col min="12782" max="12782" width="11.453125" style="50" customWidth="1"/>
    <col min="12783" max="12783" width="9.54296875" style="50" customWidth="1"/>
    <col min="12784" max="12784" width="0" style="50" hidden="1" customWidth="1"/>
    <col min="12785" max="12785" width="9.7265625" style="50" customWidth="1"/>
    <col min="12786" max="12787" width="12.54296875" style="50" customWidth="1"/>
    <col min="12788" max="12788" width="12.26953125" style="50" customWidth="1"/>
    <col min="12789" max="12789" width="12.54296875" style="50" customWidth="1"/>
    <col min="12790" max="12790" width="0" style="50" hidden="1" customWidth="1"/>
    <col min="12791" max="12791" width="14.26953125" style="50" customWidth="1"/>
    <col min="12792" max="12792" width="10.7265625" style="50" customWidth="1"/>
    <col min="12793" max="12793" width="13.7265625" style="50" customWidth="1"/>
    <col min="12794" max="12794" width="11.54296875" style="50" customWidth="1"/>
    <col min="12795" max="12795" width="11.26953125" style="50" customWidth="1"/>
    <col min="12796" max="12796" width="13.54296875" style="50" customWidth="1"/>
    <col min="12797" max="12797" width="15" style="50" customWidth="1"/>
    <col min="12798" max="12798" width="15.26953125" style="50" bestFit="1" customWidth="1"/>
    <col min="12799" max="12799" width="16.26953125" style="50" bestFit="1" customWidth="1"/>
    <col min="12800" max="12800" width="12" style="50" customWidth="1"/>
    <col min="12801" max="13033" width="9" style="50"/>
    <col min="13034" max="13034" width="6.26953125" style="50" customWidth="1"/>
    <col min="13035" max="13035" width="10.26953125" style="50" customWidth="1"/>
    <col min="13036" max="13036" width="11" style="50" customWidth="1"/>
    <col min="13037" max="13037" width="12.54296875" style="50" customWidth="1"/>
    <col min="13038" max="13038" width="11.453125" style="50" customWidth="1"/>
    <col min="13039" max="13039" width="9.54296875" style="50" customWidth="1"/>
    <col min="13040" max="13040" width="0" style="50" hidden="1" customWidth="1"/>
    <col min="13041" max="13041" width="9.7265625" style="50" customWidth="1"/>
    <col min="13042" max="13043" width="12.54296875" style="50" customWidth="1"/>
    <col min="13044" max="13044" width="12.26953125" style="50" customWidth="1"/>
    <col min="13045" max="13045" width="12.54296875" style="50" customWidth="1"/>
    <col min="13046" max="13046" width="0" style="50" hidden="1" customWidth="1"/>
    <col min="13047" max="13047" width="14.26953125" style="50" customWidth="1"/>
    <col min="13048" max="13048" width="10.7265625" style="50" customWidth="1"/>
    <col min="13049" max="13049" width="13.7265625" style="50" customWidth="1"/>
    <col min="13050" max="13050" width="11.54296875" style="50" customWidth="1"/>
    <col min="13051" max="13051" width="11.26953125" style="50" customWidth="1"/>
    <col min="13052" max="13052" width="13.54296875" style="50" customWidth="1"/>
    <col min="13053" max="13053" width="15" style="50" customWidth="1"/>
    <col min="13054" max="13054" width="15.26953125" style="50" bestFit="1" customWidth="1"/>
    <col min="13055" max="13055" width="16.26953125" style="50" bestFit="1" customWidth="1"/>
    <col min="13056" max="13056" width="12" style="50" customWidth="1"/>
    <col min="13057" max="13289" width="9" style="50"/>
    <col min="13290" max="13290" width="6.26953125" style="50" customWidth="1"/>
    <col min="13291" max="13291" width="10.26953125" style="50" customWidth="1"/>
    <col min="13292" max="13292" width="11" style="50" customWidth="1"/>
    <col min="13293" max="13293" width="12.54296875" style="50" customWidth="1"/>
    <col min="13294" max="13294" width="11.453125" style="50" customWidth="1"/>
    <col min="13295" max="13295" width="9.54296875" style="50" customWidth="1"/>
    <col min="13296" max="13296" width="0" style="50" hidden="1" customWidth="1"/>
    <col min="13297" max="13297" width="9.7265625" style="50" customWidth="1"/>
    <col min="13298" max="13299" width="12.54296875" style="50" customWidth="1"/>
    <col min="13300" max="13300" width="12.26953125" style="50" customWidth="1"/>
    <col min="13301" max="13301" width="12.54296875" style="50" customWidth="1"/>
    <col min="13302" max="13302" width="0" style="50" hidden="1" customWidth="1"/>
    <col min="13303" max="13303" width="14.26953125" style="50" customWidth="1"/>
    <col min="13304" max="13304" width="10.7265625" style="50" customWidth="1"/>
    <col min="13305" max="13305" width="13.7265625" style="50" customWidth="1"/>
    <col min="13306" max="13306" width="11.54296875" style="50" customWidth="1"/>
    <col min="13307" max="13307" width="11.26953125" style="50" customWidth="1"/>
    <col min="13308" max="13308" width="13.54296875" style="50" customWidth="1"/>
    <col min="13309" max="13309" width="15" style="50" customWidth="1"/>
    <col min="13310" max="13310" width="15.26953125" style="50" bestFit="1" customWidth="1"/>
    <col min="13311" max="13311" width="16.26953125" style="50" bestFit="1" customWidth="1"/>
    <col min="13312" max="13312" width="12" style="50" customWidth="1"/>
    <col min="13313" max="13545" width="9" style="50"/>
    <col min="13546" max="13546" width="6.26953125" style="50" customWidth="1"/>
    <col min="13547" max="13547" width="10.26953125" style="50" customWidth="1"/>
    <col min="13548" max="13548" width="11" style="50" customWidth="1"/>
    <col min="13549" max="13549" width="12.54296875" style="50" customWidth="1"/>
    <col min="13550" max="13550" width="11.453125" style="50" customWidth="1"/>
    <col min="13551" max="13551" width="9.54296875" style="50" customWidth="1"/>
    <col min="13552" max="13552" width="0" style="50" hidden="1" customWidth="1"/>
    <col min="13553" max="13553" width="9.7265625" style="50" customWidth="1"/>
    <col min="13554" max="13555" width="12.54296875" style="50" customWidth="1"/>
    <col min="13556" max="13556" width="12.26953125" style="50" customWidth="1"/>
    <col min="13557" max="13557" width="12.54296875" style="50" customWidth="1"/>
    <col min="13558" max="13558" width="0" style="50" hidden="1" customWidth="1"/>
    <col min="13559" max="13559" width="14.26953125" style="50" customWidth="1"/>
    <col min="13560" max="13560" width="10.7265625" style="50" customWidth="1"/>
    <col min="13561" max="13561" width="13.7265625" style="50" customWidth="1"/>
    <col min="13562" max="13562" width="11.54296875" style="50" customWidth="1"/>
    <col min="13563" max="13563" width="11.26953125" style="50" customWidth="1"/>
    <col min="13564" max="13564" width="13.54296875" style="50" customWidth="1"/>
    <col min="13565" max="13565" width="15" style="50" customWidth="1"/>
    <col min="13566" max="13566" width="15.26953125" style="50" bestFit="1" customWidth="1"/>
    <col min="13567" max="13567" width="16.26953125" style="50" bestFit="1" customWidth="1"/>
    <col min="13568" max="13568" width="12" style="50" customWidth="1"/>
    <col min="13569" max="13801" width="9" style="50"/>
    <col min="13802" max="13802" width="6.26953125" style="50" customWidth="1"/>
    <col min="13803" max="13803" width="10.26953125" style="50" customWidth="1"/>
    <col min="13804" max="13804" width="11" style="50" customWidth="1"/>
    <col min="13805" max="13805" width="12.54296875" style="50" customWidth="1"/>
    <col min="13806" max="13806" width="11.453125" style="50" customWidth="1"/>
    <col min="13807" max="13807" width="9.54296875" style="50" customWidth="1"/>
    <col min="13808" max="13808" width="0" style="50" hidden="1" customWidth="1"/>
    <col min="13809" max="13809" width="9.7265625" style="50" customWidth="1"/>
    <col min="13810" max="13811" width="12.54296875" style="50" customWidth="1"/>
    <col min="13812" max="13812" width="12.26953125" style="50" customWidth="1"/>
    <col min="13813" max="13813" width="12.54296875" style="50" customWidth="1"/>
    <col min="13814" max="13814" width="0" style="50" hidden="1" customWidth="1"/>
    <col min="13815" max="13815" width="14.26953125" style="50" customWidth="1"/>
    <col min="13816" max="13816" width="10.7265625" style="50" customWidth="1"/>
    <col min="13817" max="13817" width="13.7265625" style="50" customWidth="1"/>
    <col min="13818" max="13818" width="11.54296875" style="50" customWidth="1"/>
    <col min="13819" max="13819" width="11.26953125" style="50" customWidth="1"/>
    <col min="13820" max="13820" width="13.54296875" style="50" customWidth="1"/>
    <col min="13821" max="13821" width="15" style="50" customWidth="1"/>
    <col min="13822" max="13822" width="15.26953125" style="50" bestFit="1" customWidth="1"/>
    <col min="13823" max="13823" width="16.26953125" style="50" bestFit="1" customWidth="1"/>
    <col min="13824" max="13824" width="12" style="50" customWidth="1"/>
    <col min="13825" max="14057" width="9" style="50"/>
    <col min="14058" max="14058" width="6.26953125" style="50" customWidth="1"/>
    <col min="14059" max="14059" width="10.26953125" style="50" customWidth="1"/>
    <col min="14060" max="14060" width="11" style="50" customWidth="1"/>
    <col min="14061" max="14061" width="12.54296875" style="50" customWidth="1"/>
    <col min="14062" max="14062" width="11.453125" style="50" customWidth="1"/>
    <col min="14063" max="14063" width="9.54296875" style="50" customWidth="1"/>
    <col min="14064" max="14064" width="0" style="50" hidden="1" customWidth="1"/>
    <col min="14065" max="14065" width="9.7265625" style="50" customWidth="1"/>
    <col min="14066" max="14067" width="12.54296875" style="50" customWidth="1"/>
    <col min="14068" max="14068" width="12.26953125" style="50" customWidth="1"/>
    <col min="14069" max="14069" width="12.54296875" style="50" customWidth="1"/>
    <col min="14070" max="14070" width="0" style="50" hidden="1" customWidth="1"/>
    <col min="14071" max="14071" width="14.26953125" style="50" customWidth="1"/>
    <col min="14072" max="14072" width="10.7265625" style="50" customWidth="1"/>
    <col min="14073" max="14073" width="13.7265625" style="50" customWidth="1"/>
    <col min="14074" max="14074" width="11.54296875" style="50" customWidth="1"/>
    <col min="14075" max="14075" width="11.26953125" style="50" customWidth="1"/>
    <col min="14076" max="14076" width="13.54296875" style="50" customWidth="1"/>
    <col min="14077" max="14077" width="15" style="50" customWidth="1"/>
    <col min="14078" max="14078" width="15.26953125" style="50" bestFit="1" customWidth="1"/>
    <col min="14079" max="14079" width="16.26953125" style="50" bestFit="1" customWidth="1"/>
    <col min="14080" max="14080" width="12" style="50" customWidth="1"/>
    <col min="14081" max="14313" width="9" style="50"/>
    <col min="14314" max="14314" width="6.26953125" style="50" customWidth="1"/>
    <col min="14315" max="14315" width="10.26953125" style="50" customWidth="1"/>
    <col min="14316" max="14316" width="11" style="50" customWidth="1"/>
    <col min="14317" max="14317" width="12.54296875" style="50" customWidth="1"/>
    <col min="14318" max="14318" width="11.453125" style="50" customWidth="1"/>
    <col min="14319" max="14319" width="9.54296875" style="50" customWidth="1"/>
    <col min="14320" max="14320" width="0" style="50" hidden="1" customWidth="1"/>
    <col min="14321" max="14321" width="9.7265625" style="50" customWidth="1"/>
    <col min="14322" max="14323" width="12.54296875" style="50" customWidth="1"/>
    <col min="14324" max="14324" width="12.26953125" style="50" customWidth="1"/>
    <col min="14325" max="14325" width="12.54296875" style="50" customWidth="1"/>
    <col min="14326" max="14326" width="0" style="50" hidden="1" customWidth="1"/>
    <col min="14327" max="14327" width="14.26953125" style="50" customWidth="1"/>
    <col min="14328" max="14328" width="10.7265625" style="50" customWidth="1"/>
    <col min="14329" max="14329" width="13.7265625" style="50" customWidth="1"/>
    <col min="14330" max="14330" width="11.54296875" style="50" customWidth="1"/>
    <col min="14331" max="14331" width="11.26953125" style="50" customWidth="1"/>
    <col min="14332" max="14332" width="13.54296875" style="50" customWidth="1"/>
    <col min="14333" max="14333" width="15" style="50" customWidth="1"/>
    <col min="14334" max="14334" width="15.26953125" style="50" bestFit="1" customWidth="1"/>
    <col min="14335" max="14335" width="16.26953125" style="50" bestFit="1" customWidth="1"/>
    <col min="14336" max="14336" width="12" style="50" customWidth="1"/>
    <col min="14337" max="14569" width="9" style="50"/>
    <col min="14570" max="14570" width="6.26953125" style="50" customWidth="1"/>
    <col min="14571" max="14571" width="10.26953125" style="50" customWidth="1"/>
    <col min="14572" max="14572" width="11" style="50" customWidth="1"/>
    <col min="14573" max="14573" width="12.54296875" style="50" customWidth="1"/>
    <col min="14574" max="14574" width="11.453125" style="50" customWidth="1"/>
    <col min="14575" max="14575" width="9.54296875" style="50" customWidth="1"/>
    <col min="14576" max="14576" width="0" style="50" hidden="1" customWidth="1"/>
    <col min="14577" max="14577" width="9.7265625" style="50" customWidth="1"/>
    <col min="14578" max="14579" width="12.54296875" style="50" customWidth="1"/>
    <col min="14580" max="14580" width="12.26953125" style="50" customWidth="1"/>
    <col min="14581" max="14581" width="12.54296875" style="50" customWidth="1"/>
    <col min="14582" max="14582" width="0" style="50" hidden="1" customWidth="1"/>
    <col min="14583" max="14583" width="14.26953125" style="50" customWidth="1"/>
    <col min="14584" max="14584" width="10.7265625" style="50" customWidth="1"/>
    <col min="14585" max="14585" width="13.7265625" style="50" customWidth="1"/>
    <col min="14586" max="14586" width="11.54296875" style="50" customWidth="1"/>
    <col min="14587" max="14587" width="11.26953125" style="50" customWidth="1"/>
    <col min="14588" max="14588" width="13.54296875" style="50" customWidth="1"/>
    <col min="14589" max="14589" width="15" style="50" customWidth="1"/>
    <col min="14590" max="14590" width="15.26953125" style="50" bestFit="1" customWidth="1"/>
    <col min="14591" max="14591" width="16.26953125" style="50" bestFit="1" customWidth="1"/>
    <col min="14592" max="14592" width="12" style="50" customWidth="1"/>
    <col min="14593" max="14825" width="9" style="50"/>
    <col min="14826" max="14826" width="6.26953125" style="50" customWidth="1"/>
    <col min="14827" max="14827" width="10.26953125" style="50" customWidth="1"/>
    <col min="14828" max="14828" width="11" style="50" customWidth="1"/>
    <col min="14829" max="14829" width="12.54296875" style="50" customWidth="1"/>
    <col min="14830" max="14830" width="11.453125" style="50" customWidth="1"/>
    <col min="14831" max="14831" width="9.54296875" style="50" customWidth="1"/>
    <col min="14832" max="14832" width="0" style="50" hidden="1" customWidth="1"/>
    <col min="14833" max="14833" width="9.7265625" style="50" customWidth="1"/>
    <col min="14834" max="14835" width="12.54296875" style="50" customWidth="1"/>
    <col min="14836" max="14836" width="12.26953125" style="50" customWidth="1"/>
    <col min="14837" max="14837" width="12.54296875" style="50" customWidth="1"/>
    <col min="14838" max="14838" width="0" style="50" hidden="1" customWidth="1"/>
    <col min="14839" max="14839" width="14.26953125" style="50" customWidth="1"/>
    <col min="14840" max="14840" width="10.7265625" style="50" customWidth="1"/>
    <col min="14841" max="14841" width="13.7265625" style="50" customWidth="1"/>
    <col min="14842" max="14842" width="11.54296875" style="50" customWidth="1"/>
    <col min="14843" max="14843" width="11.26953125" style="50" customWidth="1"/>
    <col min="14844" max="14844" width="13.54296875" style="50" customWidth="1"/>
    <col min="14845" max="14845" width="15" style="50" customWidth="1"/>
    <col min="14846" max="14846" width="15.26953125" style="50" bestFit="1" customWidth="1"/>
    <col min="14847" max="14847" width="16.26953125" style="50" bestFit="1" customWidth="1"/>
    <col min="14848" max="14848" width="12" style="50" customWidth="1"/>
    <col min="14849" max="15081" width="9" style="50"/>
    <col min="15082" max="15082" width="6.26953125" style="50" customWidth="1"/>
    <col min="15083" max="15083" width="10.26953125" style="50" customWidth="1"/>
    <col min="15084" max="15084" width="11" style="50" customWidth="1"/>
    <col min="15085" max="15085" width="12.54296875" style="50" customWidth="1"/>
    <col min="15086" max="15086" width="11.453125" style="50" customWidth="1"/>
    <col min="15087" max="15087" width="9.54296875" style="50" customWidth="1"/>
    <col min="15088" max="15088" width="0" style="50" hidden="1" customWidth="1"/>
    <col min="15089" max="15089" width="9.7265625" style="50" customWidth="1"/>
    <col min="15090" max="15091" width="12.54296875" style="50" customWidth="1"/>
    <col min="15092" max="15092" width="12.26953125" style="50" customWidth="1"/>
    <col min="15093" max="15093" width="12.54296875" style="50" customWidth="1"/>
    <col min="15094" max="15094" width="0" style="50" hidden="1" customWidth="1"/>
    <col min="15095" max="15095" width="14.26953125" style="50" customWidth="1"/>
    <col min="15096" max="15096" width="10.7265625" style="50" customWidth="1"/>
    <col min="15097" max="15097" width="13.7265625" style="50" customWidth="1"/>
    <col min="15098" max="15098" width="11.54296875" style="50" customWidth="1"/>
    <col min="15099" max="15099" width="11.26953125" style="50" customWidth="1"/>
    <col min="15100" max="15100" width="13.54296875" style="50" customWidth="1"/>
    <col min="15101" max="15101" width="15" style="50" customWidth="1"/>
    <col min="15102" max="15102" width="15.26953125" style="50" bestFit="1" customWidth="1"/>
    <col min="15103" max="15103" width="16.26953125" style="50" bestFit="1" customWidth="1"/>
    <col min="15104" max="15104" width="12" style="50" customWidth="1"/>
    <col min="15105" max="15337" width="9" style="50"/>
    <col min="15338" max="15338" width="6.26953125" style="50" customWidth="1"/>
    <col min="15339" max="15339" width="10.26953125" style="50" customWidth="1"/>
    <col min="15340" max="15340" width="11" style="50" customWidth="1"/>
    <col min="15341" max="15341" width="12.54296875" style="50" customWidth="1"/>
    <col min="15342" max="15342" width="11.453125" style="50" customWidth="1"/>
    <col min="15343" max="15343" width="9.54296875" style="50" customWidth="1"/>
    <col min="15344" max="15344" width="0" style="50" hidden="1" customWidth="1"/>
    <col min="15345" max="15345" width="9.7265625" style="50" customWidth="1"/>
    <col min="15346" max="15347" width="12.54296875" style="50" customWidth="1"/>
    <col min="15348" max="15348" width="12.26953125" style="50" customWidth="1"/>
    <col min="15349" max="15349" width="12.54296875" style="50" customWidth="1"/>
    <col min="15350" max="15350" width="0" style="50" hidden="1" customWidth="1"/>
    <col min="15351" max="15351" width="14.26953125" style="50" customWidth="1"/>
    <col min="15352" max="15352" width="10.7265625" style="50" customWidth="1"/>
    <col min="15353" max="15353" width="13.7265625" style="50" customWidth="1"/>
    <col min="15354" max="15354" width="11.54296875" style="50" customWidth="1"/>
    <col min="15355" max="15355" width="11.26953125" style="50" customWidth="1"/>
    <col min="15356" max="15356" width="13.54296875" style="50" customWidth="1"/>
    <col min="15357" max="15357" width="15" style="50" customWidth="1"/>
    <col min="15358" max="15358" width="15.26953125" style="50" bestFit="1" customWidth="1"/>
    <col min="15359" max="15359" width="16.26953125" style="50" bestFit="1" customWidth="1"/>
    <col min="15360" max="15360" width="12" style="50" customWidth="1"/>
    <col min="15361" max="15593" width="9" style="50"/>
    <col min="15594" max="15594" width="6.26953125" style="50" customWidth="1"/>
    <col min="15595" max="15595" width="10.26953125" style="50" customWidth="1"/>
    <col min="15596" max="15596" width="11" style="50" customWidth="1"/>
    <col min="15597" max="15597" width="12.54296875" style="50" customWidth="1"/>
    <col min="15598" max="15598" width="11.453125" style="50" customWidth="1"/>
    <col min="15599" max="15599" width="9.54296875" style="50" customWidth="1"/>
    <col min="15600" max="15600" width="0" style="50" hidden="1" customWidth="1"/>
    <col min="15601" max="15601" width="9.7265625" style="50" customWidth="1"/>
    <col min="15602" max="15603" width="12.54296875" style="50" customWidth="1"/>
    <col min="15604" max="15604" width="12.26953125" style="50" customWidth="1"/>
    <col min="15605" max="15605" width="12.54296875" style="50" customWidth="1"/>
    <col min="15606" max="15606" width="0" style="50" hidden="1" customWidth="1"/>
    <col min="15607" max="15607" width="14.26953125" style="50" customWidth="1"/>
    <col min="15608" max="15608" width="10.7265625" style="50" customWidth="1"/>
    <col min="15609" max="15609" width="13.7265625" style="50" customWidth="1"/>
    <col min="15610" max="15610" width="11.54296875" style="50" customWidth="1"/>
    <col min="15611" max="15611" width="11.26953125" style="50" customWidth="1"/>
    <col min="15612" max="15612" width="13.54296875" style="50" customWidth="1"/>
    <col min="15613" max="15613" width="15" style="50" customWidth="1"/>
    <col min="15614" max="15614" width="15.26953125" style="50" bestFit="1" customWidth="1"/>
    <col min="15615" max="15615" width="16.26953125" style="50" bestFit="1" customWidth="1"/>
    <col min="15616" max="15616" width="12" style="50" customWidth="1"/>
    <col min="15617" max="15849" width="9" style="50"/>
    <col min="15850" max="15850" width="6.26953125" style="50" customWidth="1"/>
    <col min="15851" max="15851" width="10.26953125" style="50" customWidth="1"/>
    <col min="15852" max="15852" width="11" style="50" customWidth="1"/>
    <col min="15853" max="15853" width="12.54296875" style="50" customWidth="1"/>
    <col min="15854" max="15854" width="11.453125" style="50" customWidth="1"/>
    <col min="15855" max="15855" width="9.54296875" style="50" customWidth="1"/>
    <col min="15856" max="15856" width="0" style="50" hidden="1" customWidth="1"/>
    <col min="15857" max="15857" width="9.7265625" style="50" customWidth="1"/>
    <col min="15858" max="15859" width="12.54296875" style="50" customWidth="1"/>
    <col min="15860" max="15860" width="12.26953125" style="50" customWidth="1"/>
    <col min="15861" max="15861" width="12.54296875" style="50" customWidth="1"/>
    <col min="15862" max="15862" width="0" style="50" hidden="1" customWidth="1"/>
    <col min="15863" max="15863" width="14.26953125" style="50" customWidth="1"/>
    <col min="15864" max="15864" width="10.7265625" style="50" customWidth="1"/>
    <col min="15865" max="15865" width="13.7265625" style="50" customWidth="1"/>
    <col min="15866" max="15866" width="11.54296875" style="50" customWidth="1"/>
    <col min="15867" max="15867" width="11.26953125" style="50" customWidth="1"/>
    <col min="15868" max="15868" width="13.54296875" style="50" customWidth="1"/>
    <col min="15869" max="15869" width="15" style="50" customWidth="1"/>
    <col min="15870" max="15870" width="15.26953125" style="50" bestFit="1" customWidth="1"/>
    <col min="15871" max="15871" width="16.26953125" style="50" bestFit="1" customWidth="1"/>
    <col min="15872" max="15872" width="12" style="50" customWidth="1"/>
    <col min="15873" max="16105" width="9" style="50"/>
    <col min="16106" max="16106" width="6.26953125" style="50" customWidth="1"/>
    <col min="16107" max="16107" width="10.26953125" style="50" customWidth="1"/>
    <col min="16108" max="16108" width="11" style="50" customWidth="1"/>
    <col min="16109" max="16109" width="12.54296875" style="50" customWidth="1"/>
    <col min="16110" max="16110" width="11.453125" style="50" customWidth="1"/>
    <col min="16111" max="16111" width="9.54296875" style="50" customWidth="1"/>
    <col min="16112" max="16112" width="0" style="50" hidden="1" customWidth="1"/>
    <col min="16113" max="16113" width="9.7265625" style="50" customWidth="1"/>
    <col min="16114" max="16115" width="12.54296875" style="50" customWidth="1"/>
    <col min="16116" max="16116" width="12.26953125" style="50" customWidth="1"/>
    <col min="16117" max="16117" width="12.54296875" style="50" customWidth="1"/>
    <col min="16118" max="16118" width="0" style="50" hidden="1" customWidth="1"/>
    <col min="16119" max="16119" width="14.26953125" style="50" customWidth="1"/>
    <col min="16120" max="16120" width="10.7265625" style="50" customWidth="1"/>
    <col min="16121" max="16121" width="13.7265625" style="50" customWidth="1"/>
    <col min="16122" max="16122" width="11.54296875" style="50" customWidth="1"/>
    <col min="16123" max="16123" width="11.26953125" style="50" customWidth="1"/>
    <col min="16124" max="16124" width="13.54296875" style="50" customWidth="1"/>
    <col min="16125" max="16125" width="15" style="50" customWidth="1"/>
    <col min="16126" max="16126" width="15.26953125" style="50" bestFit="1" customWidth="1"/>
    <col min="16127" max="16127" width="16.26953125" style="50" bestFit="1" customWidth="1"/>
    <col min="16128" max="16128" width="12" style="50" customWidth="1"/>
    <col min="16129" max="16384" width="9" style="50"/>
  </cols>
  <sheetData>
    <row r="1" spans="1:26" customFormat="1" ht="45" customHeight="1" x14ac:dyDescent="0.35">
      <c r="A1" s="18" t="s">
        <v>143</v>
      </c>
    </row>
    <row r="2" spans="1:26" customFormat="1" ht="20.25" customHeight="1" x14ac:dyDescent="0.35">
      <c r="A2" s="19" t="s">
        <v>19</v>
      </c>
    </row>
    <row r="3" spans="1:26" customFormat="1" ht="20.25" customHeight="1" x14ac:dyDescent="0.35">
      <c r="A3" s="19" t="s">
        <v>50</v>
      </c>
    </row>
    <row r="4" spans="1:26" customFormat="1" ht="20.25" customHeight="1" x14ac:dyDescent="0.35">
      <c r="A4" s="19" t="s">
        <v>51</v>
      </c>
    </row>
    <row r="5" spans="1:26" customFormat="1" ht="20.25" customHeight="1" x14ac:dyDescent="0.35">
      <c r="A5" s="19" t="s">
        <v>52</v>
      </c>
    </row>
    <row r="6" spans="1:26" s="2" customFormat="1" ht="20.25" customHeight="1" x14ac:dyDescent="0.35">
      <c r="A6" s="70"/>
      <c r="B6" s="20" t="s">
        <v>53</v>
      </c>
      <c r="C6" s="21"/>
      <c r="D6" s="21"/>
      <c r="E6" s="21"/>
      <c r="F6" s="21"/>
      <c r="G6" s="21"/>
      <c r="H6" s="21"/>
      <c r="I6" s="21"/>
      <c r="J6" s="22"/>
      <c r="K6" s="20" t="s">
        <v>54</v>
      </c>
      <c r="L6" s="21"/>
      <c r="M6" s="21"/>
      <c r="N6" s="21"/>
      <c r="O6" s="21"/>
      <c r="P6" s="21"/>
      <c r="Q6" s="21"/>
      <c r="R6" s="21"/>
      <c r="S6" s="21"/>
      <c r="T6" s="22"/>
    </row>
    <row r="7" spans="1:26" s="2" customFormat="1" ht="20.25" customHeight="1" x14ac:dyDescent="0.35">
      <c r="A7" s="71"/>
      <c r="B7" s="23"/>
      <c r="C7" s="24" t="s">
        <v>55</v>
      </c>
      <c r="D7" s="3"/>
      <c r="E7" s="25"/>
      <c r="F7" s="26"/>
      <c r="G7" s="24" t="s">
        <v>56</v>
      </c>
      <c r="H7" s="3"/>
      <c r="I7" s="27"/>
      <c r="J7" s="28"/>
      <c r="K7"/>
      <c r="L7" s="24" t="s">
        <v>57</v>
      </c>
      <c r="M7" s="29"/>
      <c r="N7" s="30"/>
      <c r="O7" s="29" t="s">
        <v>58</v>
      </c>
      <c r="P7" s="29"/>
      <c r="Q7" s="63"/>
      <c r="R7" s="30"/>
      <c r="S7" s="31"/>
      <c r="T7" s="32"/>
    </row>
    <row r="8" spans="1:26" s="37" customFormat="1" ht="90" customHeight="1" x14ac:dyDescent="0.35">
      <c r="A8" s="36" t="s">
        <v>88</v>
      </c>
      <c r="B8" s="60" t="s">
        <v>71</v>
      </c>
      <c r="C8" s="54" t="s">
        <v>472</v>
      </c>
      <c r="D8" s="54" t="s">
        <v>473</v>
      </c>
      <c r="E8" s="64" t="s">
        <v>476</v>
      </c>
      <c r="F8" s="60" t="s">
        <v>477</v>
      </c>
      <c r="G8" s="54" t="s">
        <v>478</v>
      </c>
      <c r="H8" s="54" t="s">
        <v>479</v>
      </c>
      <c r="I8" s="65" t="s">
        <v>480</v>
      </c>
      <c r="J8" s="55" t="s">
        <v>481</v>
      </c>
      <c r="K8" s="60" t="s">
        <v>64</v>
      </c>
      <c r="L8" s="54" t="s">
        <v>65</v>
      </c>
      <c r="M8" s="54" t="s">
        <v>66</v>
      </c>
      <c r="N8" s="66" t="s">
        <v>482</v>
      </c>
      <c r="O8" s="54" t="s">
        <v>483</v>
      </c>
      <c r="P8" s="54" t="s">
        <v>484</v>
      </c>
      <c r="Q8" s="54" t="s">
        <v>485</v>
      </c>
      <c r="R8" s="67" t="s">
        <v>486</v>
      </c>
      <c r="S8" s="68" t="s">
        <v>487</v>
      </c>
      <c r="T8" s="69" t="s">
        <v>54</v>
      </c>
      <c r="V8" s="107" t="s">
        <v>105</v>
      </c>
      <c r="W8" s="107" t="s">
        <v>105</v>
      </c>
      <c r="X8" s="107" t="s">
        <v>106</v>
      </c>
      <c r="Y8" s="107" t="s">
        <v>106</v>
      </c>
      <c r="Z8" s="107" t="s">
        <v>177</v>
      </c>
    </row>
    <row r="9" spans="1:26" s="48" customFormat="1" ht="17.149999999999999" customHeight="1" x14ac:dyDescent="0.35">
      <c r="A9" s="49">
        <f>Z9</f>
        <v>2008</v>
      </c>
      <c r="B9" s="44">
        <f>SUMIF('Quarter (mcm)'!$Z:$Z,'Annual (mcm)'!$Z9,'Quarter (mcm)'!B:B)</f>
        <v>73323.62</v>
      </c>
      <c r="C9" s="40">
        <f>SUMIF('Quarter (mcm)'!$Z:$Z,'Annual (mcm)'!$Z9,'Quarter (mcm)'!C:C)</f>
        <v>36087.210000000006</v>
      </c>
      <c r="D9" s="40">
        <f>SUMIF('Quarter (mcm)'!$Z:$Z,'Annual (mcm)'!$Z9,'Quarter (mcm)'!D:D)</f>
        <v>10072.380000000001</v>
      </c>
      <c r="E9" s="41">
        <f>SUMIF('Quarter (mcm)'!$Z:$Z,'Annual (mcm)'!$Z9,'Quarter (mcm)'!E:E)</f>
        <v>26014.83</v>
      </c>
      <c r="F9" s="39">
        <f>SUMIF('Quarter (mcm)'!$Z:$Z,'Annual (mcm)'!$Z9,'Quarter (mcm)'!F:F)</f>
        <v>-265.6099999999999</v>
      </c>
      <c r="G9" s="40">
        <f>SUMIF('Quarter (mcm)'!$Z:$Z,'Annual (mcm)'!$Z9,'Quarter (mcm)'!G:G)</f>
        <v>-6.17</v>
      </c>
      <c r="H9" s="40">
        <f>SUMIF('Quarter (mcm)'!$Z:$Z,'Annual (mcm)'!$Z9,'Quarter (mcm)'!H:H)</f>
        <v>0</v>
      </c>
      <c r="I9" s="42">
        <f>SUMIF('Quarter (mcm)'!$Z:$Z,'Annual (mcm)'!$Z9,'Quarter (mcm)'!I:I)</f>
        <v>109410.82999999999</v>
      </c>
      <c r="J9" s="43">
        <f>SUMIF('Quarter (mcm)'!$Z:$Z,'Annual (mcm)'!$Z9,'Quarter (mcm)'!J:J)</f>
        <v>99066.669999999984</v>
      </c>
      <c r="K9" s="39">
        <f>SUMIF('Quarter (mcm)'!$Z:$Z,'Annual (mcm)'!$Z9,'Quarter (mcm)'!K:K)</f>
        <v>34199.9</v>
      </c>
      <c r="L9" s="40">
        <f>SUMIF('Quarter (mcm)'!$Z:$Z,'Annual (mcm)'!$Z9,'Quarter (mcm)'!L:L)</f>
        <v>33301.32</v>
      </c>
      <c r="M9" s="40">
        <f>SUMIF('Quarter (mcm)'!$Z:$Z,'Annual (mcm)'!$Z9,'Quarter (mcm)'!M:M)</f>
        <v>11194.920000000002</v>
      </c>
      <c r="N9" s="44">
        <f>SUMIF('Quarter (mcm)'!$Z:$Z,'Annual (mcm)'!$Z9,'Quarter (mcm)'!N:N)</f>
        <v>9975.85</v>
      </c>
      <c r="O9" s="45">
        <f>SUMIF('Quarter (mcm)'!$Z:$Z,'Annual (mcm)'!$Z9,'Quarter (mcm)'!O:O)</f>
        <v>5279.6100000000006</v>
      </c>
      <c r="P9" s="45">
        <f>SUMIF('Quarter (mcm)'!$Z:$Z,'Annual (mcm)'!$Z9,'Quarter (mcm)'!P:P)</f>
        <v>388.59</v>
      </c>
      <c r="Q9" s="45">
        <f>SUMIF('Quarter (mcm)'!$Z:$Z,'Annual (mcm)'!$Z9,'Quarter (mcm)'!Q:Q)</f>
        <v>12.24</v>
      </c>
      <c r="R9" s="46">
        <f>SUMIF('Quarter (mcm)'!$Z:$Z,'Annual (mcm)'!$Z9,'Quarter (mcm)'!R:R)</f>
        <v>72.05</v>
      </c>
      <c r="S9" s="39">
        <f>SUMIF('Quarter (mcm)'!$Z:$Z,'Annual (mcm)'!$Z9,'Quarter (mcm)'!S:S)</f>
        <v>3997.24</v>
      </c>
      <c r="T9" s="47">
        <f>SUMIF('Quarter (mcm)'!$Z:$Z,'Annual (mcm)'!$Z9,'Quarter (mcm)'!T:T)</f>
        <v>98421.72</v>
      </c>
      <c r="V9" s="108"/>
      <c r="W9" s="108"/>
      <c r="X9" s="108"/>
      <c r="Y9" s="108"/>
      <c r="Z9" s="108">
        <v>2008</v>
      </c>
    </row>
    <row r="10" spans="1:26" s="48" customFormat="1" ht="17.149999999999999" customHeight="1" x14ac:dyDescent="0.35">
      <c r="A10" s="49">
        <f t="shared" ref="A10:A23" si="0">Z10</f>
        <v>2009</v>
      </c>
      <c r="B10" s="44">
        <f>SUMIF('Quarter (mcm)'!$Z:$Z,'Annual (mcm)'!$Z10,'Quarter (mcm)'!B:B)</f>
        <v>61254.69</v>
      </c>
      <c r="C10" s="40">
        <f>SUMIF('Quarter (mcm)'!$Z:$Z,'Annual (mcm)'!$Z10,'Quarter (mcm)'!C:C)</f>
        <v>42171.360000000001</v>
      </c>
      <c r="D10" s="40">
        <f>SUMIF('Quarter (mcm)'!$Z:$Z,'Annual (mcm)'!$Z10,'Quarter (mcm)'!D:D)</f>
        <v>11883.5</v>
      </c>
      <c r="E10" s="41">
        <f>SUMIF('Quarter (mcm)'!$Z:$Z,'Annual (mcm)'!$Z10,'Quarter (mcm)'!E:E)</f>
        <v>30287.86</v>
      </c>
      <c r="F10" s="39">
        <f>SUMIF('Quarter (mcm)'!$Z:$Z,'Annual (mcm)'!$Z10,'Quarter (mcm)'!F:F)</f>
        <v>-427.40999999999997</v>
      </c>
      <c r="G10" s="40">
        <f>SUMIF('Quarter (mcm)'!$Z:$Z,'Annual (mcm)'!$Z10,'Quarter (mcm)'!G:G)</f>
        <v>-31.700000000000003</v>
      </c>
      <c r="H10" s="40">
        <f>SUMIF('Quarter (mcm)'!$Z:$Z,'Annual (mcm)'!$Z10,'Quarter (mcm)'!H:H)</f>
        <v>0</v>
      </c>
      <c r="I10" s="42">
        <f>SUMIF('Quarter (mcm)'!$Z:$Z,'Annual (mcm)'!$Z10,'Quarter (mcm)'!I:I)</f>
        <v>103426.05000000002</v>
      </c>
      <c r="J10" s="43">
        <f>SUMIF('Quarter (mcm)'!$Z:$Z,'Annual (mcm)'!$Z10,'Quarter (mcm)'!J:J)</f>
        <v>91083.44</v>
      </c>
      <c r="K10" s="39">
        <f>SUMIF('Quarter (mcm)'!$Z:$Z,'Annual (mcm)'!$Z10,'Quarter (mcm)'!K:K)</f>
        <v>32613.75</v>
      </c>
      <c r="L10" s="40">
        <f>SUMIF('Quarter (mcm)'!$Z:$Z,'Annual (mcm)'!$Z10,'Quarter (mcm)'!L:L)</f>
        <v>31058.01</v>
      </c>
      <c r="M10" s="40">
        <f>SUMIF('Quarter (mcm)'!$Z:$Z,'Annual (mcm)'!$Z10,'Quarter (mcm)'!M:M)</f>
        <v>9318.19</v>
      </c>
      <c r="N10" s="44">
        <f>SUMIF('Quarter (mcm)'!$Z:$Z,'Annual (mcm)'!$Z10,'Quarter (mcm)'!N:N)</f>
        <v>9280.619999999999</v>
      </c>
      <c r="O10" s="45">
        <f>SUMIF('Quarter (mcm)'!$Z:$Z,'Annual (mcm)'!$Z10,'Quarter (mcm)'!O:O)</f>
        <v>5158.3900000000003</v>
      </c>
      <c r="P10" s="45">
        <f>SUMIF('Quarter (mcm)'!$Z:$Z,'Annual (mcm)'!$Z10,'Quarter (mcm)'!P:P)</f>
        <v>255.14999999999998</v>
      </c>
      <c r="Q10" s="45">
        <f>SUMIF('Quarter (mcm)'!$Z:$Z,'Annual (mcm)'!$Z10,'Quarter (mcm)'!Q:Q)</f>
        <v>151.94999999999999</v>
      </c>
      <c r="R10" s="46">
        <f>SUMIF('Quarter (mcm)'!$Z:$Z,'Annual (mcm)'!$Z10,'Quarter (mcm)'!R:R)</f>
        <v>62.07</v>
      </c>
      <c r="S10" s="39">
        <f>SUMIF('Quarter (mcm)'!$Z:$Z,'Annual (mcm)'!$Z10,'Quarter (mcm)'!S:S)</f>
        <v>3888.7200000000003</v>
      </c>
      <c r="T10" s="47">
        <f>SUMIF('Quarter (mcm)'!$Z:$Z,'Annual (mcm)'!$Z10,'Quarter (mcm)'!T:T)</f>
        <v>91786.85</v>
      </c>
      <c r="V10" s="108"/>
      <c r="W10" s="108"/>
      <c r="X10" s="108"/>
      <c r="Y10" s="108"/>
      <c r="Z10" s="108">
        <v>2009</v>
      </c>
    </row>
    <row r="11" spans="1:26" s="48" customFormat="1" ht="17.149999999999999" customHeight="1" x14ac:dyDescent="0.35">
      <c r="A11" s="49">
        <f t="shared" si="0"/>
        <v>2010</v>
      </c>
      <c r="B11" s="44">
        <f>SUMIF('Quarter (mcm)'!$Z:$Z,'Annual (mcm)'!$Z11,'Quarter (mcm)'!B:B)</f>
        <v>57863.209999999992</v>
      </c>
      <c r="C11" s="40">
        <f>SUMIF('Quarter (mcm)'!$Z:$Z,'Annual (mcm)'!$Z11,'Quarter (mcm)'!C:C)</f>
        <v>55309.8</v>
      </c>
      <c r="D11" s="40">
        <f>SUMIF('Quarter (mcm)'!$Z:$Z,'Annual (mcm)'!$Z11,'Quarter (mcm)'!D:D)</f>
        <v>15242.88</v>
      </c>
      <c r="E11" s="41">
        <f>SUMIF('Quarter (mcm)'!$Z:$Z,'Annual (mcm)'!$Z11,'Quarter (mcm)'!E:E)</f>
        <v>40066.92</v>
      </c>
      <c r="F11" s="39">
        <f>SUMIF('Quarter (mcm)'!$Z:$Z,'Annual (mcm)'!$Z11,'Quarter (mcm)'!F:F)</f>
        <v>1400.2099999999998</v>
      </c>
      <c r="G11" s="40">
        <f>SUMIF('Quarter (mcm)'!$Z:$Z,'Annual (mcm)'!$Z11,'Quarter (mcm)'!G:G)</f>
        <v>-23.740000000000002</v>
      </c>
      <c r="H11" s="40">
        <f>SUMIF('Quarter (mcm)'!$Z:$Z,'Annual (mcm)'!$Z11,'Quarter (mcm)'!H:H)</f>
        <v>0</v>
      </c>
      <c r="I11" s="42">
        <f>SUMIF('Quarter (mcm)'!$Z:$Z,'Annual (mcm)'!$Z11,'Quarter (mcm)'!I:I)</f>
        <v>113173.01</v>
      </c>
      <c r="J11" s="43">
        <f>SUMIF('Quarter (mcm)'!$Z:$Z,'Annual (mcm)'!$Z11,'Quarter (mcm)'!J:J)</f>
        <v>99306.6</v>
      </c>
      <c r="K11" s="39">
        <f>SUMIF('Quarter (mcm)'!$Z:$Z,'Annual (mcm)'!$Z11,'Quarter (mcm)'!K:K)</f>
        <v>34227.120000000003</v>
      </c>
      <c r="L11" s="40">
        <f>SUMIF('Quarter (mcm)'!$Z:$Z,'Annual (mcm)'!$Z11,'Quarter (mcm)'!L:L)</f>
        <v>34829.69</v>
      </c>
      <c r="M11" s="40">
        <f>SUMIF('Quarter (mcm)'!$Z:$Z,'Annual (mcm)'!$Z11,'Quarter (mcm)'!M:M)</f>
        <v>8843.83</v>
      </c>
      <c r="N11" s="44">
        <f>SUMIF('Quarter (mcm)'!$Z:$Z,'Annual (mcm)'!$Z11,'Quarter (mcm)'!N:N)</f>
        <v>10692.289999999999</v>
      </c>
      <c r="O11" s="45">
        <f>SUMIF('Quarter (mcm)'!$Z:$Z,'Annual (mcm)'!$Z11,'Quarter (mcm)'!O:O)</f>
        <v>5180.96</v>
      </c>
      <c r="P11" s="45">
        <f>SUMIF('Quarter (mcm)'!$Z:$Z,'Annual (mcm)'!$Z11,'Quarter (mcm)'!P:P)</f>
        <v>291.78999999999996</v>
      </c>
      <c r="Q11" s="45">
        <f>SUMIF('Quarter (mcm)'!$Z:$Z,'Annual (mcm)'!$Z11,'Quarter (mcm)'!Q:Q)</f>
        <v>280.02000000000004</v>
      </c>
      <c r="R11" s="46">
        <f>SUMIF('Quarter (mcm)'!$Z:$Z,'Annual (mcm)'!$Z11,'Quarter (mcm)'!R:R)</f>
        <v>60.54</v>
      </c>
      <c r="S11" s="39">
        <f>SUMIF('Quarter (mcm)'!$Z:$Z,'Annual (mcm)'!$Z11,'Quarter (mcm)'!S:S)</f>
        <v>4268.1000000000004</v>
      </c>
      <c r="T11" s="47">
        <f>SUMIF('Quarter (mcm)'!$Z:$Z,'Annual (mcm)'!$Z11,'Quarter (mcm)'!T:T)</f>
        <v>98674.34</v>
      </c>
      <c r="V11" s="108"/>
      <c r="W11" s="108"/>
      <c r="X11" s="108"/>
      <c r="Y11" s="108"/>
      <c r="Z11" s="108">
        <v>2010</v>
      </c>
    </row>
    <row r="12" spans="1:26" s="48" customFormat="1" ht="17.149999999999999" customHeight="1" x14ac:dyDescent="0.35">
      <c r="A12" s="49">
        <f t="shared" si="0"/>
        <v>2011</v>
      </c>
      <c r="B12" s="44">
        <f>SUMIF('Quarter (mcm)'!$Z:$Z,'Annual (mcm)'!$Z12,'Quarter (mcm)'!B:B)</f>
        <v>46299.8</v>
      </c>
      <c r="C12" s="40">
        <f>SUMIF('Quarter (mcm)'!$Z:$Z,'Annual (mcm)'!$Z12,'Quarter (mcm)'!C:C)</f>
        <v>54623.32</v>
      </c>
      <c r="D12" s="40">
        <f>SUMIF('Quarter (mcm)'!$Z:$Z,'Annual (mcm)'!$Z12,'Quarter (mcm)'!D:D)</f>
        <v>15963.529999999999</v>
      </c>
      <c r="E12" s="41">
        <f>SUMIF('Quarter (mcm)'!$Z:$Z,'Annual (mcm)'!$Z12,'Quarter (mcm)'!E:E)</f>
        <v>38659.79</v>
      </c>
      <c r="F12" s="39">
        <f>SUMIF('Quarter (mcm)'!$Z:$Z,'Annual (mcm)'!$Z12,'Quarter (mcm)'!F:F)</f>
        <v>-2070.5</v>
      </c>
      <c r="G12" s="40">
        <f>SUMIF('Quarter (mcm)'!$Z:$Z,'Annual (mcm)'!$Z12,'Quarter (mcm)'!G:G)</f>
        <v>-5.41</v>
      </c>
      <c r="H12" s="40">
        <f>SUMIF('Quarter (mcm)'!$Z:$Z,'Annual (mcm)'!$Z12,'Quarter (mcm)'!H:H)</f>
        <v>0</v>
      </c>
      <c r="I12" s="42">
        <f>SUMIF('Quarter (mcm)'!$Z:$Z,'Annual (mcm)'!$Z12,'Quarter (mcm)'!I:I)</f>
        <v>100923.12</v>
      </c>
      <c r="J12" s="43">
        <f>SUMIF('Quarter (mcm)'!$Z:$Z,'Annual (mcm)'!$Z12,'Quarter (mcm)'!J:J)</f>
        <v>82883.679999999993</v>
      </c>
      <c r="K12" s="39">
        <f>SUMIF('Quarter (mcm)'!$Z:$Z,'Annual (mcm)'!$Z12,'Quarter (mcm)'!K:K)</f>
        <v>28053.040000000001</v>
      </c>
      <c r="L12" s="40">
        <f>SUMIF('Quarter (mcm)'!$Z:$Z,'Annual (mcm)'!$Z12,'Quarter (mcm)'!L:L)</f>
        <v>27594.97</v>
      </c>
      <c r="M12" s="40">
        <f>SUMIF('Quarter (mcm)'!$Z:$Z,'Annual (mcm)'!$Z12,'Quarter (mcm)'!M:M)</f>
        <v>8246.2199999999993</v>
      </c>
      <c r="N12" s="44">
        <f>SUMIF('Quarter (mcm)'!$Z:$Z,'Annual (mcm)'!$Z12,'Quarter (mcm)'!N:N)</f>
        <v>9804.99</v>
      </c>
      <c r="O12" s="45">
        <f>SUMIF('Quarter (mcm)'!$Z:$Z,'Annual (mcm)'!$Z12,'Quarter (mcm)'!O:O)</f>
        <v>4665.7700000000004</v>
      </c>
      <c r="P12" s="45">
        <f>SUMIF('Quarter (mcm)'!$Z:$Z,'Annual (mcm)'!$Z12,'Quarter (mcm)'!P:P)</f>
        <v>163.61000000000001</v>
      </c>
      <c r="Q12" s="45">
        <f>SUMIF('Quarter (mcm)'!$Z:$Z,'Annual (mcm)'!$Z12,'Quarter (mcm)'!Q:Q)</f>
        <v>372.01</v>
      </c>
      <c r="R12" s="46">
        <f>SUMIF('Quarter (mcm)'!$Z:$Z,'Annual (mcm)'!$Z12,'Quarter (mcm)'!R:R)</f>
        <v>59.29</v>
      </c>
      <c r="S12" s="39">
        <f>SUMIF('Quarter (mcm)'!$Z:$Z,'Annual (mcm)'!$Z12,'Quarter (mcm)'!S:S)</f>
        <v>3698.86</v>
      </c>
      <c r="T12" s="47">
        <f>SUMIF('Quarter (mcm)'!$Z:$Z,'Annual (mcm)'!$Z12,'Quarter (mcm)'!T:T)</f>
        <v>82658.759999999995</v>
      </c>
      <c r="V12" s="108"/>
      <c r="W12" s="108"/>
      <c r="X12" s="108"/>
      <c r="Y12" s="108"/>
      <c r="Z12" s="108">
        <v>2011</v>
      </c>
    </row>
    <row r="13" spans="1:26" s="48" customFormat="1" ht="17.149999999999999" customHeight="1" x14ac:dyDescent="0.35">
      <c r="A13" s="49">
        <f t="shared" si="0"/>
        <v>2012</v>
      </c>
      <c r="B13" s="44">
        <f>SUMIF('Quarter (mcm)'!$Z:$Z,'Annual (mcm)'!$Z13,'Quarter (mcm)'!B:B)</f>
        <v>39597.019999999997</v>
      </c>
      <c r="C13" s="40">
        <f>SUMIF('Quarter (mcm)'!$Z:$Z,'Annual (mcm)'!$Z13,'Quarter (mcm)'!C:C)</f>
        <v>50715.8</v>
      </c>
      <c r="D13" s="40">
        <f>SUMIF('Quarter (mcm)'!$Z:$Z,'Annual (mcm)'!$Z13,'Quarter (mcm)'!D:D)</f>
        <v>11964.83</v>
      </c>
      <c r="E13" s="41">
        <f>SUMIF('Quarter (mcm)'!$Z:$Z,'Annual (mcm)'!$Z13,'Quarter (mcm)'!E:E)</f>
        <v>38750.97</v>
      </c>
      <c r="F13" s="39">
        <f>SUMIF('Quarter (mcm)'!$Z:$Z,'Annual (mcm)'!$Z13,'Quarter (mcm)'!F:F)</f>
        <v>21.020000000000039</v>
      </c>
      <c r="G13" s="40">
        <f>SUMIF('Quarter (mcm)'!$Z:$Z,'Annual (mcm)'!$Z13,'Quarter (mcm)'!G:G)</f>
        <v>-5.03</v>
      </c>
      <c r="H13" s="40">
        <f>SUMIF('Quarter (mcm)'!$Z:$Z,'Annual (mcm)'!$Z13,'Quarter (mcm)'!H:H)</f>
        <v>0</v>
      </c>
      <c r="I13" s="42">
        <f>SUMIF('Quarter (mcm)'!$Z:$Z,'Annual (mcm)'!$Z13,'Quarter (mcm)'!I:I)</f>
        <v>90312.82</v>
      </c>
      <c r="J13" s="43">
        <f>SUMIF('Quarter (mcm)'!$Z:$Z,'Annual (mcm)'!$Z13,'Quarter (mcm)'!J:J)</f>
        <v>78363.98000000001</v>
      </c>
      <c r="K13" s="39">
        <f>SUMIF('Quarter (mcm)'!$Z:$Z,'Annual (mcm)'!$Z13,'Quarter (mcm)'!K:K)</f>
        <v>19648.11</v>
      </c>
      <c r="L13" s="40">
        <f>SUMIF('Quarter (mcm)'!$Z:$Z,'Annual (mcm)'!$Z13,'Quarter (mcm)'!L:L)</f>
        <v>30920.3</v>
      </c>
      <c r="M13" s="40">
        <f>SUMIF('Quarter (mcm)'!$Z:$Z,'Annual (mcm)'!$Z13,'Quarter (mcm)'!M:M)</f>
        <v>8803.17</v>
      </c>
      <c r="N13" s="44">
        <f>SUMIF('Quarter (mcm)'!$Z:$Z,'Annual (mcm)'!$Z13,'Quarter (mcm)'!N:N)</f>
        <v>10200.16</v>
      </c>
      <c r="O13" s="45">
        <f>SUMIF('Quarter (mcm)'!$Z:$Z,'Annual (mcm)'!$Z13,'Quarter (mcm)'!O:O)</f>
        <v>4174.55</v>
      </c>
      <c r="P13" s="45">
        <f>SUMIF('Quarter (mcm)'!$Z:$Z,'Annual (mcm)'!$Z13,'Quarter (mcm)'!P:P)</f>
        <v>154.37</v>
      </c>
      <c r="Q13" s="45">
        <f>SUMIF('Quarter (mcm)'!$Z:$Z,'Annual (mcm)'!$Z13,'Quarter (mcm)'!Q:Q)</f>
        <v>203.19</v>
      </c>
      <c r="R13" s="46">
        <f>SUMIF('Quarter (mcm)'!$Z:$Z,'Annual (mcm)'!$Z13,'Quarter (mcm)'!R:R)</f>
        <v>54.47</v>
      </c>
      <c r="S13" s="39">
        <f>SUMIF('Quarter (mcm)'!$Z:$Z,'Annual (mcm)'!$Z13,'Quarter (mcm)'!S:S)</f>
        <v>3561.4399999999996</v>
      </c>
      <c r="T13" s="47">
        <f>SUMIF('Quarter (mcm)'!$Z:$Z,'Annual (mcm)'!$Z13,'Quarter (mcm)'!T:T)</f>
        <v>77719.760000000009</v>
      </c>
      <c r="V13" s="108"/>
      <c r="W13" s="108"/>
      <c r="X13" s="108"/>
      <c r="Y13" s="108"/>
      <c r="Z13" s="108">
        <v>2012</v>
      </c>
    </row>
    <row r="14" spans="1:26" s="48" customFormat="1" ht="17.149999999999999" customHeight="1" x14ac:dyDescent="0.35">
      <c r="A14" s="49">
        <f t="shared" si="0"/>
        <v>2013</v>
      </c>
      <c r="B14" s="44">
        <f>SUMIF('Quarter (mcm)'!$Z:$Z,'Annual (mcm)'!$Z14,'Quarter (mcm)'!B:B)</f>
        <v>37308.089999999997</v>
      </c>
      <c r="C14" s="40">
        <f>SUMIF('Quarter (mcm)'!$Z:$Z,'Annual (mcm)'!$Z14,'Quarter (mcm)'!C:C)</f>
        <v>49309.13</v>
      </c>
      <c r="D14" s="40">
        <f>SUMIF('Quarter (mcm)'!$Z:$Z,'Annual (mcm)'!$Z14,'Quarter (mcm)'!D:D)</f>
        <v>8985.86</v>
      </c>
      <c r="E14" s="41">
        <f>SUMIF('Quarter (mcm)'!$Z:$Z,'Annual (mcm)'!$Z14,'Quarter (mcm)'!E:E)</f>
        <v>40323.269999999997</v>
      </c>
      <c r="F14" s="39">
        <f>SUMIF('Quarter (mcm)'!$Z:$Z,'Annual (mcm)'!$Z14,'Quarter (mcm)'!F:F)</f>
        <v>100.22000000000003</v>
      </c>
      <c r="G14" s="40">
        <f>SUMIF('Quarter (mcm)'!$Z:$Z,'Annual (mcm)'!$Z14,'Quarter (mcm)'!G:G)</f>
        <v>-5.46</v>
      </c>
      <c r="H14" s="40">
        <f>SUMIF('Quarter (mcm)'!$Z:$Z,'Annual (mcm)'!$Z14,'Quarter (mcm)'!H:H)</f>
        <v>0</v>
      </c>
      <c r="I14" s="42">
        <f>SUMIF('Quarter (mcm)'!$Z:$Z,'Annual (mcm)'!$Z14,'Quarter (mcm)'!I:I)</f>
        <v>86617.22</v>
      </c>
      <c r="J14" s="43">
        <f>SUMIF('Quarter (mcm)'!$Z:$Z,'Annual (mcm)'!$Z14,'Quarter (mcm)'!J:J)</f>
        <v>77726.12</v>
      </c>
      <c r="K14" s="39">
        <f>SUMIF('Quarter (mcm)'!$Z:$Z,'Annual (mcm)'!$Z14,'Quarter (mcm)'!K:K)</f>
        <v>18677.34</v>
      </c>
      <c r="L14" s="40">
        <f>SUMIF('Quarter (mcm)'!$Z:$Z,'Annual (mcm)'!$Z14,'Quarter (mcm)'!L:L)</f>
        <v>31804.799999999996</v>
      </c>
      <c r="M14" s="40">
        <f>SUMIF('Quarter (mcm)'!$Z:$Z,'Annual (mcm)'!$Z14,'Quarter (mcm)'!M:M)</f>
        <v>8551.89</v>
      </c>
      <c r="N14" s="44">
        <f>SUMIF('Quarter (mcm)'!$Z:$Z,'Annual (mcm)'!$Z14,'Quarter (mcm)'!N:N)</f>
        <v>10557.11</v>
      </c>
      <c r="O14" s="45">
        <f>SUMIF('Quarter (mcm)'!$Z:$Z,'Annual (mcm)'!$Z14,'Quarter (mcm)'!O:O)</f>
        <v>3985.05</v>
      </c>
      <c r="P14" s="45">
        <f>SUMIF('Quarter (mcm)'!$Z:$Z,'Annual (mcm)'!$Z14,'Quarter (mcm)'!P:P)</f>
        <v>185.06</v>
      </c>
      <c r="Q14" s="45">
        <f>SUMIF('Quarter (mcm)'!$Z:$Z,'Annual (mcm)'!$Z14,'Quarter (mcm)'!Q:Q)</f>
        <v>138.92000000000002</v>
      </c>
      <c r="R14" s="46">
        <f>SUMIF('Quarter (mcm)'!$Z:$Z,'Annual (mcm)'!$Z14,'Quarter (mcm)'!R:R)</f>
        <v>58.95</v>
      </c>
      <c r="S14" s="39">
        <f>SUMIF('Quarter (mcm)'!$Z:$Z,'Annual (mcm)'!$Z14,'Quarter (mcm)'!S:S)</f>
        <v>3523.94</v>
      </c>
      <c r="T14" s="47">
        <f>SUMIF('Quarter (mcm)'!$Z:$Z,'Annual (mcm)'!$Z14,'Quarter (mcm)'!T:T)</f>
        <v>77483.060000000012</v>
      </c>
      <c r="V14" s="108"/>
      <c r="W14" s="108"/>
      <c r="X14" s="108"/>
      <c r="Y14" s="108"/>
      <c r="Z14" s="108">
        <v>2013</v>
      </c>
    </row>
    <row r="15" spans="1:26" ht="17.149999999999999" customHeight="1" x14ac:dyDescent="0.35">
      <c r="A15" s="49">
        <f t="shared" si="0"/>
        <v>2014</v>
      </c>
      <c r="B15" s="44">
        <f>SUMIF('Quarter (mcm)'!$Z:$Z,'Annual (mcm)'!$Z15,'Quarter (mcm)'!B:B)</f>
        <v>37679.9</v>
      </c>
      <c r="C15" s="40">
        <f>SUMIF('Quarter (mcm)'!$Z:$Z,'Annual (mcm)'!$Z15,'Quarter (mcm)'!C:C)</f>
        <v>43820.61</v>
      </c>
      <c r="D15" s="40">
        <f>SUMIF('Quarter (mcm)'!$Z:$Z,'Annual (mcm)'!$Z15,'Quarter (mcm)'!D:D)</f>
        <v>10560.560000000001</v>
      </c>
      <c r="E15" s="41">
        <f>SUMIF('Quarter (mcm)'!$Z:$Z,'Annual (mcm)'!$Z15,'Quarter (mcm)'!E:E)</f>
        <v>33260.049999999996</v>
      </c>
      <c r="F15" s="39">
        <f>SUMIF('Quarter (mcm)'!$Z:$Z,'Annual (mcm)'!$Z15,'Quarter (mcm)'!F:F)</f>
        <v>-155.30000000000007</v>
      </c>
      <c r="G15" s="40">
        <f>SUMIF('Quarter (mcm)'!$Z:$Z,'Annual (mcm)'!$Z15,'Quarter (mcm)'!G:G)</f>
        <v>-12.620000000000001</v>
      </c>
      <c r="H15" s="40">
        <f>SUMIF('Quarter (mcm)'!$Z:$Z,'Annual (mcm)'!$Z15,'Quarter (mcm)'!H:H)</f>
        <v>3.43</v>
      </c>
      <c r="I15" s="42">
        <f>SUMIF('Quarter (mcm)'!$Z:$Z,'Annual (mcm)'!$Z15,'Quarter (mcm)'!I:I)</f>
        <v>81500.510000000009</v>
      </c>
      <c r="J15" s="43">
        <f>SUMIF('Quarter (mcm)'!$Z:$Z,'Annual (mcm)'!$Z15,'Quarter (mcm)'!J:J)</f>
        <v>70775.460000000006</v>
      </c>
      <c r="K15" s="39">
        <f>SUMIF('Quarter (mcm)'!$Z:$Z,'Annual (mcm)'!$Z15,'Quarter (mcm)'!K:K)</f>
        <v>19768.989999999998</v>
      </c>
      <c r="L15" s="40">
        <f>SUMIF('Quarter (mcm)'!$Z:$Z,'Annual (mcm)'!$Z15,'Quarter (mcm)'!L:L)</f>
        <v>25964.240000000002</v>
      </c>
      <c r="M15" s="40">
        <f>SUMIF('Quarter (mcm)'!$Z:$Z,'Annual (mcm)'!$Z15,'Quarter (mcm)'!M:M)</f>
        <v>8203.24</v>
      </c>
      <c r="N15" s="44">
        <f>SUMIF('Quarter (mcm)'!$Z:$Z,'Annual (mcm)'!$Z15,'Quarter (mcm)'!N:N)</f>
        <v>8743.7800000000007</v>
      </c>
      <c r="O15" s="40">
        <f>SUMIF('Quarter (mcm)'!$Z:$Z,'Annual (mcm)'!$Z15,'Quarter (mcm)'!O:O)</f>
        <v>3881.3799999999997</v>
      </c>
      <c r="P15" s="40">
        <f>SUMIF('Quarter (mcm)'!$Z:$Z,'Annual (mcm)'!$Z15,'Quarter (mcm)'!P:P)</f>
        <v>137.38999999999999</v>
      </c>
      <c r="Q15" s="40">
        <f>SUMIF('Quarter (mcm)'!$Z:$Z,'Annual (mcm)'!$Z15,'Quarter (mcm)'!Q:Q)</f>
        <v>167.75</v>
      </c>
      <c r="R15" s="44">
        <f>SUMIF('Quarter (mcm)'!$Z:$Z,'Annual (mcm)'!$Z15,'Quarter (mcm)'!R:R)</f>
        <v>59.94</v>
      </c>
      <c r="S15" s="39">
        <f>SUMIF('Quarter (mcm)'!$Z:$Z,'Annual (mcm)'!$Z15,'Quarter (mcm)'!S:S)</f>
        <v>3609.78</v>
      </c>
      <c r="T15" s="47">
        <f>SUMIF('Quarter (mcm)'!$Z:$Z,'Annual (mcm)'!$Z15,'Quarter (mcm)'!T:T)</f>
        <v>70536.489999999991</v>
      </c>
      <c r="V15" s="109"/>
      <c r="W15" s="108"/>
      <c r="X15" s="108"/>
      <c r="Y15" s="108"/>
      <c r="Z15" s="109">
        <v>2014</v>
      </c>
    </row>
    <row r="16" spans="1:26" ht="17.149999999999999" customHeight="1" x14ac:dyDescent="0.35">
      <c r="A16" s="49">
        <f t="shared" si="0"/>
        <v>2015</v>
      </c>
      <c r="B16" s="44">
        <f>SUMIF('Quarter (mcm)'!$Z:$Z,'Annual (mcm)'!$Z16,'Quarter (mcm)'!B:B)</f>
        <v>40466.379999999997</v>
      </c>
      <c r="C16" s="40">
        <f>SUMIF('Quarter (mcm)'!$Z:$Z,'Annual (mcm)'!$Z16,'Quarter (mcm)'!C:C)</f>
        <v>45552.07</v>
      </c>
      <c r="D16" s="40">
        <f>SUMIF('Quarter (mcm)'!$Z:$Z,'Annual (mcm)'!$Z16,'Quarter (mcm)'!D:D)</f>
        <v>14218.609999999999</v>
      </c>
      <c r="E16" s="41">
        <f>SUMIF('Quarter (mcm)'!$Z:$Z,'Annual (mcm)'!$Z16,'Quarter (mcm)'!E:E)</f>
        <v>31333.46</v>
      </c>
      <c r="F16" s="39">
        <f>SUMIF('Quarter (mcm)'!$Z:$Z,'Annual (mcm)'!$Z16,'Quarter (mcm)'!F:F)</f>
        <v>317.82000000000011</v>
      </c>
      <c r="G16" s="40">
        <f>SUMIF('Quarter (mcm)'!$Z:$Z,'Annual (mcm)'!$Z16,'Quarter (mcm)'!G:G)</f>
        <v>-37.92</v>
      </c>
      <c r="H16" s="40">
        <f>SUMIF('Quarter (mcm)'!$Z:$Z,'Annual (mcm)'!$Z16,'Quarter (mcm)'!H:H)</f>
        <v>24.380000000000003</v>
      </c>
      <c r="I16" s="42">
        <f>SUMIF('Quarter (mcm)'!$Z:$Z,'Annual (mcm)'!$Z16,'Quarter (mcm)'!I:I)</f>
        <v>86018.45</v>
      </c>
      <c r="J16" s="43">
        <f>SUMIF('Quarter (mcm)'!$Z:$Z,'Annual (mcm)'!$Z16,'Quarter (mcm)'!J:J)</f>
        <v>72104.12</v>
      </c>
      <c r="K16" s="39">
        <f>SUMIF('Quarter (mcm)'!$Z:$Z,'Annual (mcm)'!$Z16,'Quarter (mcm)'!K:K)</f>
        <v>19299</v>
      </c>
      <c r="L16" s="40">
        <f>SUMIF('Quarter (mcm)'!$Z:$Z,'Annual (mcm)'!$Z16,'Quarter (mcm)'!L:L)</f>
        <v>27203.980000000003</v>
      </c>
      <c r="M16" s="40">
        <f>SUMIF('Quarter (mcm)'!$Z:$Z,'Annual (mcm)'!$Z16,'Quarter (mcm)'!M:M)</f>
        <v>8174.2000000000007</v>
      </c>
      <c r="N16" s="44">
        <f>SUMIF('Quarter (mcm)'!$Z:$Z,'Annual (mcm)'!$Z16,'Quarter (mcm)'!N:N)</f>
        <v>9125.8299999999981</v>
      </c>
      <c r="O16" s="40">
        <f>SUMIF('Quarter (mcm)'!$Z:$Z,'Annual (mcm)'!$Z16,'Quarter (mcm)'!O:O)</f>
        <v>4374.9599999999991</v>
      </c>
      <c r="P16" s="40">
        <f>SUMIF('Quarter (mcm)'!$Z:$Z,'Annual (mcm)'!$Z16,'Quarter (mcm)'!P:P)</f>
        <v>160.55000000000001</v>
      </c>
      <c r="Q16" s="40">
        <f>SUMIF('Quarter (mcm)'!$Z:$Z,'Annual (mcm)'!$Z16,'Quarter (mcm)'!Q:Q)</f>
        <v>206.32</v>
      </c>
      <c r="R16" s="44">
        <f>SUMIF('Quarter (mcm)'!$Z:$Z,'Annual (mcm)'!$Z16,'Quarter (mcm)'!R:R)</f>
        <v>42.05</v>
      </c>
      <c r="S16" s="39">
        <f>SUMIF('Quarter (mcm)'!$Z:$Z,'Annual (mcm)'!$Z16,'Quarter (mcm)'!S:S)</f>
        <v>3915.7700000000004</v>
      </c>
      <c r="T16" s="47">
        <f>SUMIF('Quarter (mcm)'!$Z:$Z,'Annual (mcm)'!$Z16,'Quarter (mcm)'!T:T)</f>
        <v>72502.66</v>
      </c>
      <c r="V16" s="109"/>
      <c r="W16" s="108"/>
      <c r="X16" s="108"/>
      <c r="Y16" s="108"/>
      <c r="Z16" s="109">
        <v>2015</v>
      </c>
    </row>
    <row r="17" spans="1:26" ht="17.149999999999999" customHeight="1" x14ac:dyDescent="0.35">
      <c r="A17" s="49">
        <f t="shared" si="0"/>
        <v>2016</v>
      </c>
      <c r="B17" s="44">
        <f>SUMIF('Quarter (mcm)'!$Z:$Z,'Annual (mcm)'!$Z17,'Quarter (mcm)'!B:B)</f>
        <v>41652.729999999996</v>
      </c>
      <c r="C17" s="40">
        <f>SUMIF('Quarter (mcm)'!$Z:$Z,'Annual (mcm)'!$Z17,'Quarter (mcm)'!C:C)</f>
        <v>47142.31</v>
      </c>
      <c r="D17" s="51">
        <f>SUMIF('Quarter (mcm)'!$Z:$Z,'Annual (mcm)'!$Z17,'Quarter (mcm)'!D:D)</f>
        <v>10662.01</v>
      </c>
      <c r="E17" s="41">
        <f>SUMIF('Quarter (mcm)'!$Z:$Z,'Annual (mcm)'!$Z17,'Quarter (mcm)'!E:E)</f>
        <v>36480.299999999996</v>
      </c>
      <c r="F17" s="39">
        <f>SUMIF('Quarter (mcm)'!$Z:$Z,'Annual (mcm)'!$Z17,'Quarter (mcm)'!F:F)</f>
        <v>1733.0099999999998</v>
      </c>
      <c r="G17" s="40">
        <f>SUMIF('Quarter (mcm)'!$Z:$Z,'Annual (mcm)'!$Z17,'Quarter (mcm)'!G:G)</f>
        <v>-31.03</v>
      </c>
      <c r="H17" s="40">
        <f>SUMIF('Quarter (mcm)'!$Z:$Z,'Annual (mcm)'!$Z17,'Quarter (mcm)'!H:H)</f>
        <v>343.83000000000004</v>
      </c>
      <c r="I17" s="42">
        <f>SUMIF('Quarter (mcm)'!$Z:$Z,'Annual (mcm)'!$Z17,'Quarter (mcm)'!I:I)</f>
        <v>88795.040000000008</v>
      </c>
      <c r="J17" s="43">
        <f>SUMIF('Quarter (mcm)'!$Z:$Z,'Annual (mcm)'!$Z17,'Quarter (mcm)'!J:J)</f>
        <v>80178.84</v>
      </c>
      <c r="K17" s="39">
        <f>SUMIF('Quarter (mcm)'!$Z:$Z,'Annual (mcm)'!$Z17,'Quarter (mcm)'!K:K)</f>
        <v>27097.94</v>
      </c>
      <c r="L17" s="40">
        <f>SUMIF('Quarter (mcm)'!$Z:$Z,'Annual (mcm)'!$Z17,'Quarter (mcm)'!L:L)</f>
        <v>28261.03</v>
      </c>
      <c r="M17" s="40">
        <f>SUMIF('Quarter (mcm)'!$Z:$Z,'Annual (mcm)'!$Z17,'Quarter (mcm)'!M:M)</f>
        <v>7934.73</v>
      </c>
      <c r="N17" s="44">
        <f>SUMIF('Quarter (mcm)'!$Z:$Z,'Annual (mcm)'!$Z17,'Quarter (mcm)'!N:N)</f>
        <v>8715.9500000000007</v>
      </c>
      <c r="O17" s="40">
        <f>SUMIF('Quarter (mcm)'!$Z:$Z,'Annual (mcm)'!$Z17,'Quarter (mcm)'!O:O)</f>
        <v>4251.5600000000004</v>
      </c>
      <c r="P17" s="40">
        <f>SUMIF('Quarter (mcm)'!$Z:$Z,'Annual (mcm)'!$Z17,'Quarter (mcm)'!P:P)</f>
        <v>215.70999999999998</v>
      </c>
      <c r="Q17" s="40">
        <f>SUMIF('Quarter (mcm)'!$Z:$Z,'Annual (mcm)'!$Z17,'Quarter (mcm)'!Q:Q)</f>
        <v>146.54</v>
      </c>
      <c r="R17" s="44">
        <f>SUMIF('Quarter (mcm)'!$Z:$Z,'Annual (mcm)'!$Z17,'Quarter (mcm)'!R:R)</f>
        <v>0</v>
      </c>
      <c r="S17" s="39">
        <f>SUMIF('Quarter (mcm)'!$Z:$Z,'Annual (mcm)'!$Z17,'Quarter (mcm)'!S:S)</f>
        <v>3924.45</v>
      </c>
      <c r="T17" s="47">
        <f>SUMIF('Quarter (mcm)'!$Z:$Z,'Annual (mcm)'!$Z17,'Quarter (mcm)'!T:T)</f>
        <v>80547.91</v>
      </c>
      <c r="V17" s="109"/>
      <c r="W17" s="108"/>
      <c r="X17" s="108"/>
      <c r="Y17" s="108"/>
      <c r="Z17" s="109">
        <v>2016</v>
      </c>
    </row>
    <row r="18" spans="1:26" ht="17.149999999999999" customHeight="1" x14ac:dyDescent="0.35">
      <c r="A18" s="49">
        <f t="shared" si="0"/>
        <v>2017</v>
      </c>
      <c r="B18" s="44">
        <f>SUMIF('Quarter (mcm)'!$Z:$Z,'Annual (mcm)'!$Z18,'Quarter (mcm)'!B:B)</f>
        <v>42100.35</v>
      </c>
      <c r="C18" s="40">
        <f>SUMIF('Quarter (mcm)'!$Z:$Z,'Annual (mcm)'!$Z18,'Quarter (mcm)'!C:C)</f>
        <v>46985.39</v>
      </c>
      <c r="D18" s="52">
        <f>SUMIF('Quarter (mcm)'!$Z:$Z,'Annual (mcm)'!$Z18,'Quarter (mcm)'!D:D)</f>
        <v>11487.789999999999</v>
      </c>
      <c r="E18" s="41">
        <f>SUMIF('Quarter (mcm)'!$Z:$Z,'Annual (mcm)'!$Z18,'Quarter (mcm)'!E:E)</f>
        <v>35497.600000000006</v>
      </c>
      <c r="F18" s="39">
        <f>SUMIF('Quarter (mcm)'!$Z:$Z,'Annual (mcm)'!$Z18,'Quarter (mcm)'!F:F)</f>
        <v>1132.6100000000001</v>
      </c>
      <c r="G18" s="40">
        <f>SUMIF('Quarter (mcm)'!$Z:$Z,'Annual (mcm)'!$Z18,'Quarter (mcm)'!G:G)</f>
        <v>-13.39</v>
      </c>
      <c r="H18" s="40">
        <f>SUMIF('Quarter (mcm)'!$Z:$Z,'Annual (mcm)'!$Z18,'Quarter (mcm)'!H:H)</f>
        <v>387.62</v>
      </c>
      <c r="I18" s="42">
        <f>SUMIF('Quarter (mcm)'!$Z:$Z,'Annual (mcm)'!$Z18,'Quarter (mcm)'!I:I)</f>
        <v>89085.74</v>
      </c>
      <c r="J18" s="43">
        <f>SUMIF('Quarter (mcm)'!$Z:$Z,'Annual (mcm)'!$Z18,'Quarter (mcm)'!J:J)</f>
        <v>79104.790000000008</v>
      </c>
      <c r="K18" s="39">
        <f>SUMIF('Quarter (mcm)'!$Z:$Z,'Annual (mcm)'!$Z18,'Quarter (mcm)'!K:K)</f>
        <v>26002.87</v>
      </c>
      <c r="L18" s="40">
        <f>SUMIF('Quarter (mcm)'!$Z:$Z,'Annual (mcm)'!$Z18,'Quarter (mcm)'!L:L)</f>
        <v>26894.11</v>
      </c>
      <c r="M18" s="40">
        <f>SUMIF('Quarter (mcm)'!$Z:$Z,'Annual (mcm)'!$Z18,'Quarter (mcm)'!M:M)</f>
        <v>8093.0700000000006</v>
      </c>
      <c r="N18" s="44">
        <f>SUMIF('Quarter (mcm)'!$Z:$Z,'Annual (mcm)'!$Z18,'Quarter (mcm)'!N:N)</f>
        <v>9897.15</v>
      </c>
      <c r="O18" s="40">
        <f>SUMIF('Quarter (mcm)'!$Z:$Z,'Annual (mcm)'!$Z18,'Quarter (mcm)'!O:O)</f>
        <v>4283.1299999999992</v>
      </c>
      <c r="P18" s="40">
        <f>SUMIF('Quarter (mcm)'!$Z:$Z,'Annual (mcm)'!$Z18,'Quarter (mcm)'!P:P)</f>
        <v>254.32999999999998</v>
      </c>
      <c r="Q18" s="40">
        <f>SUMIF('Quarter (mcm)'!$Z:$Z,'Annual (mcm)'!$Z18,'Quarter (mcm)'!Q:Q)</f>
        <v>97.109999999999985</v>
      </c>
      <c r="R18" s="44">
        <f>SUMIF('Quarter (mcm)'!$Z:$Z,'Annual (mcm)'!$Z18,'Quarter (mcm)'!R:R)</f>
        <v>1.4300000000000002</v>
      </c>
      <c r="S18" s="39">
        <f>SUMIF('Quarter (mcm)'!$Z:$Z,'Annual (mcm)'!$Z18,'Quarter (mcm)'!S:S)</f>
        <v>3579.88</v>
      </c>
      <c r="T18" s="47">
        <f>SUMIF('Quarter (mcm)'!$Z:$Z,'Annual (mcm)'!$Z18,'Quarter (mcm)'!T:T)</f>
        <v>79103.079999999987</v>
      </c>
      <c r="V18" s="109"/>
      <c r="W18" s="108"/>
      <c r="X18" s="108"/>
      <c r="Y18" s="108"/>
      <c r="Z18" s="109">
        <v>2017</v>
      </c>
    </row>
    <row r="19" spans="1:26" ht="17.149999999999999" customHeight="1" x14ac:dyDescent="0.35">
      <c r="A19" s="49">
        <f t="shared" si="0"/>
        <v>2018</v>
      </c>
      <c r="B19" s="44">
        <f>SUMIF('Quarter (mcm)'!$Z:$Z,'Annual (mcm)'!$Z19,'Quarter (mcm)'!B:B)</f>
        <v>40737.1</v>
      </c>
      <c r="C19" s="40">
        <f>SUMIF('Quarter (mcm)'!$Z:$Z,'Annual (mcm)'!$Z19,'Quarter (mcm)'!C:C)</f>
        <v>46913.420000000006</v>
      </c>
      <c r="D19" s="40">
        <f>SUMIF('Quarter (mcm)'!$Z:$Z,'Annual (mcm)'!$Z19,'Quarter (mcm)'!D:D)</f>
        <v>7701.62</v>
      </c>
      <c r="E19" s="41">
        <f>SUMIF('Quarter (mcm)'!$Z:$Z,'Annual (mcm)'!$Z19,'Quarter (mcm)'!E:E)</f>
        <v>39211.799999999996</v>
      </c>
      <c r="F19" s="39">
        <f>SUMIF('Quarter (mcm)'!$Z:$Z,'Annual (mcm)'!$Z19,'Quarter (mcm)'!F:F)</f>
        <v>-515.07999999999993</v>
      </c>
      <c r="G19" s="40">
        <f>SUMIF('Quarter (mcm)'!$Z:$Z,'Annual (mcm)'!$Z19,'Quarter (mcm)'!G:G)</f>
        <v>-16.579999999999998</v>
      </c>
      <c r="H19" s="40">
        <f>SUMIF('Quarter (mcm)'!$Z:$Z,'Annual (mcm)'!$Z19,'Quarter (mcm)'!H:H)</f>
        <v>461.95</v>
      </c>
      <c r="I19" s="42">
        <f>SUMIF('Quarter (mcm)'!$Z:$Z,'Annual (mcm)'!$Z19,'Quarter (mcm)'!I:I)</f>
        <v>87650.52</v>
      </c>
      <c r="J19" s="43">
        <f>SUMIF('Quarter (mcm)'!$Z:$Z,'Annual (mcm)'!$Z19,'Quarter (mcm)'!J:J)</f>
        <v>79879.19</v>
      </c>
      <c r="K19" s="39">
        <f>SUMIF('Quarter (mcm)'!$Z:$Z,'Annual (mcm)'!$Z19,'Quarter (mcm)'!K:K)</f>
        <v>24854.32</v>
      </c>
      <c r="L19" s="40">
        <f>SUMIF('Quarter (mcm)'!$Z:$Z,'Annual (mcm)'!$Z19,'Quarter (mcm)'!L:L)</f>
        <v>27247.309999999998</v>
      </c>
      <c r="M19" s="40">
        <f>SUMIF('Quarter (mcm)'!$Z:$Z,'Annual (mcm)'!$Z19,'Quarter (mcm)'!M:M)</f>
        <v>8127.7099999999991</v>
      </c>
      <c r="N19" s="44">
        <f>SUMIF('Quarter (mcm)'!$Z:$Z,'Annual (mcm)'!$Z19,'Quarter (mcm)'!N:N)</f>
        <v>10447.42</v>
      </c>
      <c r="O19" s="40">
        <f>SUMIF('Quarter (mcm)'!$Z:$Z,'Annual (mcm)'!$Z19,'Quarter (mcm)'!O:O)</f>
        <v>4367.63</v>
      </c>
      <c r="P19" s="40">
        <f>SUMIF('Quarter (mcm)'!$Z:$Z,'Annual (mcm)'!$Z19,'Quarter (mcm)'!P:P)</f>
        <v>167.93</v>
      </c>
      <c r="Q19" s="40">
        <f>SUMIF('Quarter (mcm)'!$Z:$Z,'Annual (mcm)'!$Z19,'Quarter (mcm)'!Q:Q)</f>
        <v>102.77</v>
      </c>
      <c r="R19" s="44">
        <f>SUMIF('Quarter (mcm)'!$Z:$Z,'Annual (mcm)'!$Z19,'Quarter (mcm)'!R:R)</f>
        <v>0</v>
      </c>
      <c r="S19" s="39">
        <f>SUMIF('Quarter (mcm)'!$Z:$Z,'Annual (mcm)'!$Z19,'Quarter (mcm)'!S:S)</f>
        <v>3856.0200000000004</v>
      </c>
      <c r="T19" s="47">
        <f>SUMIF('Quarter (mcm)'!$Z:$Z,'Annual (mcm)'!$Z19,'Quarter (mcm)'!T:T)</f>
        <v>79171.11</v>
      </c>
      <c r="V19" s="109"/>
      <c r="W19" s="108"/>
      <c r="X19" s="108"/>
      <c r="Y19" s="108"/>
      <c r="Z19" s="109">
        <v>2018</v>
      </c>
    </row>
    <row r="20" spans="1:26" ht="17.149999999999999" customHeight="1" x14ac:dyDescent="0.35">
      <c r="A20" s="49">
        <f t="shared" si="0"/>
        <v>2019</v>
      </c>
      <c r="B20" s="44">
        <f>SUMIF('Quarter (mcm)'!$Z:$Z,'Annual (mcm)'!$Z20,'Quarter (mcm)'!B:B)</f>
        <v>39386.269999999997</v>
      </c>
      <c r="C20" s="40">
        <f>SUMIF('Quarter (mcm)'!$Z:$Z,'Annual (mcm)'!$Z20,'Quarter (mcm)'!C:C)</f>
        <v>46035.17</v>
      </c>
      <c r="D20" s="40">
        <f>SUMIF('Quarter (mcm)'!$Z:$Z,'Annual (mcm)'!$Z20,'Quarter (mcm)'!D:D)</f>
        <v>8419.8799999999992</v>
      </c>
      <c r="E20" s="41">
        <f>SUMIF('Quarter (mcm)'!$Z:$Z,'Annual (mcm)'!$Z20,'Quarter (mcm)'!E:E)</f>
        <v>37615.29</v>
      </c>
      <c r="F20" s="39">
        <f>SUMIF('Quarter (mcm)'!$Z:$Z,'Annual (mcm)'!$Z20,'Quarter (mcm)'!F:F)</f>
        <v>76.680000000000035</v>
      </c>
      <c r="G20" s="40">
        <f>SUMIF('Quarter (mcm)'!$Z:$Z,'Annual (mcm)'!$Z20,'Quarter (mcm)'!G:G)</f>
        <v>-25.729999999999997</v>
      </c>
      <c r="H20" s="40">
        <f>SUMIF('Quarter (mcm)'!$Z:$Z,'Annual (mcm)'!$Z20,'Quarter (mcm)'!H:H)</f>
        <v>524.36</v>
      </c>
      <c r="I20" s="42">
        <f>SUMIF('Quarter (mcm)'!$Z:$Z,'Annual (mcm)'!$Z20,'Quarter (mcm)'!I:I)</f>
        <v>85421.440000000002</v>
      </c>
      <c r="J20" s="43">
        <f>SUMIF('Quarter (mcm)'!$Z:$Z,'Annual (mcm)'!$Z20,'Quarter (mcm)'!J:J)</f>
        <v>77576.87</v>
      </c>
      <c r="K20" s="39">
        <f>SUMIF('Quarter (mcm)'!$Z:$Z,'Annual (mcm)'!$Z20,'Quarter (mcm)'!K:K)</f>
        <v>24793.21</v>
      </c>
      <c r="L20" s="40">
        <f>SUMIF('Quarter (mcm)'!$Z:$Z,'Annual (mcm)'!$Z20,'Quarter (mcm)'!L:L)</f>
        <v>26376.03</v>
      </c>
      <c r="M20" s="40">
        <f>SUMIF('Quarter (mcm)'!$Z:$Z,'Annual (mcm)'!$Z20,'Quarter (mcm)'!M:M)</f>
        <v>7027.0300000000007</v>
      </c>
      <c r="N20" s="44">
        <f>SUMIF('Quarter (mcm)'!$Z:$Z,'Annual (mcm)'!$Z20,'Quarter (mcm)'!N:N)</f>
        <v>10347.26</v>
      </c>
      <c r="O20" s="40">
        <f>SUMIF('Quarter (mcm)'!$Z:$Z,'Annual (mcm)'!$Z20,'Quarter (mcm)'!O:O)</f>
        <v>4740.7</v>
      </c>
      <c r="P20" s="40">
        <f>SUMIF('Quarter (mcm)'!$Z:$Z,'Annual (mcm)'!$Z20,'Quarter (mcm)'!P:P)</f>
        <v>83.29</v>
      </c>
      <c r="Q20" s="40">
        <f>SUMIF('Quarter (mcm)'!$Z:$Z,'Annual (mcm)'!$Z20,'Quarter (mcm)'!Q:Q)</f>
        <v>267.20000000000005</v>
      </c>
      <c r="R20" s="44">
        <f>SUMIF('Quarter (mcm)'!$Z:$Z,'Annual (mcm)'!$Z20,'Quarter (mcm)'!R:R)</f>
        <v>0</v>
      </c>
      <c r="S20" s="39">
        <f>SUMIF('Quarter (mcm)'!$Z:$Z,'Annual (mcm)'!$Z20,'Quarter (mcm)'!S:S)</f>
        <v>3794.2</v>
      </c>
      <c r="T20" s="47">
        <f>SUMIF('Quarter (mcm)'!$Z:$Z,'Annual (mcm)'!$Z20,'Quarter (mcm)'!T:T)</f>
        <v>77428.92</v>
      </c>
      <c r="V20" s="109"/>
      <c r="W20" s="108"/>
      <c r="X20" s="108"/>
      <c r="Y20" s="108"/>
      <c r="Z20" s="109">
        <v>2019</v>
      </c>
    </row>
    <row r="21" spans="1:26" ht="17.149999999999999" customHeight="1" x14ac:dyDescent="0.35">
      <c r="A21" s="49">
        <f t="shared" si="0"/>
        <v>2020</v>
      </c>
      <c r="B21" s="44">
        <f>SUMIF('Quarter (mcm)'!$Z:$Z,'Annual (mcm)'!$Z21,'Quarter (mcm)'!B:B)</f>
        <v>39432.92</v>
      </c>
      <c r="C21" s="40">
        <f>SUMIF('Quarter (mcm)'!$Z:$Z,'Annual (mcm)'!$Z21,'Quarter (mcm)'!C:C)</f>
        <v>43918.09</v>
      </c>
      <c r="D21" s="40">
        <f>SUMIF('Quarter (mcm)'!$Z:$Z,'Annual (mcm)'!$Z21,'Quarter (mcm)'!D:D)</f>
        <v>9641.17</v>
      </c>
      <c r="E21" s="41">
        <f>SUMIF('Quarter (mcm)'!$Z:$Z,'Annual (mcm)'!$Z21,'Quarter (mcm)'!E:E)</f>
        <v>34276.92</v>
      </c>
      <c r="F21" s="39">
        <f>SUMIF('Quarter (mcm)'!$Z:$Z,'Annual (mcm)'!$Z21,'Quarter (mcm)'!F:F)</f>
        <v>-18.379999999999995</v>
      </c>
      <c r="G21" s="40">
        <f>SUMIF('Quarter (mcm)'!$Z:$Z,'Annual (mcm)'!$Z21,'Quarter (mcm)'!G:G)</f>
        <v>-18.649999999999999</v>
      </c>
      <c r="H21" s="40">
        <f>SUMIF('Quarter (mcm)'!$Z:$Z,'Annual (mcm)'!$Z21,'Quarter (mcm)'!H:H)</f>
        <v>568.30000000000007</v>
      </c>
      <c r="I21" s="42">
        <f>SUMIF('Quarter (mcm)'!$Z:$Z,'Annual (mcm)'!$Z21,'Quarter (mcm)'!I:I)</f>
        <v>83351.010000000009</v>
      </c>
      <c r="J21" s="43">
        <f>SUMIF('Quarter (mcm)'!$Z:$Z,'Annual (mcm)'!$Z21,'Quarter (mcm)'!J:J)</f>
        <v>74241.109999999986</v>
      </c>
      <c r="K21" s="39">
        <f>SUMIF('Quarter (mcm)'!$Z:$Z,'Annual (mcm)'!$Z21,'Quarter (mcm)'!K:K)</f>
        <v>21139.119999999999</v>
      </c>
      <c r="L21" s="40">
        <f>SUMIF('Quarter (mcm)'!$Z:$Z,'Annual (mcm)'!$Z21,'Quarter (mcm)'!L:L)</f>
        <v>27288.97</v>
      </c>
      <c r="M21" s="40">
        <f>SUMIF('Quarter (mcm)'!$Z:$Z,'Annual (mcm)'!$Z21,'Quarter (mcm)'!M:M)</f>
        <v>7069.16</v>
      </c>
      <c r="N21" s="44">
        <f>SUMIF('Quarter (mcm)'!$Z:$Z,'Annual (mcm)'!$Z21,'Quarter (mcm)'!N:N)</f>
        <v>9980.48</v>
      </c>
      <c r="O21" s="40">
        <f>SUMIF('Quarter (mcm)'!$Z:$Z,'Annual (mcm)'!$Z21,'Quarter (mcm)'!O:O)</f>
        <v>4514.42</v>
      </c>
      <c r="P21" s="40">
        <f>SUMIF('Quarter (mcm)'!$Z:$Z,'Annual (mcm)'!$Z21,'Quarter (mcm)'!P:P)</f>
        <v>92.51</v>
      </c>
      <c r="Q21" s="40">
        <f>SUMIF('Quarter (mcm)'!$Z:$Z,'Annual (mcm)'!$Z21,'Quarter (mcm)'!Q:Q)</f>
        <v>274.90999999999997</v>
      </c>
      <c r="R21" s="44">
        <f>SUMIF('Quarter (mcm)'!$Z:$Z,'Annual (mcm)'!$Z21,'Quarter (mcm)'!R:R)</f>
        <v>0</v>
      </c>
      <c r="S21" s="39">
        <f>SUMIF('Quarter (mcm)'!$Z:$Z,'Annual (mcm)'!$Z21,'Quarter (mcm)'!S:S)</f>
        <v>3973.95</v>
      </c>
      <c r="T21" s="47">
        <f>SUMIF('Quarter (mcm)'!$Z:$Z,'Annual (mcm)'!$Z21,'Quarter (mcm)'!T:T)</f>
        <v>74333.51999999999</v>
      </c>
      <c r="V21" s="109"/>
      <c r="W21" s="108"/>
      <c r="X21" s="108"/>
      <c r="Y21" s="108"/>
      <c r="Z21" s="109">
        <v>2020</v>
      </c>
    </row>
    <row r="22" spans="1:26" ht="17.149999999999999" customHeight="1" x14ac:dyDescent="0.35">
      <c r="A22" s="49">
        <f t="shared" si="0"/>
        <v>2021</v>
      </c>
      <c r="B22" s="44">
        <f>SUMIF('Quarter (mcm)'!$Z:$Z,'Annual (mcm)'!$Z22,'Quarter (mcm)'!B:B)</f>
        <v>32569.5</v>
      </c>
      <c r="C22" s="40">
        <f>SUMIF('Quarter (mcm)'!$Z:$Z,'Annual (mcm)'!$Z22,'Quarter (mcm)'!C:C)</f>
        <v>51350.06</v>
      </c>
      <c r="D22" s="40">
        <f>SUMIF('Quarter (mcm)'!$Z:$Z,'Annual (mcm)'!$Z22,'Quarter (mcm)'!D:D)</f>
        <v>6889.0300000000007</v>
      </c>
      <c r="E22" s="41">
        <f>SUMIF('Quarter (mcm)'!$Z:$Z,'Annual (mcm)'!$Z22,'Quarter (mcm)'!E:E)</f>
        <v>44461.03</v>
      </c>
      <c r="F22" s="39">
        <f>SUMIF('Quarter (mcm)'!$Z:$Z,'Annual (mcm)'!$Z22,'Quarter (mcm)'!F:F)</f>
        <v>183.01</v>
      </c>
      <c r="G22" s="40">
        <f>SUMIF('Quarter (mcm)'!$Z:$Z,'Annual (mcm)'!$Z22,'Quarter (mcm)'!G:G)</f>
        <v>-26.35</v>
      </c>
      <c r="H22" s="40">
        <f>SUMIF('Quarter (mcm)'!$Z:$Z,'Annual (mcm)'!$Z22,'Quarter (mcm)'!H:H)</f>
        <v>579.99</v>
      </c>
      <c r="I22" s="42">
        <f>SUMIF('Quarter (mcm)'!$Z:$Z,'Annual (mcm)'!$Z22,'Quarter (mcm)'!I:I)</f>
        <v>83919.56</v>
      </c>
      <c r="J22" s="43">
        <f>SUMIF('Quarter (mcm)'!$Z:$Z,'Annual (mcm)'!$Z22,'Quarter (mcm)'!J:J)</f>
        <v>77767.179999999993</v>
      </c>
      <c r="K22" s="39">
        <f>SUMIF('Quarter (mcm)'!$Z:$Z,'Annual (mcm)'!$Z22,'Quarter (mcm)'!K:K)</f>
        <v>23023.649999999998</v>
      </c>
      <c r="L22" s="40">
        <f>SUMIF('Quarter (mcm)'!$Z:$Z,'Annual (mcm)'!$Z22,'Quarter (mcm)'!L:L)</f>
        <v>27411.010000000002</v>
      </c>
      <c r="M22" s="40">
        <f>SUMIF('Quarter (mcm)'!$Z:$Z,'Annual (mcm)'!$Z22,'Quarter (mcm)'!M:M)</f>
        <v>7212.18</v>
      </c>
      <c r="N22" s="44">
        <f>SUMIF('Quarter (mcm)'!$Z:$Z,'Annual (mcm)'!$Z22,'Quarter (mcm)'!N:N)</f>
        <v>10845.35</v>
      </c>
      <c r="O22" s="40">
        <f>SUMIF('Quarter (mcm)'!$Z:$Z,'Annual (mcm)'!$Z22,'Quarter (mcm)'!O:O)</f>
        <v>3706.6499999999996</v>
      </c>
      <c r="P22" s="40">
        <f>SUMIF('Quarter (mcm)'!$Z:$Z,'Annual (mcm)'!$Z22,'Quarter (mcm)'!P:P)</f>
        <v>120.75999999999999</v>
      </c>
      <c r="Q22" s="40">
        <f>SUMIF('Quarter (mcm)'!$Z:$Z,'Annual (mcm)'!$Z22,'Quarter (mcm)'!Q:Q)</f>
        <v>219.67000000000002</v>
      </c>
      <c r="R22" s="44">
        <f>SUMIF('Quarter (mcm)'!$Z:$Z,'Annual (mcm)'!$Z22,'Quarter (mcm)'!R:R)</f>
        <v>0</v>
      </c>
      <c r="S22" s="39">
        <f>SUMIF('Quarter (mcm)'!$Z:$Z,'Annual (mcm)'!$Z22,'Quarter (mcm)'!S:S)</f>
        <v>3693.3</v>
      </c>
      <c r="T22" s="47">
        <f>SUMIF('Quarter (mcm)'!$Z:$Z,'Annual (mcm)'!$Z22,'Quarter (mcm)'!T:T)</f>
        <v>76232.570000000007</v>
      </c>
      <c r="V22" s="109"/>
      <c r="W22" s="108"/>
      <c r="X22" s="108"/>
      <c r="Y22" s="108"/>
      <c r="Z22" s="109">
        <v>2021</v>
      </c>
    </row>
    <row r="23" spans="1:26" ht="17.149999999999999" customHeight="1" x14ac:dyDescent="0.35">
      <c r="A23" s="49">
        <f t="shared" si="0"/>
        <v>2022</v>
      </c>
      <c r="B23" s="44">
        <f>SUMIF('Quarter (mcm)'!$Z:$Z,'Annual (mcm)'!$Z23,'Quarter (mcm)'!B:B)</f>
        <v>37737.649999999994</v>
      </c>
      <c r="C23" s="40">
        <f>SUMIF('Quarter (mcm)'!$Z:$Z,'Annual (mcm)'!$Z23,'Quarter (mcm)'!C:C)</f>
        <v>56523.460000000006</v>
      </c>
      <c r="D23" s="40">
        <f>SUMIF('Quarter (mcm)'!$Z:$Z,'Annual (mcm)'!$Z23,'Quarter (mcm)'!D:D)</f>
        <v>23488.379999999997</v>
      </c>
      <c r="E23" s="41">
        <f>SUMIF('Quarter (mcm)'!$Z:$Z,'Annual (mcm)'!$Z23,'Quarter (mcm)'!E:E)</f>
        <v>33035.08</v>
      </c>
      <c r="F23" s="39">
        <f>SUMIF('Quarter (mcm)'!$Z:$Z,'Annual (mcm)'!$Z23,'Quarter (mcm)'!F:F)</f>
        <v>-363.09999999999997</v>
      </c>
      <c r="G23" s="40">
        <f>SUMIF('Quarter (mcm)'!$Z:$Z,'Annual (mcm)'!$Z23,'Quarter (mcm)'!G:G)</f>
        <v>-39.480000000000004</v>
      </c>
      <c r="H23" s="40">
        <f>SUMIF('Quarter (mcm)'!$Z:$Z,'Annual (mcm)'!$Z23,'Quarter (mcm)'!H:H)</f>
        <v>606.22</v>
      </c>
      <c r="I23" s="42">
        <f>SUMIF('Quarter (mcm)'!$Z:$Z,'Annual (mcm)'!$Z23,'Quarter (mcm)'!I:I)</f>
        <v>94261.11</v>
      </c>
      <c r="J23" s="43">
        <f>SUMIF('Quarter (mcm)'!$Z:$Z,'Annual (mcm)'!$Z23,'Quarter (mcm)'!J:J)</f>
        <v>70976.37</v>
      </c>
      <c r="K23" s="39">
        <f>SUMIF('Quarter (mcm)'!$Z:$Z,'Annual (mcm)'!$Z23,'Quarter (mcm)'!K:K)</f>
        <v>23447.78</v>
      </c>
      <c r="L23" s="40">
        <f>SUMIF('Quarter (mcm)'!$Z:$Z,'Annual (mcm)'!$Z23,'Quarter (mcm)'!L:L)</f>
        <v>24871.45</v>
      </c>
      <c r="M23" s="40">
        <f>SUMIF('Quarter (mcm)'!$Z:$Z,'Annual (mcm)'!$Z23,'Quarter (mcm)'!M:M)</f>
        <v>5859.9500000000007</v>
      </c>
      <c r="N23" s="44">
        <f>SUMIF('Quarter (mcm)'!$Z:$Z,'Annual (mcm)'!$Z23,'Quarter (mcm)'!N:N)</f>
        <v>9913.76</v>
      </c>
      <c r="O23" s="40">
        <f>SUMIF('Quarter (mcm)'!$Z:$Z,'Annual (mcm)'!$Z23,'Quarter (mcm)'!O:O)</f>
        <v>3852.98</v>
      </c>
      <c r="P23" s="40">
        <f>SUMIF('Quarter (mcm)'!$Z:$Z,'Annual (mcm)'!$Z23,'Quarter (mcm)'!P:P)</f>
        <v>163.12</v>
      </c>
      <c r="Q23" s="40">
        <f>SUMIF('Quarter (mcm)'!$Z:$Z,'Annual (mcm)'!$Z23,'Quarter (mcm)'!Q:Q)</f>
        <v>384.30999999999995</v>
      </c>
      <c r="R23" s="44">
        <f>SUMIF('Quarter (mcm)'!$Z:$Z,'Annual (mcm)'!$Z23,'Quarter (mcm)'!R:R)</f>
        <v>0</v>
      </c>
      <c r="S23" s="39">
        <f>SUMIF('Quarter (mcm)'!$Z:$Z,'Annual (mcm)'!$Z23,'Quarter (mcm)'!S:S)</f>
        <v>3572.94</v>
      </c>
      <c r="T23" s="47">
        <f>SUMIF('Quarter (mcm)'!$Z:$Z,'Annual (mcm)'!$Z23,'Quarter (mcm)'!T:T)</f>
        <v>72066.290000000008</v>
      </c>
      <c r="V23" s="109"/>
      <c r="W23" s="108"/>
      <c r="X23" s="108"/>
      <c r="Y23" s="108"/>
      <c r="Z23" s="109">
        <v>2022</v>
      </c>
    </row>
    <row r="24" spans="1:26" ht="17.149999999999999" customHeight="1" x14ac:dyDescent="0.35">
      <c r="A24" s="49">
        <v>2023</v>
      </c>
      <c r="B24" s="44">
        <f>SUMIF('Quarter (mcm)'!$Z:$Z,'Annual (mcm)'!$Z24,'Quarter (mcm)'!B:B)</f>
        <v>34055.689999999995</v>
      </c>
      <c r="C24" s="40">
        <f>SUMIF('Quarter (mcm)'!$Z:$Z,'Annual (mcm)'!$Z24,'Quarter (mcm)'!C:C)</f>
        <v>45244.02</v>
      </c>
      <c r="D24" s="40">
        <f>SUMIF('Quarter (mcm)'!$Z:$Z,'Annual (mcm)'!$Z24,'Quarter (mcm)'!D:D)</f>
        <v>15848.690000000002</v>
      </c>
      <c r="E24" s="41">
        <f>SUMIF('Quarter (mcm)'!$Z:$Z,'Annual (mcm)'!$Z24,'Quarter (mcm)'!E:E)</f>
        <v>29395.33</v>
      </c>
      <c r="F24" s="39">
        <f>SUMIF('Quarter (mcm)'!$Z:$Z,'Annual (mcm)'!$Z24,'Quarter (mcm)'!F:F)</f>
        <v>-604.79999999999995</v>
      </c>
      <c r="G24" s="40">
        <f>SUMIF('Quarter (mcm)'!$Z:$Z,'Annual (mcm)'!$Z24,'Quarter (mcm)'!G:G)</f>
        <v>-26.4</v>
      </c>
      <c r="H24" s="40">
        <f>SUMIF('Quarter (mcm)'!$Z:$Z,'Annual (mcm)'!$Z24,'Quarter (mcm)'!H:H)</f>
        <v>461.45</v>
      </c>
      <c r="I24" s="42">
        <f>SUMIF('Quarter (mcm)'!$Z:$Z,'Annual (mcm)'!$Z24,'Quarter (mcm)'!I:I)</f>
        <v>79299.709999999992</v>
      </c>
      <c r="J24" s="43">
        <f>SUMIF('Quarter (mcm)'!$Z:$Z,'Annual (mcm)'!$Z24,'Quarter (mcm)'!J:J)</f>
        <v>63307.67</v>
      </c>
      <c r="K24" s="39">
        <f>SUMIF('Quarter (mcm)'!$Z:$Z,'Annual (mcm)'!$Z24,'Quarter (mcm)'!K:K)</f>
        <v>18976.760000000002</v>
      </c>
      <c r="L24" s="40">
        <f>SUMIF('Quarter (mcm)'!$Z:$Z,'Annual (mcm)'!$Z24,'Quarter (mcm)'!L:L)</f>
        <v>21984.11</v>
      </c>
      <c r="M24" s="40">
        <f>SUMIF('Quarter (mcm)'!$Z:$Z,'Annual (mcm)'!$Z24,'Quarter (mcm)'!M:M)</f>
        <v>6617.2000000000007</v>
      </c>
      <c r="N24" s="44">
        <f>SUMIF('Quarter (mcm)'!$Z:$Z,'Annual (mcm)'!$Z24,'Quarter (mcm)'!N:N)</f>
        <v>9097.19</v>
      </c>
      <c r="O24" s="40">
        <f>SUMIF('Quarter (mcm)'!$Z:$Z,'Annual (mcm)'!$Z24,'Quarter (mcm)'!O:O)</f>
        <v>3600.54</v>
      </c>
      <c r="P24" s="40">
        <f>SUMIF('Quarter (mcm)'!$Z:$Z,'Annual (mcm)'!$Z24,'Quarter (mcm)'!P:P)</f>
        <v>113.82</v>
      </c>
      <c r="Q24" s="40">
        <f>SUMIF('Quarter (mcm)'!$Z:$Z,'Annual (mcm)'!$Z24,'Quarter (mcm)'!Q:Q)</f>
        <v>292.27</v>
      </c>
      <c r="R24" s="44">
        <f>SUMIF('Quarter (mcm)'!$Z:$Z,'Annual (mcm)'!$Z24,'Quarter (mcm)'!R:R)</f>
        <v>0</v>
      </c>
      <c r="S24" s="39">
        <f>SUMIF('Quarter (mcm)'!$Z:$Z,'Annual (mcm)'!$Z24,'Quarter (mcm)'!S:S)</f>
        <v>3395.72</v>
      </c>
      <c r="T24" s="47">
        <f>SUMIF('Quarter (mcm)'!$Z:$Z,'Annual (mcm)'!$Z24,'Quarter (mcm)'!T:T)</f>
        <v>64077.61</v>
      </c>
      <c r="V24" s="109"/>
      <c r="W24" s="108"/>
      <c r="X24" s="108"/>
      <c r="Y24" s="108"/>
      <c r="Z24" s="109">
        <v>2023</v>
      </c>
    </row>
    <row r="25" spans="1:26" x14ac:dyDescent="0.35">
      <c r="A25" s="122">
        <v>2024</v>
      </c>
      <c r="B25" s="44">
        <f>SUMIF('Quarter (mcm)'!$Z:$Z,'Annual (mcm)'!$Z25,'Quarter (mcm)'!B:B)</f>
        <v>30830.06</v>
      </c>
      <c r="C25" s="40">
        <f>SUMIF('Quarter (mcm)'!$Z:$Z,'Annual (mcm)'!$Z25,'Quarter (mcm)'!C:C)</f>
        <v>41647.81</v>
      </c>
      <c r="D25" s="40">
        <f>SUMIF('Quarter (mcm)'!$Z:$Z,'Annual (mcm)'!$Z25,'Quarter (mcm)'!D:D)</f>
        <v>10734.34</v>
      </c>
      <c r="E25" s="41">
        <f>SUMIF('Quarter (mcm)'!$Z:$Z,'Annual (mcm)'!$Z25,'Quarter (mcm)'!E:E)</f>
        <v>30913.47</v>
      </c>
      <c r="F25" s="39">
        <f>SUMIF('Quarter (mcm)'!$Z:$Z,'Annual (mcm)'!$Z25,'Quarter (mcm)'!F:F)</f>
        <v>241.29999999999984</v>
      </c>
      <c r="G25" s="40">
        <f>SUMIF('Quarter (mcm)'!$Z:$Z,'Annual (mcm)'!$Z25,'Quarter (mcm)'!G:G)</f>
        <v>-34.949999999999996</v>
      </c>
      <c r="H25" s="40">
        <f>SUMIF('Quarter (mcm)'!$Z:$Z,'Annual (mcm)'!$Z25,'Quarter (mcm)'!H:H)</f>
        <v>488.21000000000004</v>
      </c>
      <c r="I25" s="42">
        <f>SUMIF('Quarter (mcm)'!$Z:$Z,'Annual (mcm)'!$Z25,'Quarter (mcm)'!I:I)</f>
        <v>72477.87</v>
      </c>
      <c r="J25" s="43">
        <f>SUMIF('Quarter (mcm)'!$Z:$Z,'Annual (mcm)'!$Z25,'Quarter (mcm)'!J:J)</f>
        <v>62473.04</v>
      </c>
      <c r="K25" s="39">
        <f>SUMIF('Quarter (mcm)'!$Z:$Z,'Annual (mcm)'!$Z25,'Quarter (mcm)'!K:K)</f>
        <v>16326.77</v>
      </c>
      <c r="L25" s="40">
        <f>SUMIF('Quarter (mcm)'!$Z:$Z,'Annual (mcm)'!$Z25,'Quarter (mcm)'!L:L)</f>
        <v>22940.43</v>
      </c>
      <c r="M25" s="40">
        <f>SUMIF('Quarter (mcm)'!$Z:$Z,'Annual (mcm)'!$Z25,'Quarter (mcm)'!M:M)</f>
        <v>6280.7599999999993</v>
      </c>
      <c r="N25" s="44">
        <f>SUMIF('Quarter (mcm)'!$Z:$Z,'Annual (mcm)'!$Z25,'Quarter (mcm)'!N:N)</f>
        <v>9544.35</v>
      </c>
      <c r="O25" s="40">
        <f>SUMIF('Quarter (mcm)'!$Z:$Z,'Annual (mcm)'!$Z25,'Quarter (mcm)'!O:O)</f>
        <v>3424.49</v>
      </c>
      <c r="P25" s="40">
        <f>SUMIF('Quarter (mcm)'!$Z:$Z,'Annual (mcm)'!$Z25,'Quarter (mcm)'!P:P)</f>
        <v>83.259999999999991</v>
      </c>
      <c r="Q25" s="40">
        <f>SUMIF('Quarter (mcm)'!$Z:$Z,'Annual (mcm)'!$Z25,'Quarter (mcm)'!Q:Q)</f>
        <v>154.18</v>
      </c>
      <c r="R25" s="44">
        <f>SUMIF('Quarter (mcm)'!$Z:$Z,'Annual (mcm)'!$Z25,'Quarter (mcm)'!R:R)</f>
        <v>0</v>
      </c>
      <c r="S25" s="39">
        <f>SUMIF('Quarter (mcm)'!$Z:$Z,'Annual (mcm)'!$Z25,'Quarter (mcm)'!S:S)</f>
        <v>3548.9399999999996</v>
      </c>
      <c r="T25" s="47">
        <f>SUMIF('Quarter (mcm)'!$Z:$Z,'Annual (mcm)'!$Z25,'Quarter (mcm)'!T:T)</f>
        <v>62303.179999999993</v>
      </c>
      <c r="V25" s="109"/>
      <c r="W25" s="108"/>
      <c r="X25" s="108"/>
      <c r="Y25" s="108"/>
      <c r="Z25" s="109">
        <v>2024</v>
      </c>
    </row>
    <row r="26" spans="1:26" x14ac:dyDescent="0.35">
      <c r="A26" s="155">
        <v>2025</v>
      </c>
      <c r="B26" s="44">
        <f>SUMIF('Quarter (mcm)'!$Z:$Z,'Annual (mcm)'!$Z26,'Quarter (mcm)'!B:B)</f>
        <v>29645.22</v>
      </c>
      <c r="C26" s="40">
        <f>SUMIF('Quarter (mcm)'!$Z:$Z,'Annual (mcm)'!$Z26,'Quarter (mcm)'!C:C)</f>
        <v>42498.399999999994</v>
      </c>
      <c r="D26" s="40">
        <f>SUMIF('Quarter (mcm)'!$Z:$Z,'Annual (mcm)'!$Z26,'Quarter (mcm)'!D:D)</f>
        <v>12041.449999999999</v>
      </c>
      <c r="E26" s="41">
        <f>SUMIF('Quarter (mcm)'!$Z:$Z,'Annual (mcm)'!$Z26,'Quarter (mcm)'!E:E)</f>
        <v>30456.950000000004</v>
      </c>
      <c r="F26" s="39">
        <f>SUMIF('Quarter (mcm)'!$Z:$Z,'Annual (mcm)'!$Z26,'Quarter (mcm)'!F:F)</f>
        <v>782.21</v>
      </c>
      <c r="G26" s="40">
        <f>SUMIF('Quarter (mcm)'!$Z:$Z,'Annual (mcm)'!$Z26,'Quarter (mcm)'!G:G)</f>
        <v>-35.61</v>
      </c>
      <c r="H26" s="40">
        <f>SUMIF('Quarter (mcm)'!$Z:$Z,'Annual (mcm)'!$Z26,'Quarter (mcm)'!H:H)</f>
        <v>516.75</v>
      </c>
      <c r="I26" s="42">
        <f>SUMIF('Quarter (mcm)'!$Z:$Z,'Annual (mcm)'!$Z26,'Quarter (mcm)'!I:I)</f>
        <v>72143.62</v>
      </c>
      <c r="J26" s="43">
        <f>SUMIF('Quarter (mcm)'!$Z:$Z,'Annual (mcm)'!$Z26,'Quarter (mcm)'!J:J)</f>
        <v>61401.130000000005</v>
      </c>
      <c r="K26" s="39">
        <f>SUMIF('Quarter (mcm)'!$Z:$Z,'Annual (mcm)'!$Z26,'Quarter (mcm)'!K:K)</f>
        <v>17472.440000000002</v>
      </c>
      <c r="L26" s="40">
        <f>SUMIF('Quarter (mcm)'!$Z:$Z,'Annual (mcm)'!$Z26,'Quarter (mcm)'!L:L)</f>
        <v>22759.510000000002</v>
      </c>
      <c r="M26" s="40">
        <f>SUMIF('Quarter (mcm)'!$Z:$Z,'Annual (mcm)'!$Z26,'Quarter (mcm)'!M:M)</f>
        <v>5792.2800000000007</v>
      </c>
      <c r="N26" s="44">
        <f>SUMIF('Quarter (mcm)'!$Z:$Z,'Annual (mcm)'!$Z26,'Quarter (mcm)'!N:N)</f>
        <v>8817.19</v>
      </c>
      <c r="O26" s="40">
        <f>SUMIF('Quarter (mcm)'!$Z:$Z,'Annual (mcm)'!$Z26,'Quarter (mcm)'!O:O)</f>
        <v>3172.5699999999997</v>
      </c>
      <c r="P26" s="40">
        <f>SUMIF('Quarter (mcm)'!$Z:$Z,'Annual (mcm)'!$Z26,'Quarter (mcm)'!P:P)</f>
        <v>76.990000000000009</v>
      </c>
      <c r="Q26" s="40">
        <f>SUMIF('Quarter (mcm)'!$Z:$Z,'Annual (mcm)'!$Z26,'Quarter (mcm)'!Q:Q)</f>
        <v>190.57</v>
      </c>
      <c r="R26" s="44">
        <f>SUMIF('Quarter (mcm)'!$Z:$Z,'Annual (mcm)'!$Z26,'Quarter (mcm)'!R:R)</f>
        <v>0</v>
      </c>
      <c r="S26" s="39">
        <f>SUMIF('Quarter (mcm)'!$Z:$Z,'Annual (mcm)'!$Z26,'Quarter (mcm)'!S:S)</f>
        <v>3404.42</v>
      </c>
      <c r="T26" s="47">
        <f>SUMIF('Quarter (mcm)'!$Z:$Z,'Annual (mcm)'!$Z26,'Quarter (mcm)'!T:T)</f>
        <v>61685.970000000008</v>
      </c>
      <c r="V26" s="109"/>
      <c r="W26" s="108"/>
      <c r="X26" s="108"/>
      <c r="Y26" s="108"/>
      <c r="Z26" s="109">
        <v>2025</v>
      </c>
    </row>
  </sheetData>
  <pageMargins left="0.74803149606299213" right="0.74803149606299213" top="0.98425196850393704" bottom="0.98425196850393704" header="0.51181102362204722" footer="0.51181102362204722"/>
  <pageSetup paperSize="9" scale="52" orientation="landscape" verticalDpi="4"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4DDBD-3D31-4F1B-AAE1-EB55485F1F60}">
  <sheetPr>
    <pageSetUpPr fitToPage="1"/>
  </sheetPr>
  <dimension ref="A1:Z81"/>
  <sheetViews>
    <sheetView showGridLines="0" zoomScaleNormal="100" workbookViewId="0">
      <pane xSplit="1" ySplit="8" topLeftCell="B80" activePane="bottomRight" state="frozen"/>
      <selection pane="topRight" activeCell="E1" sqref="E1"/>
      <selection pane="bottomLeft" activeCell="A9" sqref="A9"/>
      <selection pane="bottomRight" activeCell="B80" sqref="B80"/>
    </sheetView>
  </sheetViews>
  <sheetFormatPr defaultColWidth="9" defaultRowHeight="15.5" x14ac:dyDescent="0.35"/>
  <cols>
    <col min="1" max="1" width="25.54296875" style="50" customWidth="1"/>
    <col min="2" max="20" width="13.54296875" style="50" customWidth="1"/>
    <col min="21" max="21" width="9" style="50"/>
    <col min="22" max="23" width="7.54296875" style="50" customWidth="1"/>
    <col min="24" max="24" width="21.453125" style="50" bestFit="1" customWidth="1"/>
    <col min="25" max="26" width="7.54296875" style="50" customWidth="1"/>
    <col min="27" max="238" width="9" style="50"/>
    <col min="239" max="239" width="6.26953125" style="50" customWidth="1"/>
    <col min="240" max="240" width="10.26953125" style="50" customWidth="1"/>
    <col min="241" max="241" width="11" style="50" customWidth="1"/>
    <col min="242" max="242" width="12.54296875" style="50" customWidth="1"/>
    <col min="243" max="243" width="11.453125" style="50" customWidth="1"/>
    <col min="244" max="244" width="9.54296875" style="50" customWidth="1"/>
    <col min="245" max="245" width="0" style="50" hidden="1" customWidth="1"/>
    <col min="246" max="246" width="9.7265625" style="50" customWidth="1"/>
    <col min="247" max="248" width="12.54296875" style="50" customWidth="1"/>
    <col min="249" max="249" width="12.26953125" style="50" customWidth="1"/>
    <col min="250" max="250" width="12.54296875" style="50" customWidth="1"/>
    <col min="251" max="251" width="0" style="50" hidden="1" customWidth="1"/>
    <col min="252" max="252" width="14.26953125" style="50" customWidth="1"/>
    <col min="253" max="253" width="10.7265625" style="50" customWidth="1"/>
    <col min="254" max="254" width="13.7265625" style="50" customWidth="1"/>
    <col min="255" max="255" width="11.54296875" style="50" customWidth="1"/>
    <col min="256" max="256" width="11.26953125" style="50" customWidth="1"/>
    <col min="257" max="257" width="13.54296875" style="50" customWidth="1"/>
    <col min="258" max="258" width="15" style="50" customWidth="1"/>
    <col min="259" max="259" width="15.26953125" style="50" bestFit="1" customWidth="1"/>
    <col min="260" max="260" width="16.26953125" style="50" bestFit="1" customWidth="1"/>
    <col min="261" max="261" width="12" style="50" customWidth="1"/>
    <col min="262" max="494" width="9" style="50"/>
    <col min="495" max="495" width="6.26953125" style="50" customWidth="1"/>
    <col min="496" max="496" width="10.26953125" style="50" customWidth="1"/>
    <col min="497" max="497" width="11" style="50" customWidth="1"/>
    <col min="498" max="498" width="12.54296875" style="50" customWidth="1"/>
    <col min="499" max="499" width="11.453125" style="50" customWidth="1"/>
    <col min="500" max="500" width="9.54296875" style="50" customWidth="1"/>
    <col min="501" max="501" width="0" style="50" hidden="1" customWidth="1"/>
    <col min="502" max="502" width="9.7265625" style="50" customWidth="1"/>
    <col min="503" max="504" width="12.54296875" style="50" customWidth="1"/>
    <col min="505" max="505" width="12.26953125" style="50" customWidth="1"/>
    <col min="506" max="506" width="12.54296875" style="50" customWidth="1"/>
    <col min="507" max="507" width="0" style="50" hidden="1" customWidth="1"/>
    <col min="508" max="508" width="14.26953125" style="50" customWidth="1"/>
    <col min="509" max="509" width="10.7265625" style="50" customWidth="1"/>
    <col min="510" max="510" width="13.7265625" style="50" customWidth="1"/>
    <col min="511" max="511" width="11.54296875" style="50" customWidth="1"/>
    <col min="512" max="512" width="11.26953125" style="50" customWidth="1"/>
    <col min="513" max="513" width="13.54296875" style="50" customWidth="1"/>
    <col min="514" max="514" width="15" style="50" customWidth="1"/>
    <col min="515" max="515" width="15.26953125" style="50" bestFit="1" customWidth="1"/>
    <col min="516" max="516" width="16.26953125" style="50" bestFit="1" customWidth="1"/>
    <col min="517" max="517" width="12" style="50" customWidth="1"/>
    <col min="518" max="750" width="9" style="50"/>
    <col min="751" max="751" width="6.26953125" style="50" customWidth="1"/>
    <col min="752" max="752" width="10.26953125" style="50" customWidth="1"/>
    <col min="753" max="753" width="11" style="50" customWidth="1"/>
    <col min="754" max="754" width="12.54296875" style="50" customWidth="1"/>
    <col min="755" max="755" width="11.453125" style="50" customWidth="1"/>
    <col min="756" max="756" width="9.54296875" style="50" customWidth="1"/>
    <col min="757" max="757" width="0" style="50" hidden="1" customWidth="1"/>
    <col min="758" max="758" width="9.7265625" style="50" customWidth="1"/>
    <col min="759" max="760" width="12.54296875" style="50" customWidth="1"/>
    <col min="761" max="761" width="12.26953125" style="50" customWidth="1"/>
    <col min="762" max="762" width="12.54296875" style="50" customWidth="1"/>
    <col min="763" max="763" width="0" style="50" hidden="1" customWidth="1"/>
    <col min="764" max="764" width="14.26953125" style="50" customWidth="1"/>
    <col min="765" max="765" width="10.7265625" style="50" customWidth="1"/>
    <col min="766" max="766" width="13.7265625" style="50" customWidth="1"/>
    <col min="767" max="767" width="11.54296875" style="50" customWidth="1"/>
    <col min="768" max="768" width="11.26953125" style="50" customWidth="1"/>
    <col min="769" max="769" width="13.54296875" style="50" customWidth="1"/>
    <col min="770" max="770" width="15" style="50" customWidth="1"/>
    <col min="771" max="771" width="15.26953125" style="50" bestFit="1" customWidth="1"/>
    <col min="772" max="772" width="16.26953125" style="50" bestFit="1" customWidth="1"/>
    <col min="773" max="773" width="12" style="50" customWidth="1"/>
    <col min="774" max="1006" width="9" style="50"/>
    <col min="1007" max="1007" width="6.26953125" style="50" customWidth="1"/>
    <col min="1008" max="1008" width="10.26953125" style="50" customWidth="1"/>
    <col min="1009" max="1009" width="11" style="50" customWidth="1"/>
    <col min="1010" max="1010" width="12.54296875" style="50" customWidth="1"/>
    <col min="1011" max="1011" width="11.453125" style="50" customWidth="1"/>
    <col min="1012" max="1012" width="9.54296875" style="50" customWidth="1"/>
    <col min="1013" max="1013" width="0" style="50" hidden="1" customWidth="1"/>
    <col min="1014" max="1014" width="9.7265625" style="50" customWidth="1"/>
    <col min="1015" max="1016" width="12.54296875" style="50" customWidth="1"/>
    <col min="1017" max="1017" width="12.26953125" style="50" customWidth="1"/>
    <col min="1018" max="1018" width="12.54296875" style="50" customWidth="1"/>
    <col min="1019" max="1019" width="0" style="50" hidden="1" customWidth="1"/>
    <col min="1020" max="1020" width="14.26953125" style="50" customWidth="1"/>
    <col min="1021" max="1021" width="10.7265625" style="50" customWidth="1"/>
    <col min="1022" max="1022" width="13.7265625" style="50" customWidth="1"/>
    <col min="1023" max="1023" width="11.54296875" style="50" customWidth="1"/>
    <col min="1024" max="1024" width="11.26953125" style="50" customWidth="1"/>
    <col min="1025" max="1025" width="13.54296875" style="50" customWidth="1"/>
    <col min="1026" max="1026" width="15" style="50" customWidth="1"/>
    <col min="1027" max="1027" width="15.26953125" style="50" bestFit="1" customWidth="1"/>
    <col min="1028" max="1028" width="16.26953125" style="50" bestFit="1" customWidth="1"/>
    <col min="1029" max="1029" width="12" style="50" customWidth="1"/>
    <col min="1030" max="1262" width="9" style="50"/>
    <col min="1263" max="1263" width="6.26953125" style="50" customWidth="1"/>
    <col min="1264" max="1264" width="10.26953125" style="50" customWidth="1"/>
    <col min="1265" max="1265" width="11" style="50" customWidth="1"/>
    <col min="1266" max="1266" width="12.54296875" style="50" customWidth="1"/>
    <col min="1267" max="1267" width="11.453125" style="50" customWidth="1"/>
    <col min="1268" max="1268" width="9.54296875" style="50" customWidth="1"/>
    <col min="1269" max="1269" width="0" style="50" hidden="1" customWidth="1"/>
    <col min="1270" max="1270" width="9.7265625" style="50" customWidth="1"/>
    <col min="1271" max="1272" width="12.54296875" style="50" customWidth="1"/>
    <col min="1273" max="1273" width="12.26953125" style="50" customWidth="1"/>
    <col min="1274" max="1274" width="12.54296875" style="50" customWidth="1"/>
    <col min="1275" max="1275" width="0" style="50" hidden="1" customWidth="1"/>
    <col min="1276" max="1276" width="14.26953125" style="50" customWidth="1"/>
    <col min="1277" max="1277" width="10.7265625" style="50" customWidth="1"/>
    <col min="1278" max="1278" width="13.7265625" style="50" customWidth="1"/>
    <col min="1279" max="1279" width="11.54296875" style="50" customWidth="1"/>
    <col min="1280" max="1280" width="11.26953125" style="50" customWidth="1"/>
    <col min="1281" max="1281" width="13.54296875" style="50" customWidth="1"/>
    <col min="1282" max="1282" width="15" style="50" customWidth="1"/>
    <col min="1283" max="1283" width="15.26953125" style="50" bestFit="1" customWidth="1"/>
    <col min="1284" max="1284" width="16.26953125" style="50" bestFit="1" customWidth="1"/>
    <col min="1285" max="1285" width="12" style="50" customWidth="1"/>
    <col min="1286" max="1518" width="9" style="50"/>
    <col min="1519" max="1519" width="6.26953125" style="50" customWidth="1"/>
    <col min="1520" max="1520" width="10.26953125" style="50" customWidth="1"/>
    <col min="1521" max="1521" width="11" style="50" customWidth="1"/>
    <col min="1522" max="1522" width="12.54296875" style="50" customWidth="1"/>
    <col min="1523" max="1523" width="11.453125" style="50" customWidth="1"/>
    <col min="1524" max="1524" width="9.54296875" style="50" customWidth="1"/>
    <col min="1525" max="1525" width="0" style="50" hidden="1" customWidth="1"/>
    <col min="1526" max="1526" width="9.7265625" style="50" customWidth="1"/>
    <col min="1527" max="1528" width="12.54296875" style="50" customWidth="1"/>
    <col min="1529" max="1529" width="12.26953125" style="50" customWidth="1"/>
    <col min="1530" max="1530" width="12.54296875" style="50" customWidth="1"/>
    <col min="1531" max="1531" width="0" style="50" hidden="1" customWidth="1"/>
    <col min="1532" max="1532" width="14.26953125" style="50" customWidth="1"/>
    <col min="1533" max="1533" width="10.7265625" style="50" customWidth="1"/>
    <col min="1534" max="1534" width="13.7265625" style="50" customWidth="1"/>
    <col min="1535" max="1535" width="11.54296875" style="50" customWidth="1"/>
    <col min="1536" max="1536" width="11.26953125" style="50" customWidth="1"/>
    <col min="1537" max="1537" width="13.54296875" style="50" customWidth="1"/>
    <col min="1538" max="1538" width="15" style="50" customWidth="1"/>
    <col min="1539" max="1539" width="15.26953125" style="50" bestFit="1" customWidth="1"/>
    <col min="1540" max="1540" width="16.26953125" style="50" bestFit="1" customWidth="1"/>
    <col min="1541" max="1541" width="12" style="50" customWidth="1"/>
    <col min="1542" max="1774" width="9" style="50"/>
    <col min="1775" max="1775" width="6.26953125" style="50" customWidth="1"/>
    <col min="1776" max="1776" width="10.26953125" style="50" customWidth="1"/>
    <col min="1777" max="1777" width="11" style="50" customWidth="1"/>
    <col min="1778" max="1778" width="12.54296875" style="50" customWidth="1"/>
    <col min="1779" max="1779" width="11.453125" style="50" customWidth="1"/>
    <col min="1780" max="1780" width="9.54296875" style="50" customWidth="1"/>
    <col min="1781" max="1781" width="0" style="50" hidden="1" customWidth="1"/>
    <col min="1782" max="1782" width="9.7265625" style="50" customWidth="1"/>
    <col min="1783" max="1784" width="12.54296875" style="50" customWidth="1"/>
    <col min="1785" max="1785" width="12.26953125" style="50" customWidth="1"/>
    <col min="1786" max="1786" width="12.54296875" style="50" customWidth="1"/>
    <col min="1787" max="1787" width="0" style="50" hidden="1" customWidth="1"/>
    <col min="1788" max="1788" width="14.26953125" style="50" customWidth="1"/>
    <col min="1789" max="1789" width="10.7265625" style="50" customWidth="1"/>
    <col min="1790" max="1790" width="13.7265625" style="50" customWidth="1"/>
    <col min="1791" max="1791" width="11.54296875" style="50" customWidth="1"/>
    <col min="1792" max="1792" width="11.26953125" style="50" customWidth="1"/>
    <col min="1793" max="1793" width="13.54296875" style="50" customWidth="1"/>
    <col min="1794" max="1794" width="15" style="50" customWidth="1"/>
    <col min="1795" max="1795" width="15.26953125" style="50" bestFit="1" customWidth="1"/>
    <col min="1796" max="1796" width="16.26953125" style="50" bestFit="1" customWidth="1"/>
    <col min="1797" max="1797" width="12" style="50" customWidth="1"/>
    <col min="1798" max="2030" width="9" style="50"/>
    <col min="2031" max="2031" width="6.26953125" style="50" customWidth="1"/>
    <col min="2032" max="2032" width="10.26953125" style="50" customWidth="1"/>
    <col min="2033" max="2033" width="11" style="50" customWidth="1"/>
    <col min="2034" max="2034" width="12.54296875" style="50" customWidth="1"/>
    <col min="2035" max="2035" width="11.453125" style="50" customWidth="1"/>
    <col min="2036" max="2036" width="9.54296875" style="50" customWidth="1"/>
    <col min="2037" max="2037" width="0" style="50" hidden="1" customWidth="1"/>
    <col min="2038" max="2038" width="9.7265625" style="50" customWidth="1"/>
    <col min="2039" max="2040" width="12.54296875" style="50" customWidth="1"/>
    <col min="2041" max="2041" width="12.26953125" style="50" customWidth="1"/>
    <col min="2042" max="2042" width="12.54296875" style="50" customWidth="1"/>
    <col min="2043" max="2043" width="0" style="50" hidden="1" customWidth="1"/>
    <col min="2044" max="2044" width="14.26953125" style="50" customWidth="1"/>
    <col min="2045" max="2045" width="10.7265625" style="50" customWidth="1"/>
    <col min="2046" max="2046" width="13.7265625" style="50" customWidth="1"/>
    <col min="2047" max="2047" width="11.54296875" style="50" customWidth="1"/>
    <col min="2048" max="2048" width="11.26953125" style="50" customWidth="1"/>
    <col min="2049" max="2049" width="13.54296875" style="50" customWidth="1"/>
    <col min="2050" max="2050" width="15" style="50" customWidth="1"/>
    <col min="2051" max="2051" width="15.26953125" style="50" bestFit="1" customWidth="1"/>
    <col min="2052" max="2052" width="16.26953125" style="50" bestFit="1" customWidth="1"/>
    <col min="2053" max="2053" width="12" style="50" customWidth="1"/>
    <col min="2054" max="2286" width="9" style="50"/>
    <col min="2287" max="2287" width="6.26953125" style="50" customWidth="1"/>
    <col min="2288" max="2288" width="10.26953125" style="50" customWidth="1"/>
    <col min="2289" max="2289" width="11" style="50" customWidth="1"/>
    <col min="2290" max="2290" width="12.54296875" style="50" customWidth="1"/>
    <col min="2291" max="2291" width="11.453125" style="50" customWidth="1"/>
    <col min="2292" max="2292" width="9.54296875" style="50" customWidth="1"/>
    <col min="2293" max="2293" width="0" style="50" hidden="1" customWidth="1"/>
    <col min="2294" max="2294" width="9.7265625" style="50" customWidth="1"/>
    <col min="2295" max="2296" width="12.54296875" style="50" customWidth="1"/>
    <col min="2297" max="2297" width="12.26953125" style="50" customWidth="1"/>
    <col min="2298" max="2298" width="12.54296875" style="50" customWidth="1"/>
    <col min="2299" max="2299" width="0" style="50" hidden="1" customWidth="1"/>
    <col min="2300" max="2300" width="14.26953125" style="50" customWidth="1"/>
    <col min="2301" max="2301" width="10.7265625" style="50" customWidth="1"/>
    <col min="2302" max="2302" width="13.7265625" style="50" customWidth="1"/>
    <col min="2303" max="2303" width="11.54296875" style="50" customWidth="1"/>
    <col min="2304" max="2304" width="11.26953125" style="50" customWidth="1"/>
    <col min="2305" max="2305" width="13.54296875" style="50" customWidth="1"/>
    <col min="2306" max="2306" width="15" style="50" customWidth="1"/>
    <col min="2307" max="2307" width="15.26953125" style="50" bestFit="1" customWidth="1"/>
    <col min="2308" max="2308" width="16.26953125" style="50" bestFit="1" customWidth="1"/>
    <col min="2309" max="2309" width="12" style="50" customWidth="1"/>
    <col min="2310" max="2542" width="9" style="50"/>
    <col min="2543" max="2543" width="6.26953125" style="50" customWidth="1"/>
    <col min="2544" max="2544" width="10.26953125" style="50" customWidth="1"/>
    <col min="2545" max="2545" width="11" style="50" customWidth="1"/>
    <col min="2546" max="2546" width="12.54296875" style="50" customWidth="1"/>
    <col min="2547" max="2547" width="11.453125" style="50" customWidth="1"/>
    <col min="2548" max="2548" width="9.54296875" style="50" customWidth="1"/>
    <col min="2549" max="2549" width="0" style="50" hidden="1" customWidth="1"/>
    <col min="2550" max="2550" width="9.7265625" style="50" customWidth="1"/>
    <col min="2551" max="2552" width="12.54296875" style="50" customWidth="1"/>
    <col min="2553" max="2553" width="12.26953125" style="50" customWidth="1"/>
    <col min="2554" max="2554" width="12.54296875" style="50" customWidth="1"/>
    <col min="2555" max="2555" width="0" style="50" hidden="1" customWidth="1"/>
    <col min="2556" max="2556" width="14.26953125" style="50" customWidth="1"/>
    <col min="2557" max="2557" width="10.7265625" style="50" customWidth="1"/>
    <col min="2558" max="2558" width="13.7265625" style="50" customWidth="1"/>
    <col min="2559" max="2559" width="11.54296875" style="50" customWidth="1"/>
    <col min="2560" max="2560" width="11.26953125" style="50" customWidth="1"/>
    <col min="2561" max="2561" width="13.54296875" style="50" customWidth="1"/>
    <col min="2562" max="2562" width="15" style="50" customWidth="1"/>
    <col min="2563" max="2563" width="15.26953125" style="50" bestFit="1" customWidth="1"/>
    <col min="2564" max="2564" width="16.26953125" style="50" bestFit="1" customWidth="1"/>
    <col min="2565" max="2565" width="12" style="50" customWidth="1"/>
    <col min="2566" max="2798" width="9" style="50"/>
    <col min="2799" max="2799" width="6.26953125" style="50" customWidth="1"/>
    <col min="2800" max="2800" width="10.26953125" style="50" customWidth="1"/>
    <col min="2801" max="2801" width="11" style="50" customWidth="1"/>
    <col min="2802" max="2802" width="12.54296875" style="50" customWidth="1"/>
    <col min="2803" max="2803" width="11.453125" style="50" customWidth="1"/>
    <col min="2804" max="2804" width="9.54296875" style="50" customWidth="1"/>
    <col min="2805" max="2805" width="0" style="50" hidden="1" customWidth="1"/>
    <col min="2806" max="2806" width="9.7265625" style="50" customWidth="1"/>
    <col min="2807" max="2808" width="12.54296875" style="50" customWidth="1"/>
    <col min="2809" max="2809" width="12.26953125" style="50" customWidth="1"/>
    <col min="2810" max="2810" width="12.54296875" style="50" customWidth="1"/>
    <col min="2811" max="2811" width="0" style="50" hidden="1" customWidth="1"/>
    <col min="2812" max="2812" width="14.26953125" style="50" customWidth="1"/>
    <col min="2813" max="2813" width="10.7265625" style="50" customWidth="1"/>
    <col min="2814" max="2814" width="13.7265625" style="50" customWidth="1"/>
    <col min="2815" max="2815" width="11.54296875" style="50" customWidth="1"/>
    <col min="2816" max="2816" width="11.26953125" style="50" customWidth="1"/>
    <col min="2817" max="2817" width="13.54296875" style="50" customWidth="1"/>
    <col min="2818" max="2818" width="15" style="50" customWidth="1"/>
    <col min="2819" max="2819" width="15.26953125" style="50" bestFit="1" customWidth="1"/>
    <col min="2820" max="2820" width="16.26953125" style="50" bestFit="1" customWidth="1"/>
    <col min="2821" max="2821" width="12" style="50" customWidth="1"/>
    <col min="2822" max="3054" width="9" style="50"/>
    <col min="3055" max="3055" width="6.26953125" style="50" customWidth="1"/>
    <col min="3056" max="3056" width="10.26953125" style="50" customWidth="1"/>
    <col min="3057" max="3057" width="11" style="50" customWidth="1"/>
    <col min="3058" max="3058" width="12.54296875" style="50" customWidth="1"/>
    <col min="3059" max="3059" width="11.453125" style="50" customWidth="1"/>
    <col min="3060" max="3060" width="9.54296875" style="50" customWidth="1"/>
    <col min="3061" max="3061" width="0" style="50" hidden="1" customWidth="1"/>
    <col min="3062" max="3062" width="9.7265625" style="50" customWidth="1"/>
    <col min="3063" max="3064" width="12.54296875" style="50" customWidth="1"/>
    <col min="3065" max="3065" width="12.26953125" style="50" customWidth="1"/>
    <col min="3066" max="3066" width="12.54296875" style="50" customWidth="1"/>
    <col min="3067" max="3067" width="0" style="50" hidden="1" customWidth="1"/>
    <col min="3068" max="3068" width="14.26953125" style="50" customWidth="1"/>
    <col min="3069" max="3069" width="10.7265625" style="50" customWidth="1"/>
    <col min="3070" max="3070" width="13.7265625" style="50" customWidth="1"/>
    <col min="3071" max="3071" width="11.54296875" style="50" customWidth="1"/>
    <col min="3072" max="3072" width="11.26953125" style="50" customWidth="1"/>
    <col min="3073" max="3073" width="13.54296875" style="50" customWidth="1"/>
    <col min="3074" max="3074" width="15" style="50" customWidth="1"/>
    <col min="3075" max="3075" width="15.26953125" style="50" bestFit="1" customWidth="1"/>
    <col min="3076" max="3076" width="16.26953125" style="50" bestFit="1" customWidth="1"/>
    <col min="3077" max="3077" width="12" style="50" customWidth="1"/>
    <col min="3078" max="3310" width="9" style="50"/>
    <col min="3311" max="3311" width="6.26953125" style="50" customWidth="1"/>
    <col min="3312" max="3312" width="10.26953125" style="50" customWidth="1"/>
    <col min="3313" max="3313" width="11" style="50" customWidth="1"/>
    <col min="3314" max="3314" width="12.54296875" style="50" customWidth="1"/>
    <col min="3315" max="3315" width="11.453125" style="50" customWidth="1"/>
    <col min="3316" max="3316" width="9.54296875" style="50" customWidth="1"/>
    <col min="3317" max="3317" width="0" style="50" hidden="1" customWidth="1"/>
    <col min="3318" max="3318" width="9.7265625" style="50" customWidth="1"/>
    <col min="3319" max="3320" width="12.54296875" style="50" customWidth="1"/>
    <col min="3321" max="3321" width="12.26953125" style="50" customWidth="1"/>
    <col min="3322" max="3322" width="12.54296875" style="50" customWidth="1"/>
    <col min="3323" max="3323" width="0" style="50" hidden="1" customWidth="1"/>
    <col min="3324" max="3324" width="14.26953125" style="50" customWidth="1"/>
    <col min="3325" max="3325" width="10.7265625" style="50" customWidth="1"/>
    <col min="3326" max="3326" width="13.7265625" style="50" customWidth="1"/>
    <col min="3327" max="3327" width="11.54296875" style="50" customWidth="1"/>
    <col min="3328" max="3328" width="11.26953125" style="50" customWidth="1"/>
    <col min="3329" max="3329" width="13.54296875" style="50" customWidth="1"/>
    <col min="3330" max="3330" width="15" style="50" customWidth="1"/>
    <col min="3331" max="3331" width="15.26953125" style="50" bestFit="1" customWidth="1"/>
    <col min="3332" max="3332" width="16.26953125" style="50" bestFit="1" customWidth="1"/>
    <col min="3333" max="3333" width="12" style="50" customWidth="1"/>
    <col min="3334" max="3566" width="9" style="50"/>
    <col min="3567" max="3567" width="6.26953125" style="50" customWidth="1"/>
    <col min="3568" max="3568" width="10.26953125" style="50" customWidth="1"/>
    <col min="3569" max="3569" width="11" style="50" customWidth="1"/>
    <col min="3570" max="3570" width="12.54296875" style="50" customWidth="1"/>
    <col min="3571" max="3571" width="11.453125" style="50" customWidth="1"/>
    <col min="3572" max="3572" width="9.54296875" style="50" customWidth="1"/>
    <col min="3573" max="3573" width="0" style="50" hidden="1" customWidth="1"/>
    <col min="3574" max="3574" width="9.7265625" style="50" customWidth="1"/>
    <col min="3575" max="3576" width="12.54296875" style="50" customWidth="1"/>
    <col min="3577" max="3577" width="12.26953125" style="50" customWidth="1"/>
    <col min="3578" max="3578" width="12.54296875" style="50" customWidth="1"/>
    <col min="3579" max="3579" width="0" style="50" hidden="1" customWidth="1"/>
    <col min="3580" max="3580" width="14.26953125" style="50" customWidth="1"/>
    <col min="3581" max="3581" width="10.7265625" style="50" customWidth="1"/>
    <col min="3582" max="3582" width="13.7265625" style="50" customWidth="1"/>
    <col min="3583" max="3583" width="11.54296875" style="50" customWidth="1"/>
    <col min="3584" max="3584" width="11.26953125" style="50" customWidth="1"/>
    <col min="3585" max="3585" width="13.54296875" style="50" customWidth="1"/>
    <col min="3586" max="3586" width="15" style="50" customWidth="1"/>
    <col min="3587" max="3587" width="15.26953125" style="50" bestFit="1" customWidth="1"/>
    <col min="3588" max="3588" width="16.26953125" style="50" bestFit="1" customWidth="1"/>
    <col min="3589" max="3589" width="12" style="50" customWidth="1"/>
    <col min="3590" max="3822" width="9" style="50"/>
    <col min="3823" max="3823" width="6.26953125" style="50" customWidth="1"/>
    <col min="3824" max="3824" width="10.26953125" style="50" customWidth="1"/>
    <col min="3825" max="3825" width="11" style="50" customWidth="1"/>
    <col min="3826" max="3826" width="12.54296875" style="50" customWidth="1"/>
    <col min="3827" max="3827" width="11.453125" style="50" customWidth="1"/>
    <col min="3828" max="3828" width="9.54296875" style="50" customWidth="1"/>
    <col min="3829" max="3829" width="0" style="50" hidden="1" customWidth="1"/>
    <col min="3830" max="3830" width="9.7265625" style="50" customWidth="1"/>
    <col min="3831" max="3832" width="12.54296875" style="50" customWidth="1"/>
    <col min="3833" max="3833" width="12.26953125" style="50" customWidth="1"/>
    <col min="3834" max="3834" width="12.54296875" style="50" customWidth="1"/>
    <col min="3835" max="3835" width="0" style="50" hidden="1" customWidth="1"/>
    <col min="3836" max="3836" width="14.26953125" style="50" customWidth="1"/>
    <col min="3837" max="3837" width="10.7265625" style="50" customWidth="1"/>
    <col min="3838" max="3838" width="13.7265625" style="50" customWidth="1"/>
    <col min="3839" max="3839" width="11.54296875" style="50" customWidth="1"/>
    <col min="3840" max="3840" width="11.26953125" style="50" customWidth="1"/>
    <col min="3841" max="3841" width="13.54296875" style="50" customWidth="1"/>
    <col min="3842" max="3842" width="15" style="50" customWidth="1"/>
    <col min="3843" max="3843" width="15.26953125" style="50" bestFit="1" customWidth="1"/>
    <col min="3844" max="3844" width="16.26953125" style="50" bestFit="1" customWidth="1"/>
    <col min="3845" max="3845" width="12" style="50" customWidth="1"/>
    <col min="3846" max="4078" width="9" style="50"/>
    <col min="4079" max="4079" width="6.26953125" style="50" customWidth="1"/>
    <col min="4080" max="4080" width="10.26953125" style="50" customWidth="1"/>
    <col min="4081" max="4081" width="11" style="50" customWidth="1"/>
    <col min="4082" max="4082" width="12.54296875" style="50" customWidth="1"/>
    <col min="4083" max="4083" width="11.453125" style="50" customWidth="1"/>
    <col min="4084" max="4084" width="9.54296875" style="50" customWidth="1"/>
    <col min="4085" max="4085" width="0" style="50" hidden="1" customWidth="1"/>
    <col min="4086" max="4086" width="9.7265625" style="50" customWidth="1"/>
    <col min="4087" max="4088" width="12.54296875" style="50" customWidth="1"/>
    <col min="4089" max="4089" width="12.26953125" style="50" customWidth="1"/>
    <col min="4090" max="4090" width="12.54296875" style="50" customWidth="1"/>
    <col min="4091" max="4091" width="0" style="50" hidden="1" customWidth="1"/>
    <col min="4092" max="4092" width="14.26953125" style="50" customWidth="1"/>
    <col min="4093" max="4093" width="10.7265625" style="50" customWidth="1"/>
    <col min="4094" max="4094" width="13.7265625" style="50" customWidth="1"/>
    <col min="4095" max="4095" width="11.54296875" style="50" customWidth="1"/>
    <col min="4096" max="4096" width="11.26953125" style="50" customWidth="1"/>
    <col min="4097" max="4097" width="13.54296875" style="50" customWidth="1"/>
    <col min="4098" max="4098" width="15" style="50" customWidth="1"/>
    <col min="4099" max="4099" width="15.26953125" style="50" bestFit="1" customWidth="1"/>
    <col min="4100" max="4100" width="16.26953125" style="50" bestFit="1" customWidth="1"/>
    <col min="4101" max="4101" width="12" style="50" customWidth="1"/>
    <col min="4102" max="4334" width="9" style="50"/>
    <col min="4335" max="4335" width="6.26953125" style="50" customWidth="1"/>
    <col min="4336" max="4336" width="10.26953125" style="50" customWidth="1"/>
    <col min="4337" max="4337" width="11" style="50" customWidth="1"/>
    <col min="4338" max="4338" width="12.54296875" style="50" customWidth="1"/>
    <col min="4339" max="4339" width="11.453125" style="50" customWidth="1"/>
    <col min="4340" max="4340" width="9.54296875" style="50" customWidth="1"/>
    <col min="4341" max="4341" width="0" style="50" hidden="1" customWidth="1"/>
    <col min="4342" max="4342" width="9.7265625" style="50" customWidth="1"/>
    <col min="4343" max="4344" width="12.54296875" style="50" customWidth="1"/>
    <col min="4345" max="4345" width="12.26953125" style="50" customWidth="1"/>
    <col min="4346" max="4346" width="12.54296875" style="50" customWidth="1"/>
    <col min="4347" max="4347" width="0" style="50" hidden="1" customWidth="1"/>
    <col min="4348" max="4348" width="14.26953125" style="50" customWidth="1"/>
    <col min="4349" max="4349" width="10.7265625" style="50" customWidth="1"/>
    <col min="4350" max="4350" width="13.7265625" style="50" customWidth="1"/>
    <col min="4351" max="4351" width="11.54296875" style="50" customWidth="1"/>
    <col min="4352" max="4352" width="11.26953125" style="50" customWidth="1"/>
    <col min="4353" max="4353" width="13.54296875" style="50" customWidth="1"/>
    <col min="4354" max="4354" width="15" style="50" customWidth="1"/>
    <col min="4355" max="4355" width="15.26953125" style="50" bestFit="1" customWidth="1"/>
    <col min="4356" max="4356" width="16.26953125" style="50" bestFit="1" customWidth="1"/>
    <col min="4357" max="4357" width="12" style="50" customWidth="1"/>
    <col min="4358" max="4590" width="9" style="50"/>
    <col min="4591" max="4591" width="6.26953125" style="50" customWidth="1"/>
    <col min="4592" max="4592" width="10.26953125" style="50" customWidth="1"/>
    <col min="4593" max="4593" width="11" style="50" customWidth="1"/>
    <col min="4594" max="4594" width="12.54296875" style="50" customWidth="1"/>
    <col min="4595" max="4595" width="11.453125" style="50" customWidth="1"/>
    <col min="4596" max="4596" width="9.54296875" style="50" customWidth="1"/>
    <col min="4597" max="4597" width="0" style="50" hidden="1" customWidth="1"/>
    <col min="4598" max="4598" width="9.7265625" style="50" customWidth="1"/>
    <col min="4599" max="4600" width="12.54296875" style="50" customWidth="1"/>
    <col min="4601" max="4601" width="12.26953125" style="50" customWidth="1"/>
    <col min="4602" max="4602" width="12.54296875" style="50" customWidth="1"/>
    <col min="4603" max="4603" width="0" style="50" hidden="1" customWidth="1"/>
    <col min="4604" max="4604" width="14.26953125" style="50" customWidth="1"/>
    <col min="4605" max="4605" width="10.7265625" style="50" customWidth="1"/>
    <col min="4606" max="4606" width="13.7265625" style="50" customWidth="1"/>
    <col min="4607" max="4607" width="11.54296875" style="50" customWidth="1"/>
    <col min="4608" max="4608" width="11.26953125" style="50" customWidth="1"/>
    <col min="4609" max="4609" width="13.54296875" style="50" customWidth="1"/>
    <col min="4610" max="4610" width="15" style="50" customWidth="1"/>
    <col min="4611" max="4611" width="15.26953125" style="50" bestFit="1" customWidth="1"/>
    <col min="4612" max="4612" width="16.26953125" style="50" bestFit="1" customWidth="1"/>
    <col min="4613" max="4613" width="12" style="50" customWidth="1"/>
    <col min="4614" max="4846" width="9" style="50"/>
    <col min="4847" max="4847" width="6.26953125" style="50" customWidth="1"/>
    <col min="4848" max="4848" width="10.26953125" style="50" customWidth="1"/>
    <col min="4849" max="4849" width="11" style="50" customWidth="1"/>
    <col min="4850" max="4850" width="12.54296875" style="50" customWidth="1"/>
    <col min="4851" max="4851" width="11.453125" style="50" customWidth="1"/>
    <col min="4852" max="4852" width="9.54296875" style="50" customWidth="1"/>
    <col min="4853" max="4853" width="0" style="50" hidden="1" customWidth="1"/>
    <col min="4854" max="4854" width="9.7265625" style="50" customWidth="1"/>
    <col min="4855" max="4856" width="12.54296875" style="50" customWidth="1"/>
    <col min="4857" max="4857" width="12.26953125" style="50" customWidth="1"/>
    <col min="4858" max="4858" width="12.54296875" style="50" customWidth="1"/>
    <col min="4859" max="4859" width="0" style="50" hidden="1" customWidth="1"/>
    <col min="4860" max="4860" width="14.26953125" style="50" customWidth="1"/>
    <col min="4861" max="4861" width="10.7265625" style="50" customWidth="1"/>
    <col min="4862" max="4862" width="13.7265625" style="50" customWidth="1"/>
    <col min="4863" max="4863" width="11.54296875" style="50" customWidth="1"/>
    <col min="4864" max="4864" width="11.26953125" style="50" customWidth="1"/>
    <col min="4865" max="4865" width="13.54296875" style="50" customWidth="1"/>
    <col min="4866" max="4866" width="15" style="50" customWidth="1"/>
    <col min="4867" max="4867" width="15.26953125" style="50" bestFit="1" customWidth="1"/>
    <col min="4868" max="4868" width="16.26953125" style="50" bestFit="1" customWidth="1"/>
    <col min="4869" max="4869" width="12" style="50" customWidth="1"/>
    <col min="4870" max="5102" width="9" style="50"/>
    <col min="5103" max="5103" width="6.26953125" style="50" customWidth="1"/>
    <col min="5104" max="5104" width="10.26953125" style="50" customWidth="1"/>
    <col min="5105" max="5105" width="11" style="50" customWidth="1"/>
    <col min="5106" max="5106" width="12.54296875" style="50" customWidth="1"/>
    <col min="5107" max="5107" width="11.453125" style="50" customWidth="1"/>
    <col min="5108" max="5108" width="9.54296875" style="50" customWidth="1"/>
    <col min="5109" max="5109" width="0" style="50" hidden="1" customWidth="1"/>
    <col min="5110" max="5110" width="9.7265625" style="50" customWidth="1"/>
    <col min="5111" max="5112" width="12.54296875" style="50" customWidth="1"/>
    <col min="5113" max="5113" width="12.26953125" style="50" customWidth="1"/>
    <col min="5114" max="5114" width="12.54296875" style="50" customWidth="1"/>
    <col min="5115" max="5115" width="0" style="50" hidden="1" customWidth="1"/>
    <col min="5116" max="5116" width="14.26953125" style="50" customWidth="1"/>
    <col min="5117" max="5117" width="10.7265625" style="50" customWidth="1"/>
    <col min="5118" max="5118" width="13.7265625" style="50" customWidth="1"/>
    <col min="5119" max="5119" width="11.54296875" style="50" customWidth="1"/>
    <col min="5120" max="5120" width="11.26953125" style="50" customWidth="1"/>
    <col min="5121" max="5121" width="13.54296875" style="50" customWidth="1"/>
    <col min="5122" max="5122" width="15" style="50" customWidth="1"/>
    <col min="5123" max="5123" width="15.26953125" style="50" bestFit="1" customWidth="1"/>
    <col min="5124" max="5124" width="16.26953125" style="50" bestFit="1" customWidth="1"/>
    <col min="5125" max="5125" width="12" style="50" customWidth="1"/>
    <col min="5126" max="5358" width="9" style="50"/>
    <col min="5359" max="5359" width="6.26953125" style="50" customWidth="1"/>
    <col min="5360" max="5360" width="10.26953125" style="50" customWidth="1"/>
    <col min="5361" max="5361" width="11" style="50" customWidth="1"/>
    <col min="5362" max="5362" width="12.54296875" style="50" customWidth="1"/>
    <col min="5363" max="5363" width="11.453125" style="50" customWidth="1"/>
    <col min="5364" max="5364" width="9.54296875" style="50" customWidth="1"/>
    <col min="5365" max="5365" width="0" style="50" hidden="1" customWidth="1"/>
    <col min="5366" max="5366" width="9.7265625" style="50" customWidth="1"/>
    <col min="5367" max="5368" width="12.54296875" style="50" customWidth="1"/>
    <col min="5369" max="5369" width="12.26953125" style="50" customWidth="1"/>
    <col min="5370" max="5370" width="12.54296875" style="50" customWidth="1"/>
    <col min="5371" max="5371" width="0" style="50" hidden="1" customWidth="1"/>
    <col min="5372" max="5372" width="14.26953125" style="50" customWidth="1"/>
    <col min="5373" max="5373" width="10.7265625" style="50" customWidth="1"/>
    <col min="5374" max="5374" width="13.7265625" style="50" customWidth="1"/>
    <col min="5375" max="5375" width="11.54296875" style="50" customWidth="1"/>
    <col min="5376" max="5376" width="11.26953125" style="50" customWidth="1"/>
    <col min="5377" max="5377" width="13.54296875" style="50" customWidth="1"/>
    <col min="5378" max="5378" width="15" style="50" customWidth="1"/>
    <col min="5379" max="5379" width="15.26953125" style="50" bestFit="1" customWidth="1"/>
    <col min="5380" max="5380" width="16.26953125" style="50" bestFit="1" customWidth="1"/>
    <col min="5381" max="5381" width="12" style="50" customWidth="1"/>
    <col min="5382" max="5614" width="9" style="50"/>
    <col min="5615" max="5615" width="6.26953125" style="50" customWidth="1"/>
    <col min="5616" max="5616" width="10.26953125" style="50" customWidth="1"/>
    <col min="5617" max="5617" width="11" style="50" customWidth="1"/>
    <col min="5618" max="5618" width="12.54296875" style="50" customWidth="1"/>
    <col min="5619" max="5619" width="11.453125" style="50" customWidth="1"/>
    <col min="5620" max="5620" width="9.54296875" style="50" customWidth="1"/>
    <col min="5621" max="5621" width="0" style="50" hidden="1" customWidth="1"/>
    <col min="5622" max="5622" width="9.7265625" style="50" customWidth="1"/>
    <col min="5623" max="5624" width="12.54296875" style="50" customWidth="1"/>
    <col min="5625" max="5625" width="12.26953125" style="50" customWidth="1"/>
    <col min="5626" max="5626" width="12.54296875" style="50" customWidth="1"/>
    <col min="5627" max="5627" width="0" style="50" hidden="1" customWidth="1"/>
    <col min="5628" max="5628" width="14.26953125" style="50" customWidth="1"/>
    <col min="5629" max="5629" width="10.7265625" style="50" customWidth="1"/>
    <col min="5630" max="5630" width="13.7265625" style="50" customWidth="1"/>
    <col min="5631" max="5631" width="11.54296875" style="50" customWidth="1"/>
    <col min="5632" max="5632" width="11.26953125" style="50" customWidth="1"/>
    <col min="5633" max="5633" width="13.54296875" style="50" customWidth="1"/>
    <col min="5634" max="5634" width="15" style="50" customWidth="1"/>
    <col min="5635" max="5635" width="15.26953125" style="50" bestFit="1" customWidth="1"/>
    <col min="5636" max="5636" width="16.26953125" style="50" bestFit="1" customWidth="1"/>
    <col min="5637" max="5637" width="12" style="50" customWidth="1"/>
    <col min="5638" max="5870" width="9" style="50"/>
    <col min="5871" max="5871" width="6.26953125" style="50" customWidth="1"/>
    <col min="5872" max="5872" width="10.26953125" style="50" customWidth="1"/>
    <col min="5873" max="5873" width="11" style="50" customWidth="1"/>
    <col min="5874" max="5874" width="12.54296875" style="50" customWidth="1"/>
    <col min="5875" max="5875" width="11.453125" style="50" customWidth="1"/>
    <col min="5876" max="5876" width="9.54296875" style="50" customWidth="1"/>
    <col min="5877" max="5877" width="0" style="50" hidden="1" customWidth="1"/>
    <col min="5878" max="5878" width="9.7265625" style="50" customWidth="1"/>
    <col min="5879" max="5880" width="12.54296875" style="50" customWidth="1"/>
    <col min="5881" max="5881" width="12.26953125" style="50" customWidth="1"/>
    <col min="5882" max="5882" width="12.54296875" style="50" customWidth="1"/>
    <col min="5883" max="5883" width="0" style="50" hidden="1" customWidth="1"/>
    <col min="5884" max="5884" width="14.26953125" style="50" customWidth="1"/>
    <col min="5885" max="5885" width="10.7265625" style="50" customWidth="1"/>
    <col min="5886" max="5886" width="13.7265625" style="50" customWidth="1"/>
    <col min="5887" max="5887" width="11.54296875" style="50" customWidth="1"/>
    <col min="5888" max="5888" width="11.26953125" style="50" customWidth="1"/>
    <col min="5889" max="5889" width="13.54296875" style="50" customWidth="1"/>
    <col min="5890" max="5890" width="15" style="50" customWidth="1"/>
    <col min="5891" max="5891" width="15.26953125" style="50" bestFit="1" customWidth="1"/>
    <col min="5892" max="5892" width="16.26953125" style="50" bestFit="1" customWidth="1"/>
    <col min="5893" max="5893" width="12" style="50" customWidth="1"/>
    <col min="5894" max="6126" width="9" style="50"/>
    <col min="6127" max="6127" width="6.26953125" style="50" customWidth="1"/>
    <col min="6128" max="6128" width="10.26953125" style="50" customWidth="1"/>
    <col min="6129" max="6129" width="11" style="50" customWidth="1"/>
    <col min="6130" max="6130" width="12.54296875" style="50" customWidth="1"/>
    <col min="6131" max="6131" width="11.453125" style="50" customWidth="1"/>
    <col min="6132" max="6132" width="9.54296875" style="50" customWidth="1"/>
    <col min="6133" max="6133" width="0" style="50" hidden="1" customWidth="1"/>
    <col min="6134" max="6134" width="9.7265625" style="50" customWidth="1"/>
    <col min="6135" max="6136" width="12.54296875" style="50" customWidth="1"/>
    <col min="6137" max="6137" width="12.26953125" style="50" customWidth="1"/>
    <col min="6138" max="6138" width="12.54296875" style="50" customWidth="1"/>
    <col min="6139" max="6139" width="0" style="50" hidden="1" customWidth="1"/>
    <col min="6140" max="6140" width="14.26953125" style="50" customWidth="1"/>
    <col min="6141" max="6141" width="10.7265625" style="50" customWidth="1"/>
    <col min="6142" max="6142" width="13.7265625" style="50" customWidth="1"/>
    <col min="6143" max="6143" width="11.54296875" style="50" customWidth="1"/>
    <col min="6144" max="6144" width="11.26953125" style="50" customWidth="1"/>
    <col min="6145" max="6145" width="13.54296875" style="50" customWidth="1"/>
    <col min="6146" max="6146" width="15" style="50" customWidth="1"/>
    <col min="6147" max="6147" width="15.26953125" style="50" bestFit="1" customWidth="1"/>
    <col min="6148" max="6148" width="16.26953125" style="50" bestFit="1" customWidth="1"/>
    <col min="6149" max="6149" width="12" style="50" customWidth="1"/>
    <col min="6150" max="6382" width="9" style="50"/>
    <col min="6383" max="6383" width="6.26953125" style="50" customWidth="1"/>
    <col min="6384" max="6384" width="10.26953125" style="50" customWidth="1"/>
    <col min="6385" max="6385" width="11" style="50" customWidth="1"/>
    <col min="6386" max="6386" width="12.54296875" style="50" customWidth="1"/>
    <col min="6387" max="6387" width="11.453125" style="50" customWidth="1"/>
    <col min="6388" max="6388" width="9.54296875" style="50" customWidth="1"/>
    <col min="6389" max="6389" width="0" style="50" hidden="1" customWidth="1"/>
    <col min="6390" max="6390" width="9.7265625" style="50" customWidth="1"/>
    <col min="6391" max="6392" width="12.54296875" style="50" customWidth="1"/>
    <col min="6393" max="6393" width="12.26953125" style="50" customWidth="1"/>
    <col min="6394" max="6394" width="12.54296875" style="50" customWidth="1"/>
    <col min="6395" max="6395" width="0" style="50" hidden="1" customWidth="1"/>
    <col min="6396" max="6396" width="14.26953125" style="50" customWidth="1"/>
    <col min="6397" max="6397" width="10.7265625" style="50" customWidth="1"/>
    <col min="6398" max="6398" width="13.7265625" style="50" customWidth="1"/>
    <col min="6399" max="6399" width="11.54296875" style="50" customWidth="1"/>
    <col min="6400" max="6400" width="11.26953125" style="50" customWidth="1"/>
    <col min="6401" max="6401" width="13.54296875" style="50" customWidth="1"/>
    <col min="6402" max="6402" width="15" style="50" customWidth="1"/>
    <col min="6403" max="6403" width="15.26953125" style="50" bestFit="1" customWidth="1"/>
    <col min="6404" max="6404" width="16.26953125" style="50" bestFit="1" customWidth="1"/>
    <col min="6405" max="6405" width="12" style="50" customWidth="1"/>
    <col min="6406" max="6638" width="9" style="50"/>
    <col min="6639" max="6639" width="6.26953125" style="50" customWidth="1"/>
    <col min="6640" max="6640" width="10.26953125" style="50" customWidth="1"/>
    <col min="6641" max="6641" width="11" style="50" customWidth="1"/>
    <col min="6642" max="6642" width="12.54296875" style="50" customWidth="1"/>
    <col min="6643" max="6643" width="11.453125" style="50" customWidth="1"/>
    <col min="6644" max="6644" width="9.54296875" style="50" customWidth="1"/>
    <col min="6645" max="6645" width="0" style="50" hidden="1" customWidth="1"/>
    <col min="6646" max="6646" width="9.7265625" style="50" customWidth="1"/>
    <col min="6647" max="6648" width="12.54296875" style="50" customWidth="1"/>
    <col min="6649" max="6649" width="12.26953125" style="50" customWidth="1"/>
    <col min="6650" max="6650" width="12.54296875" style="50" customWidth="1"/>
    <col min="6651" max="6651" width="0" style="50" hidden="1" customWidth="1"/>
    <col min="6652" max="6652" width="14.26953125" style="50" customWidth="1"/>
    <col min="6653" max="6653" width="10.7265625" style="50" customWidth="1"/>
    <col min="6654" max="6654" width="13.7265625" style="50" customWidth="1"/>
    <col min="6655" max="6655" width="11.54296875" style="50" customWidth="1"/>
    <col min="6656" max="6656" width="11.26953125" style="50" customWidth="1"/>
    <col min="6657" max="6657" width="13.54296875" style="50" customWidth="1"/>
    <col min="6658" max="6658" width="15" style="50" customWidth="1"/>
    <col min="6659" max="6659" width="15.26953125" style="50" bestFit="1" customWidth="1"/>
    <col min="6660" max="6660" width="16.26953125" style="50" bestFit="1" customWidth="1"/>
    <col min="6661" max="6661" width="12" style="50" customWidth="1"/>
    <col min="6662" max="6894" width="9" style="50"/>
    <col min="6895" max="6895" width="6.26953125" style="50" customWidth="1"/>
    <col min="6896" max="6896" width="10.26953125" style="50" customWidth="1"/>
    <col min="6897" max="6897" width="11" style="50" customWidth="1"/>
    <col min="6898" max="6898" width="12.54296875" style="50" customWidth="1"/>
    <col min="6899" max="6899" width="11.453125" style="50" customWidth="1"/>
    <col min="6900" max="6900" width="9.54296875" style="50" customWidth="1"/>
    <col min="6901" max="6901" width="0" style="50" hidden="1" customWidth="1"/>
    <col min="6902" max="6902" width="9.7265625" style="50" customWidth="1"/>
    <col min="6903" max="6904" width="12.54296875" style="50" customWidth="1"/>
    <col min="6905" max="6905" width="12.26953125" style="50" customWidth="1"/>
    <col min="6906" max="6906" width="12.54296875" style="50" customWidth="1"/>
    <col min="6907" max="6907" width="0" style="50" hidden="1" customWidth="1"/>
    <col min="6908" max="6908" width="14.26953125" style="50" customWidth="1"/>
    <col min="6909" max="6909" width="10.7265625" style="50" customWidth="1"/>
    <col min="6910" max="6910" width="13.7265625" style="50" customWidth="1"/>
    <col min="6911" max="6911" width="11.54296875" style="50" customWidth="1"/>
    <col min="6912" max="6912" width="11.26953125" style="50" customWidth="1"/>
    <col min="6913" max="6913" width="13.54296875" style="50" customWidth="1"/>
    <col min="6914" max="6914" width="15" style="50" customWidth="1"/>
    <col min="6915" max="6915" width="15.26953125" style="50" bestFit="1" customWidth="1"/>
    <col min="6916" max="6916" width="16.26953125" style="50" bestFit="1" customWidth="1"/>
    <col min="6917" max="6917" width="12" style="50" customWidth="1"/>
    <col min="6918" max="7150" width="9" style="50"/>
    <col min="7151" max="7151" width="6.26953125" style="50" customWidth="1"/>
    <col min="7152" max="7152" width="10.26953125" style="50" customWidth="1"/>
    <col min="7153" max="7153" width="11" style="50" customWidth="1"/>
    <col min="7154" max="7154" width="12.54296875" style="50" customWidth="1"/>
    <col min="7155" max="7155" width="11.453125" style="50" customWidth="1"/>
    <col min="7156" max="7156" width="9.54296875" style="50" customWidth="1"/>
    <col min="7157" max="7157" width="0" style="50" hidden="1" customWidth="1"/>
    <col min="7158" max="7158" width="9.7265625" style="50" customWidth="1"/>
    <col min="7159" max="7160" width="12.54296875" style="50" customWidth="1"/>
    <col min="7161" max="7161" width="12.26953125" style="50" customWidth="1"/>
    <col min="7162" max="7162" width="12.54296875" style="50" customWidth="1"/>
    <col min="7163" max="7163" width="0" style="50" hidden="1" customWidth="1"/>
    <col min="7164" max="7164" width="14.26953125" style="50" customWidth="1"/>
    <col min="7165" max="7165" width="10.7265625" style="50" customWidth="1"/>
    <col min="7166" max="7166" width="13.7265625" style="50" customWidth="1"/>
    <col min="7167" max="7167" width="11.54296875" style="50" customWidth="1"/>
    <col min="7168" max="7168" width="11.26953125" style="50" customWidth="1"/>
    <col min="7169" max="7169" width="13.54296875" style="50" customWidth="1"/>
    <col min="7170" max="7170" width="15" style="50" customWidth="1"/>
    <col min="7171" max="7171" width="15.26953125" style="50" bestFit="1" customWidth="1"/>
    <col min="7172" max="7172" width="16.26953125" style="50" bestFit="1" customWidth="1"/>
    <col min="7173" max="7173" width="12" style="50" customWidth="1"/>
    <col min="7174" max="7406" width="9" style="50"/>
    <col min="7407" max="7407" width="6.26953125" style="50" customWidth="1"/>
    <col min="7408" max="7408" width="10.26953125" style="50" customWidth="1"/>
    <col min="7409" max="7409" width="11" style="50" customWidth="1"/>
    <col min="7410" max="7410" width="12.54296875" style="50" customWidth="1"/>
    <col min="7411" max="7411" width="11.453125" style="50" customWidth="1"/>
    <col min="7412" max="7412" width="9.54296875" style="50" customWidth="1"/>
    <col min="7413" max="7413" width="0" style="50" hidden="1" customWidth="1"/>
    <col min="7414" max="7414" width="9.7265625" style="50" customWidth="1"/>
    <col min="7415" max="7416" width="12.54296875" style="50" customWidth="1"/>
    <col min="7417" max="7417" width="12.26953125" style="50" customWidth="1"/>
    <col min="7418" max="7418" width="12.54296875" style="50" customWidth="1"/>
    <col min="7419" max="7419" width="0" style="50" hidden="1" customWidth="1"/>
    <col min="7420" max="7420" width="14.26953125" style="50" customWidth="1"/>
    <col min="7421" max="7421" width="10.7265625" style="50" customWidth="1"/>
    <col min="7422" max="7422" width="13.7265625" style="50" customWidth="1"/>
    <col min="7423" max="7423" width="11.54296875" style="50" customWidth="1"/>
    <col min="7424" max="7424" width="11.26953125" style="50" customWidth="1"/>
    <col min="7425" max="7425" width="13.54296875" style="50" customWidth="1"/>
    <col min="7426" max="7426" width="15" style="50" customWidth="1"/>
    <col min="7427" max="7427" width="15.26953125" style="50" bestFit="1" customWidth="1"/>
    <col min="7428" max="7428" width="16.26953125" style="50" bestFit="1" customWidth="1"/>
    <col min="7429" max="7429" width="12" style="50" customWidth="1"/>
    <col min="7430" max="7662" width="9" style="50"/>
    <col min="7663" max="7663" width="6.26953125" style="50" customWidth="1"/>
    <col min="7664" max="7664" width="10.26953125" style="50" customWidth="1"/>
    <col min="7665" max="7665" width="11" style="50" customWidth="1"/>
    <col min="7666" max="7666" width="12.54296875" style="50" customWidth="1"/>
    <col min="7667" max="7667" width="11.453125" style="50" customWidth="1"/>
    <col min="7668" max="7668" width="9.54296875" style="50" customWidth="1"/>
    <col min="7669" max="7669" width="0" style="50" hidden="1" customWidth="1"/>
    <col min="7670" max="7670" width="9.7265625" style="50" customWidth="1"/>
    <col min="7671" max="7672" width="12.54296875" style="50" customWidth="1"/>
    <col min="7673" max="7673" width="12.26953125" style="50" customWidth="1"/>
    <col min="7674" max="7674" width="12.54296875" style="50" customWidth="1"/>
    <col min="7675" max="7675" width="0" style="50" hidden="1" customWidth="1"/>
    <col min="7676" max="7676" width="14.26953125" style="50" customWidth="1"/>
    <col min="7677" max="7677" width="10.7265625" style="50" customWidth="1"/>
    <col min="7678" max="7678" width="13.7265625" style="50" customWidth="1"/>
    <col min="7679" max="7679" width="11.54296875" style="50" customWidth="1"/>
    <col min="7680" max="7680" width="11.26953125" style="50" customWidth="1"/>
    <col min="7681" max="7681" width="13.54296875" style="50" customWidth="1"/>
    <col min="7682" max="7682" width="15" style="50" customWidth="1"/>
    <col min="7683" max="7683" width="15.26953125" style="50" bestFit="1" customWidth="1"/>
    <col min="7684" max="7684" width="16.26953125" style="50" bestFit="1" customWidth="1"/>
    <col min="7685" max="7685" width="12" style="50" customWidth="1"/>
    <col min="7686" max="7918" width="9" style="50"/>
    <col min="7919" max="7919" width="6.26953125" style="50" customWidth="1"/>
    <col min="7920" max="7920" width="10.26953125" style="50" customWidth="1"/>
    <col min="7921" max="7921" width="11" style="50" customWidth="1"/>
    <col min="7922" max="7922" width="12.54296875" style="50" customWidth="1"/>
    <col min="7923" max="7923" width="11.453125" style="50" customWidth="1"/>
    <col min="7924" max="7924" width="9.54296875" style="50" customWidth="1"/>
    <col min="7925" max="7925" width="0" style="50" hidden="1" customWidth="1"/>
    <col min="7926" max="7926" width="9.7265625" style="50" customWidth="1"/>
    <col min="7927" max="7928" width="12.54296875" style="50" customWidth="1"/>
    <col min="7929" max="7929" width="12.26953125" style="50" customWidth="1"/>
    <col min="7930" max="7930" width="12.54296875" style="50" customWidth="1"/>
    <col min="7931" max="7931" width="0" style="50" hidden="1" customWidth="1"/>
    <col min="7932" max="7932" width="14.26953125" style="50" customWidth="1"/>
    <col min="7933" max="7933" width="10.7265625" style="50" customWidth="1"/>
    <col min="7934" max="7934" width="13.7265625" style="50" customWidth="1"/>
    <col min="7935" max="7935" width="11.54296875" style="50" customWidth="1"/>
    <col min="7936" max="7936" width="11.26953125" style="50" customWidth="1"/>
    <col min="7937" max="7937" width="13.54296875" style="50" customWidth="1"/>
    <col min="7938" max="7938" width="15" style="50" customWidth="1"/>
    <col min="7939" max="7939" width="15.26953125" style="50" bestFit="1" customWidth="1"/>
    <col min="7940" max="7940" width="16.26953125" style="50" bestFit="1" customWidth="1"/>
    <col min="7941" max="7941" width="12" style="50" customWidth="1"/>
    <col min="7942" max="8174" width="9" style="50"/>
    <col min="8175" max="8175" width="6.26953125" style="50" customWidth="1"/>
    <col min="8176" max="8176" width="10.26953125" style="50" customWidth="1"/>
    <col min="8177" max="8177" width="11" style="50" customWidth="1"/>
    <col min="8178" max="8178" width="12.54296875" style="50" customWidth="1"/>
    <col min="8179" max="8179" width="11.453125" style="50" customWidth="1"/>
    <col min="8180" max="8180" width="9.54296875" style="50" customWidth="1"/>
    <col min="8181" max="8181" width="0" style="50" hidden="1" customWidth="1"/>
    <col min="8182" max="8182" width="9.7265625" style="50" customWidth="1"/>
    <col min="8183" max="8184" width="12.54296875" style="50" customWidth="1"/>
    <col min="8185" max="8185" width="12.26953125" style="50" customWidth="1"/>
    <col min="8186" max="8186" width="12.54296875" style="50" customWidth="1"/>
    <col min="8187" max="8187" width="0" style="50" hidden="1" customWidth="1"/>
    <col min="8188" max="8188" width="14.26953125" style="50" customWidth="1"/>
    <col min="8189" max="8189" width="10.7265625" style="50" customWidth="1"/>
    <col min="8190" max="8190" width="13.7265625" style="50" customWidth="1"/>
    <col min="8191" max="8191" width="11.54296875" style="50" customWidth="1"/>
    <col min="8192" max="8192" width="11.26953125" style="50" customWidth="1"/>
    <col min="8193" max="8193" width="13.54296875" style="50" customWidth="1"/>
    <col min="8194" max="8194" width="15" style="50" customWidth="1"/>
    <col min="8195" max="8195" width="15.26953125" style="50" bestFit="1" customWidth="1"/>
    <col min="8196" max="8196" width="16.26953125" style="50" bestFit="1" customWidth="1"/>
    <col min="8197" max="8197" width="12" style="50" customWidth="1"/>
    <col min="8198" max="8430" width="9" style="50"/>
    <col min="8431" max="8431" width="6.26953125" style="50" customWidth="1"/>
    <col min="8432" max="8432" width="10.26953125" style="50" customWidth="1"/>
    <col min="8433" max="8433" width="11" style="50" customWidth="1"/>
    <col min="8434" max="8434" width="12.54296875" style="50" customWidth="1"/>
    <col min="8435" max="8435" width="11.453125" style="50" customWidth="1"/>
    <col min="8436" max="8436" width="9.54296875" style="50" customWidth="1"/>
    <col min="8437" max="8437" width="0" style="50" hidden="1" customWidth="1"/>
    <col min="8438" max="8438" width="9.7265625" style="50" customWidth="1"/>
    <col min="8439" max="8440" width="12.54296875" style="50" customWidth="1"/>
    <col min="8441" max="8441" width="12.26953125" style="50" customWidth="1"/>
    <col min="8442" max="8442" width="12.54296875" style="50" customWidth="1"/>
    <col min="8443" max="8443" width="0" style="50" hidden="1" customWidth="1"/>
    <col min="8444" max="8444" width="14.26953125" style="50" customWidth="1"/>
    <col min="8445" max="8445" width="10.7265625" style="50" customWidth="1"/>
    <col min="8446" max="8446" width="13.7265625" style="50" customWidth="1"/>
    <col min="8447" max="8447" width="11.54296875" style="50" customWidth="1"/>
    <col min="8448" max="8448" width="11.26953125" style="50" customWidth="1"/>
    <col min="8449" max="8449" width="13.54296875" style="50" customWidth="1"/>
    <col min="8450" max="8450" width="15" style="50" customWidth="1"/>
    <col min="8451" max="8451" width="15.26953125" style="50" bestFit="1" customWidth="1"/>
    <col min="8452" max="8452" width="16.26953125" style="50" bestFit="1" customWidth="1"/>
    <col min="8453" max="8453" width="12" style="50" customWidth="1"/>
    <col min="8454" max="8686" width="9" style="50"/>
    <col min="8687" max="8687" width="6.26953125" style="50" customWidth="1"/>
    <col min="8688" max="8688" width="10.26953125" style="50" customWidth="1"/>
    <col min="8689" max="8689" width="11" style="50" customWidth="1"/>
    <col min="8690" max="8690" width="12.54296875" style="50" customWidth="1"/>
    <col min="8691" max="8691" width="11.453125" style="50" customWidth="1"/>
    <col min="8692" max="8692" width="9.54296875" style="50" customWidth="1"/>
    <col min="8693" max="8693" width="0" style="50" hidden="1" customWidth="1"/>
    <col min="8694" max="8694" width="9.7265625" style="50" customWidth="1"/>
    <col min="8695" max="8696" width="12.54296875" style="50" customWidth="1"/>
    <col min="8697" max="8697" width="12.26953125" style="50" customWidth="1"/>
    <col min="8698" max="8698" width="12.54296875" style="50" customWidth="1"/>
    <col min="8699" max="8699" width="0" style="50" hidden="1" customWidth="1"/>
    <col min="8700" max="8700" width="14.26953125" style="50" customWidth="1"/>
    <col min="8701" max="8701" width="10.7265625" style="50" customWidth="1"/>
    <col min="8702" max="8702" width="13.7265625" style="50" customWidth="1"/>
    <col min="8703" max="8703" width="11.54296875" style="50" customWidth="1"/>
    <col min="8704" max="8704" width="11.26953125" style="50" customWidth="1"/>
    <col min="8705" max="8705" width="13.54296875" style="50" customWidth="1"/>
    <col min="8706" max="8706" width="15" style="50" customWidth="1"/>
    <col min="8707" max="8707" width="15.26953125" style="50" bestFit="1" customWidth="1"/>
    <col min="8708" max="8708" width="16.26953125" style="50" bestFit="1" customWidth="1"/>
    <col min="8709" max="8709" width="12" style="50" customWidth="1"/>
    <col min="8710" max="8942" width="9" style="50"/>
    <col min="8943" max="8943" width="6.26953125" style="50" customWidth="1"/>
    <col min="8944" max="8944" width="10.26953125" style="50" customWidth="1"/>
    <col min="8945" max="8945" width="11" style="50" customWidth="1"/>
    <col min="8946" max="8946" width="12.54296875" style="50" customWidth="1"/>
    <col min="8947" max="8947" width="11.453125" style="50" customWidth="1"/>
    <col min="8948" max="8948" width="9.54296875" style="50" customWidth="1"/>
    <col min="8949" max="8949" width="0" style="50" hidden="1" customWidth="1"/>
    <col min="8950" max="8950" width="9.7265625" style="50" customWidth="1"/>
    <col min="8951" max="8952" width="12.54296875" style="50" customWidth="1"/>
    <col min="8953" max="8953" width="12.26953125" style="50" customWidth="1"/>
    <col min="8954" max="8954" width="12.54296875" style="50" customWidth="1"/>
    <col min="8955" max="8955" width="0" style="50" hidden="1" customWidth="1"/>
    <col min="8956" max="8956" width="14.26953125" style="50" customWidth="1"/>
    <col min="8957" max="8957" width="10.7265625" style="50" customWidth="1"/>
    <col min="8958" max="8958" width="13.7265625" style="50" customWidth="1"/>
    <col min="8959" max="8959" width="11.54296875" style="50" customWidth="1"/>
    <col min="8960" max="8960" width="11.26953125" style="50" customWidth="1"/>
    <col min="8961" max="8961" width="13.54296875" style="50" customWidth="1"/>
    <col min="8962" max="8962" width="15" style="50" customWidth="1"/>
    <col min="8963" max="8963" width="15.26953125" style="50" bestFit="1" customWidth="1"/>
    <col min="8964" max="8964" width="16.26953125" style="50" bestFit="1" customWidth="1"/>
    <col min="8965" max="8965" width="12" style="50" customWidth="1"/>
    <col min="8966" max="9198" width="9" style="50"/>
    <col min="9199" max="9199" width="6.26953125" style="50" customWidth="1"/>
    <col min="9200" max="9200" width="10.26953125" style="50" customWidth="1"/>
    <col min="9201" max="9201" width="11" style="50" customWidth="1"/>
    <col min="9202" max="9202" width="12.54296875" style="50" customWidth="1"/>
    <col min="9203" max="9203" width="11.453125" style="50" customWidth="1"/>
    <col min="9204" max="9204" width="9.54296875" style="50" customWidth="1"/>
    <col min="9205" max="9205" width="0" style="50" hidden="1" customWidth="1"/>
    <col min="9206" max="9206" width="9.7265625" style="50" customWidth="1"/>
    <col min="9207" max="9208" width="12.54296875" style="50" customWidth="1"/>
    <col min="9209" max="9209" width="12.26953125" style="50" customWidth="1"/>
    <col min="9210" max="9210" width="12.54296875" style="50" customWidth="1"/>
    <col min="9211" max="9211" width="0" style="50" hidden="1" customWidth="1"/>
    <col min="9212" max="9212" width="14.26953125" style="50" customWidth="1"/>
    <col min="9213" max="9213" width="10.7265625" style="50" customWidth="1"/>
    <col min="9214" max="9214" width="13.7265625" style="50" customWidth="1"/>
    <col min="9215" max="9215" width="11.54296875" style="50" customWidth="1"/>
    <col min="9216" max="9216" width="11.26953125" style="50" customWidth="1"/>
    <col min="9217" max="9217" width="13.54296875" style="50" customWidth="1"/>
    <col min="9218" max="9218" width="15" style="50" customWidth="1"/>
    <col min="9219" max="9219" width="15.26953125" style="50" bestFit="1" customWidth="1"/>
    <col min="9220" max="9220" width="16.26953125" style="50" bestFit="1" customWidth="1"/>
    <col min="9221" max="9221" width="12" style="50" customWidth="1"/>
    <col min="9222" max="9454" width="9" style="50"/>
    <col min="9455" max="9455" width="6.26953125" style="50" customWidth="1"/>
    <col min="9456" max="9456" width="10.26953125" style="50" customWidth="1"/>
    <col min="9457" max="9457" width="11" style="50" customWidth="1"/>
    <col min="9458" max="9458" width="12.54296875" style="50" customWidth="1"/>
    <col min="9459" max="9459" width="11.453125" style="50" customWidth="1"/>
    <col min="9460" max="9460" width="9.54296875" style="50" customWidth="1"/>
    <col min="9461" max="9461" width="0" style="50" hidden="1" customWidth="1"/>
    <col min="9462" max="9462" width="9.7265625" style="50" customWidth="1"/>
    <col min="9463" max="9464" width="12.54296875" style="50" customWidth="1"/>
    <col min="9465" max="9465" width="12.26953125" style="50" customWidth="1"/>
    <col min="9466" max="9466" width="12.54296875" style="50" customWidth="1"/>
    <col min="9467" max="9467" width="0" style="50" hidden="1" customWidth="1"/>
    <col min="9468" max="9468" width="14.26953125" style="50" customWidth="1"/>
    <col min="9469" max="9469" width="10.7265625" style="50" customWidth="1"/>
    <col min="9470" max="9470" width="13.7265625" style="50" customWidth="1"/>
    <col min="9471" max="9471" width="11.54296875" style="50" customWidth="1"/>
    <col min="9472" max="9472" width="11.26953125" style="50" customWidth="1"/>
    <col min="9473" max="9473" width="13.54296875" style="50" customWidth="1"/>
    <col min="9474" max="9474" width="15" style="50" customWidth="1"/>
    <col min="9475" max="9475" width="15.26953125" style="50" bestFit="1" customWidth="1"/>
    <col min="9476" max="9476" width="16.26953125" style="50" bestFit="1" customWidth="1"/>
    <col min="9477" max="9477" width="12" style="50" customWidth="1"/>
    <col min="9478" max="9710" width="9" style="50"/>
    <col min="9711" max="9711" width="6.26953125" style="50" customWidth="1"/>
    <col min="9712" max="9712" width="10.26953125" style="50" customWidth="1"/>
    <col min="9713" max="9713" width="11" style="50" customWidth="1"/>
    <col min="9714" max="9714" width="12.54296875" style="50" customWidth="1"/>
    <col min="9715" max="9715" width="11.453125" style="50" customWidth="1"/>
    <col min="9716" max="9716" width="9.54296875" style="50" customWidth="1"/>
    <col min="9717" max="9717" width="0" style="50" hidden="1" customWidth="1"/>
    <col min="9718" max="9718" width="9.7265625" style="50" customWidth="1"/>
    <col min="9719" max="9720" width="12.54296875" style="50" customWidth="1"/>
    <col min="9721" max="9721" width="12.26953125" style="50" customWidth="1"/>
    <col min="9722" max="9722" width="12.54296875" style="50" customWidth="1"/>
    <col min="9723" max="9723" width="0" style="50" hidden="1" customWidth="1"/>
    <col min="9724" max="9724" width="14.26953125" style="50" customWidth="1"/>
    <col min="9725" max="9725" width="10.7265625" style="50" customWidth="1"/>
    <col min="9726" max="9726" width="13.7265625" style="50" customWidth="1"/>
    <col min="9727" max="9727" width="11.54296875" style="50" customWidth="1"/>
    <col min="9728" max="9728" width="11.26953125" style="50" customWidth="1"/>
    <col min="9729" max="9729" width="13.54296875" style="50" customWidth="1"/>
    <col min="9730" max="9730" width="15" style="50" customWidth="1"/>
    <col min="9731" max="9731" width="15.26953125" style="50" bestFit="1" customWidth="1"/>
    <col min="9732" max="9732" width="16.26953125" style="50" bestFit="1" customWidth="1"/>
    <col min="9733" max="9733" width="12" style="50" customWidth="1"/>
    <col min="9734" max="9966" width="9" style="50"/>
    <col min="9967" max="9967" width="6.26953125" style="50" customWidth="1"/>
    <col min="9968" max="9968" width="10.26953125" style="50" customWidth="1"/>
    <col min="9969" max="9969" width="11" style="50" customWidth="1"/>
    <col min="9970" max="9970" width="12.54296875" style="50" customWidth="1"/>
    <col min="9971" max="9971" width="11.453125" style="50" customWidth="1"/>
    <col min="9972" max="9972" width="9.54296875" style="50" customWidth="1"/>
    <col min="9973" max="9973" width="0" style="50" hidden="1" customWidth="1"/>
    <col min="9974" max="9974" width="9.7265625" style="50" customWidth="1"/>
    <col min="9975" max="9976" width="12.54296875" style="50" customWidth="1"/>
    <col min="9977" max="9977" width="12.26953125" style="50" customWidth="1"/>
    <col min="9978" max="9978" width="12.54296875" style="50" customWidth="1"/>
    <col min="9979" max="9979" width="0" style="50" hidden="1" customWidth="1"/>
    <col min="9980" max="9980" width="14.26953125" style="50" customWidth="1"/>
    <col min="9981" max="9981" width="10.7265625" style="50" customWidth="1"/>
    <col min="9982" max="9982" width="13.7265625" style="50" customWidth="1"/>
    <col min="9983" max="9983" width="11.54296875" style="50" customWidth="1"/>
    <col min="9984" max="9984" width="11.26953125" style="50" customWidth="1"/>
    <col min="9985" max="9985" width="13.54296875" style="50" customWidth="1"/>
    <col min="9986" max="9986" width="15" style="50" customWidth="1"/>
    <col min="9987" max="9987" width="15.26953125" style="50" bestFit="1" customWidth="1"/>
    <col min="9988" max="9988" width="16.26953125" style="50" bestFit="1" customWidth="1"/>
    <col min="9989" max="9989" width="12" style="50" customWidth="1"/>
    <col min="9990" max="10222" width="9" style="50"/>
    <col min="10223" max="10223" width="6.26953125" style="50" customWidth="1"/>
    <col min="10224" max="10224" width="10.26953125" style="50" customWidth="1"/>
    <col min="10225" max="10225" width="11" style="50" customWidth="1"/>
    <col min="10226" max="10226" width="12.54296875" style="50" customWidth="1"/>
    <col min="10227" max="10227" width="11.453125" style="50" customWidth="1"/>
    <col min="10228" max="10228" width="9.54296875" style="50" customWidth="1"/>
    <col min="10229" max="10229" width="0" style="50" hidden="1" customWidth="1"/>
    <col min="10230" max="10230" width="9.7265625" style="50" customWidth="1"/>
    <col min="10231" max="10232" width="12.54296875" style="50" customWidth="1"/>
    <col min="10233" max="10233" width="12.26953125" style="50" customWidth="1"/>
    <col min="10234" max="10234" width="12.54296875" style="50" customWidth="1"/>
    <col min="10235" max="10235" width="0" style="50" hidden="1" customWidth="1"/>
    <col min="10236" max="10236" width="14.26953125" style="50" customWidth="1"/>
    <col min="10237" max="10237" width="10.7265625" style="50" customWidth="1"/>
    <col min="10238" max="10238" width="13.7265625" style="50" customWidth="1"/>
    <col min="10239" max="10239" width="11.54296875" style="50" customWidth="1"/>
    <col min="10240" max="10240" width="11.26953125" style="50" customWidth="1"/>
    <col min="10241" max="10241" width="13.54296875" style="50" customWidth="1"/>
    <col min="10242" max="10242" width="15" style="50" customWidth="1"/>
    <col min="10243" max="10243" width="15.26953125" style="50" bestFit="1" customWidth="1"/>
    <col min="10244" max="10244" width="16.26953125" style="50" bestFit="1" customWidth="1"/>
    <col min="10245" max="10245" width="12" style="50" customWidth="1"/>
    <col min="10246" max="10478" width="9" style="50"/>
    <col min="10479" max="10479" width="6.26953125" style="50" customWidth="1"/>
    <col min="10480" max="10480" width="10.26953125" style="50" customWidth="1"/>
    <col min="10481" max="10481" width="11" style="50" customWidth="1"/>
    <col min="10482" max="10482" width="12.54296875" style="50" customWidth="1"/>
    <col min="10483" max="10483" width="11.453125" style="50" customWidth="1"/>
    <col min="10484" max="10484" width="9.54296875" style="50" customWidth="1"/>
    <col min="10485" max="10485" width="0" style="50" hidden="1" customWidth="1"/>
    <col min="10486" max="10486" width="9.7265625" style="50" customWidth="1"/>
    <col min="10487" max="10488" width="12.54296875" style="50" customWidth="1"/>
    <col min="10489" max="10489" width="12.26953125" style="50" customWidth="1"/>
    <col min="10490" max="10490" width="12.54296875" style="50" customWidth="1"/>
    <col min="10491" max="10491" width="0" style="50" hidden="1" customWidth="1"/>
    <col min="10492" max="10492" width="14.26953125" style="50" customWidth="1"/>
    <col min="10493" max="10493" width="10.7265625" style="50" customWidth="1"/>
    <col min="10494" max="10494" width="13.7265625" style="50" customWidth="1"/>
    <col min="10495" max="10495" width="11.54296875" style="50" customWidth="1"/>
    <col min="10496" max="10496" width="11.26953125" style="50" customWidth="1"/>
    <col min="10497" max="10497" width="13.54296875" style="50" customWidth="1"/>
    <col min="10498" max="10498" width="15" style="50" customWidth="1"/>
    <col min="10499" max="10499" width="15.26953125" style="50" bestFit="1" customWidth="1"/>
    <col min="10500" max="10500" width="16.26953125" style="50" bestFit="1" customWidth="1"/>
    <col min="10501" max="10501" width="12" style="50" customWidth="1"/>
    <col min="10502" max="10734" width="9" style="50"/>
    <col min="10735" max="10735" width="6.26953125" style="50" customWidth="1"/>
    <col min="10736" max="10736" width="10.26953125" style="50" customWidth="1"/>
    <col min="10737" max="10737" width="11" style="50" customWidth="1"/>
    <col min="10738" max="10738" width="12.54296875" style="50" customWidth="1"/>
    <col min="10739" max="10739" width="11.453125" style="50" customWidth="1"/>
    <col min="10740" max="10740" width="9.54296875" style="50" customWidth="1"/>
    <col min="10741" max="10741" width="0" style="50" hidden="1" customWidth="1"/>
    <col min="10742" max="10742" width="9.7265625" style="50" customWidth="1"/>
    <col min="10743" max="10744" width="12.54296875" style="50" customWidth="1"/>
    <col min="10745" max="10745" width="12.26953125" style="50" customWidth="1"/>
    <col min="10746" max="10746" width="12.54296875" style="50" customWidth="1"/>
    <col min="10747" max="10747" width="0" style="50" hidden="1" customWidth="1"/>
    <col min="10748" max="10748" width="14.26953125" style="50" customWidth="1"/>
    <col min="10749" max="10749" width="10.7265625" style="50" customWidth="1"/>
    <col min="10750" max="10750" width="13.7265625" style="50" customWidth="1"/>
    <col min="10751" max="10751" width="11.54296875" style="50" customWidth="1"/>
    <col min="10752" max="10752" width="11.26953125" style="50" customWidth="1"/>
    <col min="10753" max="10753" width="13.54296875" style="50" customWidth="1"/>
    <col min="10754" max="10754" width="15" style="50" customWidth="1"/>
    <col min="10755" max="10755" width="15.26953125" style="50" bestFit="1" customWidth="1"/>
    <col min="10756" max="10756" width="16.26953125" style="50" bestFit="1" customWidth="1"/>
    <col min="10757" max="10757" width="12" style="50" customWidth="1"/>
    <col min="10758" max="10990" width="9" style="50"/>
    <col min="10991" max="10991" width="6.26953125" style="50" customWidth="1"/>
    <col min="10992" max="10992" width="10.26953125" style="50" customWidth="1"/>
    <col min="10993" max="10993" width="11" style="50" customWidth="1"/>
    <col min="10994" max="10994" width="12.54296875" style="50" customWidth="1"/>
    <col min="10995" max="10995" width="11.453125" style="50" customWidth="1"/>
    <col min="10996" max="10996" width="9.54296875" style="50" customWidth="1"/>
    <col min="10997" max="10997" width="0" style="50" hidden="1" customWidth="1"/>
    <col min="10998" max="10998" width="9.7265625" style="50" customWidth="1"/>
    <col min="10999" max="11000" width="12.54296875" style="50" customWidth="1"/>
    <col min="11001" max="11001" width="12.26953125" style="50" customWidth="1"/>
    <col min="11002" max="11002" width="12.54296875" style="50" customWidth="1"/>
    <col min="11003" max="11003" width="0" style="50" hidden="1" customWidth="1"/>
    <col min="11004" max="11004" width="14.26953125" style="50" customWidth="1"/>
    <col min="11005" max="11005" width="10.7265625" style="50" customWidth="1"/>
    <col min="11006" max="11006" width="13.7265625" style="50" customWidth="1"/>
    <col min="11007" max="11007" width="11.54296875" style="50" customWidth="1"/>
    <col min="11008" max="11008" width="11.26953125" style="50" customWidth="1"/>
    <col min="11009" max="11009" width="13.54296875" style="50" customWidth="1"/>
    <col min="11010" max="11010" width="15" style="50" customWidth="1"/>
    <col min="11011" max="11011" width="15.26953125" style="50" bestFit="1" customWidth="1"/>
    <col min="11012" max="11012" width="16.26953125" style="50" bestFit="1" customWidth="1"/>
    <col min="11013" max="11013" width="12" style="50" customWidth="1"/>
    <col min="11014" max="11246" width="9" style="50"/>
    <col min="11247" max="11247" width="6.26953125" style="50" customWidth="1"/>
    <col min="11248" max="11248" width="10.26953125" style="50" customWidth="1"/>
    <col min="11249" max="11249" width="11" style="50" customWidth="1"/>
    <col min="11250" max="11250" width="12.54296875" style="50" customWidth="1"/>
    <col min="11251" max="11251" width="11.453125" style="50" customWidth="1"/>
    <col min="11252" max="11252" width="9.54296875" style="50" customWidth="1"/>
    <col min="11253" max="11253" width="0" style="50" hidden="1" customWidth="1"/>
    <col min="11254" max="11254" width="9.7265625" style="50" customWidth="1"/>
    <col min="11255" max="11256" width="12.54296875" style="50" customWidth="1"/>
    <col min="11257" max="11257" width="12.26953125" style="50" customWidth="1"/>
    <col min="11258" max="11258" width="12.54296875" style="50" customWidth="1"/>
    <col min="11259" max="11259" width="0" style="50" hidden="1" customWidth="1"/>
    <col min="11260" max="11260" width="14.26953125" style="50" customWidth="1"/>
    <col min="11261" max="11261" width="10.7265625" style="50" customWidth="1"/>
    <col min="11262" max="11262" width="13.7265625" style="50" customWidth="1"/>
    <col min="11263" max="11263" width="11.54296875" style="50" customWidth="1"/>
    <col min="11264" max="11264" width="11.26953125" style="50" customWidth="1"/>
    <col min="11265" max="11265" width="13.54296875" style="50" customWidth="1"/>
    <col min="11266" max="11266" width="15" style="50" customWidth="1"/>
    <col min="11267" max="11267" width="15.26953125" style="50" bestFit="1" customWidth="1"/>
    <col min="11268" max="11268" width="16.26953125" style="50" bestFit="1" customWidth="1"/>
    <col min="11269" max="11269" width="12" style="50" customWidth="1"/>
    <col min="11270" max="11502" width="9" style="50"/>
    <col min="11503" max="11503" width="6.26953125" style="50" customWidth="1"/>
    <col min="11504" max="11504" width="10.26953125" style="50" customWidth="1"/>
    <col min="11505" max="11505" width="11" style="50" customWidth="1"/>
    <col min="11506" max="11506" width="12.54296875" style="50" customWidth="1"/>
    <col min="11507" max="11507" width="11.453125" style="50" customWidth="1"/>
    <col min="11508" max="11508" width="9.54296875" style="50" customWidth="1"/>
    <col min="11509" max="11509" width="0" style="50" hidden="1" customWidth="1"/>
    <col min="11510" max="11510" width="9.7265625" style="50" customWidth="1"/>
    <col min="11511" max="11512" width="12.54296875" style="50" customWidth="1"/>
    <col min="11513" max="11513" width="12.26953125" style="50" customWidth="1"/>
    <col min="11514" max="11514" width="12.54296875" style="50" customWidth="1"/>
    <col min="11515" max="11515" width="0" style="50" hidden="1" customWidth="1"/>
    <col min="11516" max="11516" width="14.26953125" style="50" customWidth="1"/>
    <col min="11517" max="11517" width="10.7265625" style="50" customWidth="1"/>
    <col min="11518" max="11518" width="13.7265625" style="50" customWidth="1"/>
    <col min="11519" max="11519" width="11.54296875" style="50" customWidth="1"/>
    <col min="11520" max="11520" width="11.26953125" style="50" customWidth="1"/>
    <col min="11521" max="11521" width="13.54296875" style="50" customWidth="1"/>
    <col min="11522" max="11522" width="15" style="50" customWidth="1"/>
    <col min="11523" max="11523" width="15.26953125" style="50" bestFit="1" customWidth="1"/>
    <col min="11524" max="11524" width="16.26953125" style="50" bestFit="1" customWidth="1"/>
    <col min="11525" max="11525" width="12" style="50" customWidth="1"/>
    <col min="11526" max="11758" width="9" style="50"/>
    <col min="11759" max="11759" width="6.26953125" style="50" customWidth="1"/>
    <col min="11760" max="11760" width="10.26953125" style="50" customWidth="1"/>
    <col min="11761" max="11761" width="11" style="50" customWidth="1"/>
    <col min="11762" max="11762" width="12.54296875" style="50" customWidth="1"/>
    <col min="11763" max="11763" width="11.453125" style="50" customWidth="1"/>
    <col min="11764" max="11764" width="9.54296875" style="50" customWidth="1"/>
    <col min="11765" max="11765" width="0" style="50" hidden="1" customWidth="1"/>
    <col min="11766" max="11766" width="9.7265625" style="50" customWidth="1"/>
    <col min="11767" max="11768" width="12.54296875" style="50" customWidth="1"/>
    <col min="11769" max="11769" width="12.26953125" style="50" customWidth="1"/>
    <col min="11770" max="11770" width="12.54296875" style="50" customWidth="1"/>
    <col min="11771" max="11771" width="0" style="50" hidden="1" customWidth="1"/>
    <col min="11772" max="11772" width="14.26953125" style="50" customWidth="1"/>
    <col min="11773" max="11773" width="10.7265625" style="50" customWidth="1"/>
    <col min="11774" max="11774" width="13.7265625" style="50" customWidth="1"/>
    <col min="11775" max="11775" width="11.54296875" style="50" customWidth="1"/>
    <col min="11776" max="11776" width="11.26953125" style="50" customWidth="1"/>
    <col min="11777" max="11777" width="13.54296875" style="50" customWidth="1"/>
    <col min="11778" max="11778" width="15" style="50" customWidth="1"/>
    <col min="11779" max="11779" width="15.26953125" style="50" bestFit="1" customWidth="1"/>
    <col min="11780" max="11780" width="16.26953125" style="50" bestFit="1" customWidth="1"/>
    <col min="11781" max="11781" width="12" style="50" customWidth="1"/>
    <col min="11782" max="12014" width="9" style="50"/>
    <col min="12015" max="12015" width="6.26953125" style="50" customWidth="1"/>
    <col min="12016" max="12016" width="10.26953125" style="50" customWidth="1"/>
    <col min="12017" max="12017" width="11" style="50" customWidth="1"/>
    <col min="12018" max="12018" width="12.54296875" style="50" customWidth="1"/>
    <col min="12019" max="12019" width="11.453125" style="50" customWidth="1"/>
    <col min="12020" max="12020" width="9.54296875" style="50" customWidth="1"/>
    <col min="12021" max="12021" width="0" style="50" hidden="1" customWidth="1"/>
    <col min="12022" max="12022" width="9.7265625" style="50" customWidth="1"/>
    <col min="12023" max="12024" width="12.54296875" style="50" customWidth="1"/>
    <col min="12025" max="12025" width="12.26953125" style="50" customWidth="1"/>
    <col min="12026" max="12026" width="12.54296875" style="50" customWidth="1"/>
    <col min="12027" max="12027" width="0" style="50" hidden="1" customWidth="1"/>
    <col min="12028" max="12028" width="14.26953125" style="50" customWidth="1"/>
    <col min="12029" max="12029" width="10.7265625" style="50" customWidth="1"/>
    <col min="12030" max="12030" width="13.7265625" style="50" customWidth="1"/>
    <col min="12031" max="12031" width="11.54296875" style="50" customWidth="1"/>
    <col min="12032" max="12032" width="11.26953125" style="50" customWidth="1"/>
    <col min="12033" max="12033" width="13.54296875" style="50" customWidth="1"/>
    <col min="12034" max="12034" width="15" style="50" customWidth="1"/>
    <col min="12035" max="12035" width="15.26953125" style="50" bestFit="1" customWidth="1"/>
    <col min="12036" max="12036" width="16.26953125" style="50" bestFit="1" customWidth="1"/>
    <col min="12037" max="12037" width="12" style="50" customWidth="1"/>
    <col min="12038" max="12270" width="9" style="50"/>
    <col min="12271" max="12271" width="6.26953125" style="50" customWidth="1"/>
    <col min="12272" max="12272" width="10.26953125" style="50" customWidth="1"/>
    <col min="12273" max="12273" width="11" style="50" customWidth="1"/>
    <col min="12274" max="12274" width="12.54296875" style="50" customWidth="1"/>
    <col min="12275" max="12275" width="11.453125" style="50" customWidth="1"/>
    <col min="12276" max="12276" width="9.54296875" style="50" customWidth="1"/>
    <col min="12277" max="12277" width="0" style="50" hidden="1" customWidth="1"/>
    <col min="12278" max="12278" width="9.7265625" style="50" customWidth="1"/>
    <col min="12279" max="12280" width="12.54296875" style="50" customWidth="1"/>
    <col min="12281" max="12281" width="12.26953125" style="50" customWidth="1"/>
    <col min="12282" max="12282" width="12.54296875" style="50" customWidth="1"/>
    <col min="12283" max="12283" width="0" style="50" hidden="1" customWidth="1"/>
    <col min="12284" max="12284" width="14.26953125" style="50" customWidth="1"/>
    <col min="12285" max="12285" width="10.7265625" style="50" customWidth="1"/>
    <col min="12286" max="12286" width="13.7265625" style="50" customWidth="1"/>
    <col min="12287" max="12287" width="11.54296875" style="50" customWidth="1"/>
    <col min="12288" max="12288" width="11.26953125" style="50" customWidth="1"/>
    <col min="12289" max="12289" width="13.54296875" style="50" customWidth="1"/>
    <col min="12290" max="12290" width="15" style="50" customWidth="1"/>
    <col min="12291" max="12291" width="15.26953125" style="50" bestFit="1" customWidth="1"/>
    <col min="12292" max="12292" width="16.26953125" style="50" bestFit="1" customWidth="1"/>
    <col min="12293" max="12293" width="12" style="50" customWidth="1"/>
    <col min="12294" max="12526" width="9" style="50"/>
    <col min="12527" max="12527" width="6.26953125" style="50" customWidth="1"/>
    <col min="12528" max="12528" width="10.26953125" style="50" customWidth="1"/>
    <col min="12529" max="12529" width="11" style="50" customWidth="1"/>
    <col min="12530" max="12530" width="12.54296875" style="50" customWidth="1"/>
    <col min="12531" max="12531" width="11.453125" style="50" customWidth="1"/>
    <col min="12532" max="12532" width="9.54296875" style="50" customWidth="1"/>
    <col min="12533" max="12533" width="0" style="50" hidden="1" customWidth="1"/>
    <col min="12534" max="12534" width="9.7265625" style="50" customWidth="1"/>
    <col min="12535" max="12536" width="12.54296875" style="50" customWidth="1"/>
    <col min="12537" max="12537" width="12.26953125" style="50" customWidth="1"/>
    <col min="12538" max="12538" width="12.54296875" style="50" customWidth="1"/>
    <col min="12539" max="12539" width="0" style="50" hidden="1" customWidth="1"/>
    <col min="12540" max="12540" width="14.26953125" style="50" customWidth="1"/>
    <col min="12541" max="12541" width="10.7265625" style="50" customWidth="1"/>
    <col min="12542" max="12542" width="13.7265625" style="50" customWidth="1"/>
    <col min="12543" max="12543" width="11.54296875" style="50" customWidth="1"/>
    <col min="12544" max="12544" width="11.26953125" style="50" customWidth="1"/>
    <col min="12545" max="12545" width="13.54296875" style="50" customWidth="1"/>
    <col min="12546" max="12546" width="15" style="50" customWidth="1"/>
    <col min="12547" max="12547" width="15.26953125" style="50" bestFit="1" customWidth="1"/>
    <col min="12548" max="12548" width="16.26953125" style="50" bestFit="1" customWidth="1"/>
    <col min="12549" max="12549" width="12" style="50" customWidth="1"/>
    <col min="12550" max="12782" width="9" style="50"/>
    <col min="12783" max="12783" width="6.26953125" style="50" customWidth="1"/>
    <col min="12784" max="12784" width="10.26953125" style="50" customWidth="1"/>
    <col min="12785" max="12785" width="11" style="50" customWidth="1"/>
    <col min="12786" max="12786" width="12.54296875" style="50" customWidth="1"/>
    <col min="12787" max="12787" width="11.453125" style="50" customWidth="1"/>
    <col min="12788" max="12788" width="9.54296875" style="50" customWidth="1"/>
    <col min="12789" max="12789" width="0" style="50" hidden="1" customWidth="1"/>
    <col min="12790" max="12790" width="9.7265625" style="50" customWidth="1"/>
    <col min="12791" max="12792" width="12.54296875" style="50" customWidth="1"/>
    <col min="12793" max="12793" width="12.26953125" style="50" customWidth="1"/>
    <col min="12794" max="12794" width="12.54296875" style="50" customWidth="1"/>
    <col min="12795" max="12795" width="0" style="50" hidden="1" customWidth="1"/>
    <col min="12796" max="12796" width="14.26953125" style="50" customWidth="1"/>
    <col min="12797" max="12797" width="10.7265625" style="50" customWidth="1"/>
    <col min="12798" max="12798" width="13.7265625" style="50" customWidth="1"/>
    <col min="12799" max="12799" width="11.54296875" style="50" customWidth="1"/>
    <col min="12800" max="12800" width="11.26953125" style="50" customWidth="1"/>
    <col min="12801" max="12801" width="13.54296875" style="50" customWidth="1"/>
    <col min="12802" max="12802" width="15" style="50" customWidth="1"/>
    <col min="12803" max="12803" width="15.26953125" style="50" bestFit="1" customWidth="1"/>
    <col min="12804" max="12804" width="16.26953125" style="50" bestFit="1" customWidth="1"/>
    <col min="12805" max="12805" width="12" style="50" customWidth="1"/>
    <col min="12806" max="13038" width="9" style="50"/>
    <col min="13039" max="13039" width="6.26953125" style="50" customWidth="1"/>
    <col min="13040" max="13040" width="10.26953125" style="50" customWidth="1"/>
    <col min="13041" max="13041" width="11" style="50" customWidth="1"/>
    <col min="13042" max="13042" width="12.54296875" style="50" customWidth="1"/>
    <col min="13043" max="13043" width="11.453125" style="50" customWidth="1"/>
    <col min="13044" max="13044" width="9.54296875" style="50" customWidth="1"/>
    <col min="13045" max="13045" width="0" style="50" hidden="1" customWidth="1"/>
    <col min="13046" max="13046" width="9.7265625" style="50" customWidth="1"/>
    <col min="13047" max="13048" width="12.54296875" style="50" customWidth="1"/>
    <col min="13049" max="13049" width="12.26953125" style="50" customWidth="1"/>
    <col min="13050" max="13050" width="12.54296875" style="50" customWidth="1"/>
    <col min="13051" max="13051" width="0" style="50" hidden="1" customWidth="1"/>
    <col min="13052" max="13052" width="14.26953125" style="50" customWidth="1"/>
    <col min="13053" max="13053" width="10.7265625" style="50" customWidth="1"/>
    <col min="13054" max="13054" width="13.7265625" style="50" customWidth="1"/>
    <col min="13055" max="13055" width="11.54296875" style="50" customWidth="1"/>
    <col min="13056" max="13056" width="11.26953125" style="50" customWidth="1"/>
    <col min="13057" max="13057" width="13.54296875" style="50" customWidth="1"/>
    <col min="13058" max="13058" width="15" style="50" customWidth="1"/>
    <col min="13059" max="13059" width="15.26953125" style="50" bestFit="1" customWidth="1"/>
    <col min="13060" max="13060" width="16.26953125" style="50" bestFit="1" customWidth="1"/>
    <col min="13061" max="13061" width="12" style="50" customWidth="1"/>
    <col min="13062" max="13294" width="9" style="50"/>
    <col min="13295" max="13295" width="6.26953125" style="50" customWidth="1"/>
    <col min="13296" max="13296" width="10.26953125" style="50" customWidth="1"/>
    <col min="13297" max="13297" width="11" style="50" customWidth="1"/>
    <col min="13298" max="13298" width="12.54296875" style="50" customWidth="1"/>
    <col min="13299" max="13299" width="11.453125" style="50" customWidth="1"/>
    <col min="13300" max="13300" width="9.54296875" style="50" customWidth="1"/>
    <col min="13301" max="13301" width="0" style="50" hidden="1" customWidth="1"/>
    <col min="13302" max="13302" width="9.7265625" style="50" customWidth="1"/>
    <col min="13303" max="13304" width="12.54296875" style="50" customWidth="1"/>
    <col min="13305" max="13305" width="12.26953125" style="50" customWidth="1"/>
    <col min="13306" max="13306" width="12.54296875" style="50" customWidth="1"/>
    <col min="13307" max="13307" width="0" style="50" hidden="1" customWidth="1"/>
    <col min="13308" max="13308" width="14.26953125" style="50" customWidth="1"/>
    <col min="13309" max="13309" width="10.7265625" style="50" customWidth="1"/>
    <col min="13310" max="13310" width="13.7265625" style="50" customWidth="1"/>
    <col min="13311" max="13311" width="11.54296875" style="50" customWidth="1"/>
    <col min="13312" max="13312" width="11.26953125" style="50" customWidth="1"/>
    <col min="13313" max="13313" width="13.54296875" style="50" customWidth="1"/>
    <col min="13314" max="13314" width="15" style="50" customWidth="1"/>
    <col min="13315" max="13315" width="15.26953125" style="50" bestFit="1" customWidth="1"/>
    <col min="13316" max="13316" width="16.26953125" style="50" bestFit="1" customWidth="1"/>
    <col min="13317" max="13317" width="12" style="50" customWidth="1"/>
    <col min="13318" max="13550" width="9" style="50"/>
    <col min="13551" max="13551" width="6.26953125" style="50" customWidth="1"/>
    <col min="13552" max="13552" width="10.26953125" style="50" customWidth="1"/>
    <col min="13553" max="13553" width="11" style="50" customWidth="1"/>
    <col min="13554" max="13554" width="12.54296875" style="50" customWidth="1"/>
    <col min="13555" max="13555" width="11.453125" style="50" customWidth="1"/>
    <col min="13556" max="13556" width="9.54296875" style="50" customWidth="1"/>
    <col min="13557" max="13557" width="0" style="50" hidden="1" customWidth="1"/>
    <col min="13558" max="13558" width="9.7265625" style="50" customWidth="1"/>
    <col min="13559" max="13560" width="12.54296875" style="50" customWidth="1"/>
    <col min="13561" max="13561" width="12.26953125" style="50" customWidth="1"/>
    <col min="13562" max="13562" width="12.54296875" style="50" customWidth="1"/>
    <col min="13563" max="13563" width="0" style="50" hidden="1" customWidth="1"/>
    <col min="13564" max="13564" width="14.26953125" style="50" customWidth="1"/>
    <col min="13565" max="13565" width="10.7265625" style="50" customWidth="1"/>
    <col min="13566" max="13566" width="13.7265625" style="50" customWidth="1"/>
    <col min="13567" max="13567" width="11.54296875" style="50" customWidth="1"/>
    <col min="13568" max="13568" width="11.26953125" style="50" customWidth="1"/>
    <col min="13569" max="13569" width="13.54296875" style="50" customWidth="1"/>
    <col min="13570" max="13570" width="15" style="50" customWidth="1"/>
    <col min="13571" max="13571" width="15.26953125" style="50" bestFit="1" customWidth="1"/>
    <col min="13572" max="13572" width="16.26953125" style="50" bestFit="1" customWidth="1"/>
    <col min="13573" max="13573" width="12" style="50" customWidth="1"/>
    <col min="13574" max="13806" width="9" style="50"/>
    <col min="13807" max="13807" width="6.26953125" style="50" customWidth="1"/>
    <col min="13808" max="13808" width="10.26953125" style="50" customWidth="1"/>
    <col min="13809" max="13809" width="11" style="50" customWidth="1"/>
    <col min="13810" max="13810" width="12.54296875" style="50" customWidth="1"/>
    <col min="13811" max="13811" width="11.453125" style="50" customWidth="1"/>
    <col min="13812" max="13812" width="9.54296875" style="50" customWidth="1"/>
    <col min="13813" max="13813" width="0" style="50" hidden="1" customWidth="1"/>
    <col min="13814" max="13814" width="9.7265625" style="50" customWidth="1"/>
    <col min="13815" max="13816" width="12.54296875" style="50" customWidth="1"/>
    <col min="13817" max="13817" width="12.26953125" style="50" customWidth="1"/>
    <col min="13818" max="13818" width="12.54296875" style="50" customWidth="1"/>
    <col min="13819" max="13819" width="0" style="50" hidden="1" customWidth="1"/>
    <col min="13820" max="13820" width="14.26953125" style="50" customWidth="1"/>
    <col min="13821" max="13821" width="10.7265625" style="50" customWidth="1"/>
    <col min="13822" max="13822" width="13.7265625" style="50" customWidth="1"/>
    <col min="13823" max="13823" width="11.54296875" style="50" customWidth="1"/>
    <col min="13824" max="13824" width="11.26953125" style="50" customWidth="1"/>
    <col min="13825" max="13825" width="13.54296875" style="50" customWidth="1"/>
    <col min="13826" max="13826" width="15" style="50" customWidth="1"/>
    <col min="13827" max="13827" width="15.26953125" style="50" bestFit="1" customWidth="1"/>
    <col min="13828" max="13828" width="16.26953125" style="50" bestFit="1" customWidth="1"/>
    <col min="13829" max="13829" width="12" style="50" customWidth="1"/>
    <col min="13830" max="14062" width="9" style="50"/>
    <col min="14063" max="14063" width="6.26953125" style="50" customWidth="1"/>
    <col min="14064" max="14064" width="10.26953125" style="50" customWidth="1"/>
    <col min="14065" max="14065" width="11" style="50" customWidth="1"/>
    <col min="14066" max="14066" width="12.54296875" style="50" customWidth="1"/>
    <col min="14067" max="14067" width="11.453125" style="50" customWidth="1"/>
    <col min="14068" max="14068" width="9.54296875" style="50" customWidth="1"/>
    <col min="14069" max="14069" width="0" style="50" hidden="1" customWidth="1"/>
    <col min="14070" max="14070" width="9.7265625" style="50" customWidth="1"/>
    <col min="14071" max="14072" width="12.54296875" style="50" customWidth="1"/>
    <col min="14073" max="14073" width="12.26953125" style="50" customWidth="1"/>
    <col min="14074" max="14074" width="12.54296875" style="50" customWidth="1"/>
    <col min="14075" max="14075" width="0" style="50" hidden="1" customWidth="1"/>
    <col min="14076" max="14076" width="14.26953125" style="50" customWidth="1"/>
    <col min="14077" max="14077" width="10.7265625" style="50" customWidth="1"/>
    <col min="14078" max="14078" width="13.7265625" style="50" customWidth="1"/>
    <col min="14079" max="14079" width="11.54296875" style="50" customWidth="1"/>
    <col min="14080" max="14080" width="11.26953125" style="50" customWidth="1"/>
    <col min="14081" max="14081" width="13.54296875" style="50" customWidth="1"/>
    <col min="14082" max="14082" width="15" style="50" customWidth="1"/>
    <col min="14083" max="14083" width="15.26953125" style="50" bestFit="1" customWidth="1"/>
    <col min="14084" max="14084" width="16.26953125" style="50" bestFit="1" customWidth="1"/>
    <col min="14085" max="14085" width="12" style="50" customWidth="1"/>
    <col min="14086" max="14318" width="9" style="50"/>
    <col min="14319" max="14319" width="6.26953125" style="50" customWidth="1"/>
    <col min="14320" max="14320" width="10.26953125" style="50" customWidth="1"/>
    <col min="14321" max="14321" width="11" style="50" customWidth="1"/>
    <col min="14322" max="14322" width="12.54296875" style="50" customWidth="1"/>
    <col min="14323" max="14323" width="11.453125" style="50" customWidth="1"/>
    <col min="14324" max="14324" width="9.54296875" style="50" customWidth="1"/>
    <col min="14325" max="14325" width="0" style="50" hidden="1" customWidth="1"/>
    <col min="14326" max="14326" width="9.7265625" style="50" customWidth="1"/>
    <col min="14327" max="14328" width="12.54296875" style="50" customWidth="1"/>
    <col min="14329" max="14329" width="12.26953125" style="50" customWidth="1"/>
    <col min="14330" max="14330" width="12.54296875" style="50" customWidth="1"/>
    <col min="14331" max="14331" width="0" style="50" hidden="1" customWidth="1"/>
    <col min="14332" max="14332" width="14.26953125" style="50" customWidth="1"/>
    <col min="14333" max="14333" width="10.7265625" style="50" customWidth="1"/>
    <col min="14334" max="14334" width="13.7265625" style="50" customWidth="1"/>
    <col min="14335" max="14335" width="11.54296875" style="50" customWidth="1"/>
    <col min="14336" max="14336" width="11.26953125" style="50" customWidth="1"/>
    <col min="14337" max="14337" width="13.54296875" style="50" customWidth="1"/>
    <col min="14338" max="14338" width="15" style="50" customWidth="1"/>
    <col min="14339" max="14339" width="15.26953125" style="50" bestFit="1" customWidth="1"/>
    <col min="14340" max="14340" width="16.26953125" style="50" bestFit="1" customWidth="1"/>
    <col min="14341" max="14341" width="12" style="50" customWidth="1"/>
    <col min="14342" max="14574" width="9" style="50"/>
    <col min="14575" max="14575" width="6.26953125" style="50" customWidth="1"/>
    <col min="14576" max="14576" width="10.26953125" style="50" customWidth="1"/>
    <col min="14577" max="14577" width="11" style="50" customWidth="1"/>
    <col min="14578" max="14578" width="12.54296875" style="50" customWidth="1"/>
    <col min="14579" max="14579" width="11.453125" style="50" customWidth="1"/>
    <col min="14580" max="14580" width="9.54296875" style="50" customWidth="1"/>
    <col min="14581" max="14581" width="0" style="50" hidden="1" customWidth="1"/>
    <col min="14582" max="14582" width="9.7265625" style="50" customWidth="1"/>
    <col min="14583" max="14584" width="12.54296875" style="50" customWidth="1"/>
    <col min="14585" max="14585" width="12.26953125" style="50" customWidth="1"/>
    <col min="14586" max="14586" width="12.54296875" style="50" customWidth="1"/>
    <col min="14587" max="14587" width="0" style="50" hidden="1" customWidth="1"/>
    <col min="14588" max="14588" width="14.26953125" style="50" customWidth="1"/>
    <col min="14589" max="14589" width="10.7265625" style="50" customWidth="1"/>
    <col min="14590" max="14590" width="13.7265625" style="50" customWidth="1"/>
    <col min="14591" max="14591" width="11.54296875" style="50" customWidth="1"/>
    <col min="14592" max="14592" width="11.26953125" style="50" customWidth="1"/>
    <col min="14593" max="14593" width="13.54296875" style="50" customWidth="1"/>
    <col min="14594" max="14594" width="15" style="50" customWidth="1"/>
    <col min="14595" max="14595" width="15.26953125" style="50" bestFit="1" customWidth="1"/>
    <col min="14596" max="14596" width="16.26953125" style="50" bestFit="1" customWidth="1"/>
    <col min="14597" max="14597" width="12" style="50" customWidth="1"/>
    <col min="14598" max="14830" width="9" style="50"/>
    <col min="14831" max="14831" width="6.26953125" style="50" customWidth="1"/>
    <col min="14832" max="14832" width="10.26953125" style="50" customWidth="1"/>
    <col min="14833" max="14833" width="11" style="50" customWidth="1"/>
    <col min="14834" max="14834" width="12.54296875" style="50" customWidth="1"/>
    <col min="14835" max="14835" width="11.453125" style="50" customWidth="1"/>
    <col min="14836" max="14836" width="9.54296875" style="50" customWidth="1"/>
    <col min="14837" max="14837" width="0" style="50" hidden="1" customWidth="1"/>
    <col min="14838" max="14838" width="9.7265625" style="50" customWidth="1"/>
    <col min="14839" max="14840" width="12.54296875" style="50" customWidth="1"/>
    <col min="14841" max="14841" width="12.26953125" style="50" customWidth="1"/>
    <col min="14842" max="14842" width="12.54296875" style="50" customWidth="1"/>
    <col min="14843" max="14843" width="0" style="50" hidden="1" customWidth="1"/>
    <col min="14844" max="14844" width="14.26953125" style="50" customWidth="1"/>
    <col min="14845" max="14845" width="10.7265625" style="50" customWidth="1"/>
    <col min="14846" max="14846" width="13.7265625" style="50" customWidth="1"/>
    <col min="14847" max="14847" width="11.54296875" style="50" customWidth="1"/>
    <col min="14848" max="14848" width="11.26953125" style="50" customWidth="1"/>
    <col min="14849" max="14849" width="13.54296875" style="50" customWidth="1"/>
    <col min="14850" max="14850" width="15" style="50" customWidth="1"/>
    <col min="14851" max="14851" width="15.26953125" style="50" bestFit="1" customWidth="1"/>
    <col min="14852" max="14852" width="16.26953125" style="50" bestFit="1" customWidth="1"/>
    <col min="14853" max="14853" width="12" style="50" customWidth="1"/>
    <col min="14854" max="15086" width="9" style="50"/>
    <col min="15087" max="15087" width="6.26953125" style="50" customWidth="1"/>
    <col min="15088" max="15088" width="10.26953125" style="50" customWidth="1"/>
    <col min="15089" max="15089" width="11" style="50" customWidth="1"/>
    <col min="15090" max="15090" width="12.54296875" style="50" customWidth="1"/>
    <col min="15091" max="15091" width="11.453125" style="50" customWidth="1"/>
    <col min="15092" max="15092" width="9.54296875" style="50" customWidth="1"/>
    <col min="15093" max="15093" width="0" style="50" hidden="1" customWidth="1"/>
    <col min="15094" max="15094" width="9.7265625" style="50" customWidth="1"/>
    <col min="15095" max="15096" width="12.54296875" style="50" customWidth="1"/>
    <col min="15097" max="15097" width="12.26953125" style="50" customWidth="1"/>
    <col min="15098" max="15098" width="12.54296875" style="50" customWidth="1"/>
    <col min="15099" max="15099" width="0" style="50" hidden="1" customWidth="1"/>
    <col min="15100" max="15100" width="14.26953125" style="50" customWidth="1"/>
    <col min="15101" max="15101" width="10.7265625" style="50" customWidth="1"/>
    <col min="15102" max="15102" width="13.7265625" style="50" customWidth="1"/>
    <col min="15103" max="15103" width="11.54296875" style="50" customWidth="1"/>
    <col min="15104" max="15104" width="11.26953125" style="50" customWidth="1"/>
    <col min="15105" max="15105" width="13.54296875" style="50" customWidth="1"/>
    <col min="15106" max="15106" width="15" style="50" customWidth="1"/>
    <col min="15107" max="15107" width="15.26953125" style="50" bestFit="1" customWidth="1"/>
    <col min="15108" max="15108" width="16.26953125" style="50" bestFit="1" customWidth="1"/>
    <col min="15109" max="15109" width="12" style="50" customWidth="1"/>
    <col min="15110" max="15342" width="9" style="50"/>
    <col min="15343" max="15343" width="6.26953125" style="50" customWidth="1"/>
    <col min="15344" max="15344" width="10.26953125" style="50" customWidth="1"/>
    <col min="15345" max="15345" width="11" style="50" customWidth="1"/>
    <col min="15346" max="15346" width="12.54296875" style="50" customWidth="1"/>
    <col min="15347" max="15347" width="11.453125" style="50" customWidth="1"/>
    <col min="15348" max="15348" width="9.54296875" style="50" customWidth="1"/>
    <col min="15349" max="15349" width="0" style="50" hidden="1" customWidth="1"/>
    <col min="15350" max="15350" width="9.7265625" style="50" customWidth="1"/>
    <col min="15351" max="15352" width="12.54296875" style="50" customWidth="1"/>
    <col min="15353" max="15353" width="12.26953125" style="50" customWidth="1"/>
    <col min="15354" max="15354" width="12.54296875" style="50" customWidth="1"/>
    <col min="15355" max="15355" width="0" style="50" hidden="1" customWidth="1"/>
    <col min="15356" max="15356" width="14.26953125" style="50" customWidth="1"/>
    <col min="15357" max="15357" width="10.7265625" style="50" customWidth="1"/>
    <col min="15358" max="15358" width="13.7265625" style="50" customWidth="1"/>
    <col min="15359" max="15359" width="11.54296875" style="50" customWidth="1"/>
    <col min="15360" max="15360" width="11.26953125" style="50" customWidth="1"/>
    <col min="15361" max="15361" width="13.54296875" style="50" customWidth="1"/>
    <col min="15362" max="15362" width="15" style="50" customWidth="1"/>
    <col min="15363" max="15363" width="15.26953125" style="50" bestFit="1" customWidth="1"/>
    <col min="15364" max="15364" width="16.26953125" style="50" bestFit="1" customWidth="1"/>
    <col min="15365" max="15365" width="12" style="50" customWidth="1"/>
    <col min="15366" max="15598" width="9" style="50"/>
    <col min="15599" max="15599" width="6.26953125" style="50" customWidth="1"/>
    <col min="15600" max="15600" width="10.26953125" style="50" customWidth="1"/>
    <col min="15601" max="15601" width="11" style="50" customWidth="1"/>
    <col min="15602" max="15602" width="12.54296875" style="50" customWidth="1"/>
    <col min="15603" max="15603" width="11.453125" style="50" customWidth="1"/>
    <col min="15604" max="15604" width="9.54296875" style="50" customWidth="1"/>
    <col min="15605" max="15605" width="0" style="50" hidden="1" customWidth="1"/>
    <col min="15606" max="15606" width="9.7265625" style="50" customWidth="1"/>
    <col min="15607" max="15608" width="12.54296875" style="50" customWidth="1"/>
    <col min="15609" max="15609" width="12.26953125" style="50" customWidth="1"/>
    <col min="15610" max="15610" width="12.54296875" style="50" customWidth="1"/>
    <col min="15611" max="15611" width="0" style="50" hidden="1" customWidth="1"/>
    <col min="15612" max="15612" width="14.26953125" style="50" customWidth="1"/>
    <col min="15613" max="15613" width="10.7265625" style="50" customWidth="1"/>
    <col min="15614" max="15614" width="13.7265625" style="50" customWidth="1"/>
    <col min="15615" max="15615" width="11.54296875" style="50" customWidth="1"/>
    <col min="15616" max="15616" width="11.26953125" style="50" customWidth="1"/>
    <col min="15617" max="15617" width="13.54296875" style="50" customWidth="1"/>
    <col min="15618" max="15618" width="15" style="50" customWidth="1"/>
    <col min="15619" max="15619" width="15.26953125" style="50" bestFit="1" customWidth="1"/>
    <col min="15620" max="15620" width="16.26953125" style="50" bestFit="1" customWidth="1"/>
    <col min="15621" max="15621" width="12" style="50" customWidth="1"/>
    <col min="15622" max="15854" width="9" style="50"/>
    <col min="15855" max="15855" width="6.26953125" style="50" customWidth="1"/>
    <col min="15856" max="15856" width="10.26953125" style="50" customWidth="1"/>
    <col min="15857" max="15857" width="11" style="50" customWidth="1"/>
    <col min="15858" max="15858" width="12.54296875" style="50" customWidth="1"/>
    <col min="15859" max="15859" width="11.453125" style="50" customWidth="1"/>
    <col min="15860" max="15860" width="9.54296875" style="50" customWidth="1"/>
    <col min="15861" max="15861" width="0" style="50" hidden="1" customWidth="1"/>
    <col min="15862" max="15862" width="9.7265625" style="50" customWidth="1"/>
    <col min="15863" max="15864" width="12.54296875" style="50" customWidth="1"/>
    <col min="15865" max="15865" width="12.26953125" style="50" customWidth="1"/>
    <col min="15866" max="15866" width="12.54296875" style="50" customWidth="1"/>
    <col min="15867" max="15867" width="0" style="50" hidden="1" customWidth="1"/>
    <col min="15868" max="15868" width="14.26953125" style="50" customWidth="1"/>
    <col min="15869" max="15869" width="10.7265625" style="50" customWidth="1"/>
    <col min="15870" max="15870" width="13.7265625" style="50" customWidth="1"/>
    <col min="15871" max="15871" width="11.54296875" style="50" customWidth="1"/>
    <col min="15872" max="15872" width="11.26953125" style="50" customWidth="1"/>
    <col min="15873" max="15873" width="13.54296875" style="50" customWidth="1"/>
    <col min="15874" max="15874" width="15" style="50" customWidth="1"/>
    <col min="15875" max="15875" width="15.26953125" style="50" bestFit="1" customWidth="1"/>
    <col min="15876" max="15876" width="16.26953125" style="50" bestFit="1" customWidth="1"/>
    <col min="15877" max="15877" width="12" style="50" customWidth="1"/>
    <col min="15878" max="16110" width="9" style="50"/>
    <col min="16111" max="16111" width="6.26953125" style="50" customWidth="1"/>
    <col min="16112" max="16112" width="10.26953125" style="50" customWidth="1"/>
    <col min="16113" max="16113" width="11" style="50" customWidth="1"/>
    <col min="16114" max="16114" width="12.54296875" style="50" customWidth="1"/>
    <col min="16115" max="16115" width="11.453125" style="50" customWidth="1"/>
    <col min="16116" max="16116" width="9.54296875" style="50" customWidth="1"/>
    <col min="16117" max="16117" width="0" style="50" hidden="1" customWidth="1"/>
    <col min="16118" max="16118" width="9.7265625" style="50" customWidth="1"/>
    <col min="16119" max="16120" width="12.54296875" style="50" customWidth="1"/>
    <col min="16121" max="16121" width="12.26953125" style="50" customWidth="1"/>
    <col min="16122" max="16122" width="12.54296875" style="50" customWidth="1"/>
    <col min="16123" max="16123" width="0" style="50" hidden="1" customWidth="1"/>
    <col min="16124" max="16124" width="14.26953125" style="50" customWidth="1"/>
    <col min="16125" max="16125" width="10.7265625" style="50" customWidth="1"/>
    <col min="16126" max="16126" width="13.7265625" style="50" customWidth="1"/>
    <col min="16127" max="16127" width="11.54296875" style="50" customWidth="1"/>
    <col min="16128" max="16128" width="11.26953125" style="50" customWidth="1"/>
    <col min="16129" max="16129" width="13.54296875" style="50" customWidth="1"/>
    <col min="16130" max="16130" width="15" style="50" customWidth="1"/>
    <col min="16131" max="16131" width="15.26953125" style="50" bestFit="1" customWidth="1"/>
    <col min="16132" max="16132" width="16.26953125" style="50" bestFit="1" customWidth="1"/>
    <col min="16133" max="16133" width="12" style="50" customWidth="1"/>
    <col min="16134" max="16384" width="9" style="50"/>
  </cols>
  <sheetData>
    <row r="1" spans="1:26" customFormat="1" ht="45" customHeight="1" x14ac:dyDescent="0.35">
      <c r="A1" s="18" t="s">
        <v>142</v>
      </c>
    </row>
    <row r="2" spans="1:26" customFormat="1" ht="20.25" customHeight="1" x14ac:dyDescent="0.35">
      <c r="A2" s="19" t="s">
        <v>19</v>
      </c>
    </row>
    <row r="3" spans="1:26" customFormat="1" ht="20.25" customHeight="1" x14ac:dyDescent="0.35">
      <c r="A3" s="19" t="s">
        <v>50</v>
      </c>
    </row>
    <row r="4" spans="1:26" customFormat="1" ht="20.25" customHeight="1" x14ac:dyDescent="0.35">
      <c r="A4" s="19" t="s">
        <v>51</v>
      </c>
    </row>
    <row r="5" spans="1:26" customFormat="1" ht="20.25" customHeight="1" x14ac:dyDescent="0.35">
      <c r="A5" s="19" t="s">
        <v>52</v>
      </c>
    </row>
    <row r="6" spans="1:26" s="2" customFormat="1" ht="20.25" customHeight="1" x14ac:dyDescent="0.35">
      <c r="A6" s="72"/>
      <c r="B6" s="20" t="s">
        <v>53</v>
      </c>
      <c r="C6" s="21"/>
      <c r="D6" s="21"/>
      <c r="E6" s="21"/>
      <c r="F6" s="21"/>
      <c r="G6" s="21"/>
      <c r="H6" s="21"/>
      <c r="I6" s="21"/>
      <c r="J6" s="22"/>
      <c r="K6" s="20" t="s">
        <v>54</v>
      </c>
      <c r="L6" s="21"/>
      <c r="M6" s="21"/>
      <c r="N6" s="21"/>
      <c r="O6" s="21"/>
      <c r="P6" s="21"/>
      <c r="Q6" s="21"/>
      <c r="R6" s="21"/>
      <c r="S6" s="21"/>
      <c r="T6" s="22"/>
    </row>
    <row r="7" spans="1:26" s="2" customFormat="1" ht="20.25" customHeight="1" x14ac:dyDescent="0.35">
      <c r="A7" s="73"/>
      <c r="B7" s="23"/>
      <c r="C7" s="24" t="s">
        <v>55</v>
      </c>
      <c r="D7" s="3"/>
      <c r="E7" s="25"/>
      <c r="F7" s="26"/>
      <c r="G7" s="24" t="s">
        <v>56</v>
      </c>
      <c r="H7" s="3"/>
      <c r="I7" s="27"/>
      <c r="J7" s="28"/>
      <c r="K7"/>
      <c r="L7" s="24" t="s">
        <v>57</v>
      </c>
      <c r="M7" s="29"/>
      <c r="N7" s="30"/>
      <c r="O7" s="29" t="s">
        <v>58</v>
      </c>
      <c r="P7" s="29"/>
      <c r="Q7" s="63"/>
      <c r="R7" s="30"/>
      <c r="S7" s="31"/>
      <c r="T7" s="32"/>
    </row>
    <row r="8" spans="1:26" s="37" customFormat="1" ht="90" customHeight="1" x14ac:dyDescent="0.35">
      <c r="A8" s="74" t="s">
        <v>108</v>
      </c>
      <c r="B8" s="60" t="s">
        <v>71</v>
      </c>
      <c r="C8" s="54" t="s">
        <v>472</v>
      </c>
      <c r="D8" s="54" t="s">
        <v>473</v>
      </c>
      <c r="E8" s="64" t="s">
        <v>476</v>
      </c>
      <c r="F8" s="60" t="s">
        <v>477</v>
      </c>
      <c r="G8" s="54" t="s">
        <v>478</v>
      </c>
      <c r="H8" s="54" t="s">
        <v>479</v>
      </c>
      <c r="I8" s="65" t="s">
        <v>480</v>
      </c>
      <c r="J8" s="55" t="s">
        <v>481</v>
      </c>
      <c r="K8" s="60" t="s">
        <v>64</v>
      </c>
      <c r="L8" s="54" t="s">
        <v>65</v>
      </c>
      <c r="M8" s="54" t="s">
        <v>66</v>
      </c>
      <c r="N8" s="66" t="s">
        <v>482</v>
      </c>
      <c r="O8" s="54" t="s">
        <v>483</v>
      </c>
      <c r="P8" s="54" t="s">
        <v>484</v>
      </c>
      <c r="Q8" s="54" t="s">
        <v>485</v>
      </c>
      <c r="R8" s="67" t="s">
        <v>486</v>
      </c>
      <c r="S8" s="68" t="s">
        <v>487</v>
      </c>
      <c r="T8" s="69" t="s">
        <v>54</v>
      </c>
      <c r="V8" s="107" t="s">
        <v>105</v>
      </c>
      <c r="W8" s="107" t="s">
        <v>105</v>
      </c>
      <c r="X8" s="107" t="s">
        <v>106</v>
      </c>
      <c r="Y8" s="107" t="s">
        <v>106</v>
      </c>
      <c r="Z8" s="107" t="s">
        <v>177</v>
      </c>
    </row>
    <row r="9" spans="1:26" ht="17.149999999999999" customHeight="1" x14ac:dyDescent="0.35">
      <c r="A9" s="50" t="str">
        <f>X9&amp;" "&amp;Z9</f>
        <v>Quarter 1 2008</v>
      </c>
      <c r="B9" s="44">
        <v>20905.29</v>
      </c>
      <c r="C9" s="40">
        <v>11587.78</v>
      </c>
      <c r="D9" s="40">
        <v>1617.74</v>
      </c>
      <c r="E9" s="41">
        <f t="shared" ref="E9:E68" si="0">$C9-$D9</f>
        <v>9970.0400000000009</v>
      </c>
      <c r="F9" s="39">
        <v>2029.68</v>
      </c>
      <c r="G9" s="40">
        <v>-1.26</v>
      </c>
      <c r="H9" s="40">
        <v>0</v>
      </c>
      <c r="I9" s="42">
        <f t="shared" ref="I9:I68" si="1">$B9+$C9</f>
        <v>32493.07</v>
      </c>
      <c r="J9" s="43">
        <f t="shared" ref="J9:J68" si="2">$B9+$C9-$D9+$F9+$G9+$H9</f>
        <v>32903.749999999993</v>
      </c>
      <c r="K9" s="39">
        <v>9048.5</v>
      </c>
      <c r="L9" s="40">
        <v>13210.3</v>
      </c>
      <c r="M9" s="40">
        <v>4075.51</v>
      </c>
      <c r="N9" s="44">
        <v>3549.48</v>
      </c>
      <c r="O9" s="40">
        <v>1408.77</v>
      </c>
      <c r="P9" s="40">
        <v>144.85</v>
      </c>
      <c r="Q9" s="40">
        <v>2.83</v>
      </c>
      <c r="R9" s="44">
        <v>5.67</v>
      </c>
      <c r="S9" s="39">
        <v>1181.08</v>
      </c>
      <c r="T9" s="149">
        <f t="shared" ref="T9:T68" si="3">SUM(K9:S9)</f>
        <v>32626.989999999998</v>
      </c>
      <c r="V9" s="109"/>
      <c r="W9" s="108"/>
      <c r="X9" s="108" t="s">
        <v>101</v>
      </c>
      <c r="Y9" s="108" t="str">
        <f t="shared" ref="Y9:Y25" si="4">RIGHT(X9,1)</f>
        <v>1</v>
      </c>
      <c r="Z9" s="109">
        <v>2008</v>
      </c>
    </row>
    <row r="10" spans="1:26" ht="17.149999999999999" customHeight="1" x14ac:dyDescent="0.35">
      <c r="A10" s="50" t="str">
        <f t="shared" ref="A10:A77" si="5">X10&amp;" "&amp;Z10</f>
        <v>Quarter 2 2008</v>
      </c>
      <c r="B10" s="44">
        <v>18529.009999999998</v>
      </c>
      <c r="C10" s="40">
        <v>7029.91</v>
      </c>
      <c r="D10" s="40">
        <v>2512.33</v>
      </c>
      <c r="E10" s="41">
        <f t="shared" si="0"/>
        <v>4517.58</v>
      </c>
      <c r="F10" s="39">
        <v>-1914.02</v>
      </c>
      <c r="G10" s="40">
        <v>-0.85</v>
      </c>
      <c r="H10" s="40">
        <v>0</v>
      </c>
      <c r="I10" s="42">
        <f t="shared" si="1"/>
        <v>25558.92</v>
      </c>
      <c r="J10" s="43">
        <f t="shared" si="2"/>
        <v>21131.719999999998</v>
      </c>
      <c r="K10" s="39">
        <v>8316.82</v>
      </c>
      <c r="L10" s="40">
        <v>5465.89</v>
      </c>
      <c r="M10" s="40">
        <v>2373.86</v>
      </c>
      <c r="N10" s="44">
        <v>2447.13</v>
      </c>
      <c r="O10" s="40">
        <v>1335.94</v>
      </c>
      <c r="P10" s="40">
        <v>80.73</v>
      </c>
      <c r="Q10" s="40">
        <v>1.3</v>
      </c>
      <c r="R10" s="44">
        <v>24.03</v>
      </c>
      <c r="S10" s="39">
        <v>911.79</v>
      </c>
      <c r="T10" s="149">
        <f t="shared" si="3"/>
        <v>20957.489999999998</v>
      </c>
      <c r="V10" s="109"/>
      <c r="W10" s="108"/>
      <c r="X10" s="108" t="s">
        <v>102</v>
      </c>
      <c r="Y10" s="108" t="str">
        <f t="shared" si="4"/>
        <v>2</v>
      </c>
      <c r="Z10" s="109">
        <v>2008</v>
      </c>
    </row>
    <row r="11" spans="1:26" ht="17.149999999999999" customHeight="1" x14ac:dyDescent="0.35">
      <c r="A11" s="50" t="str">
        <f t="shared" si="5"/>
        <v>Quarter 3 2008</v>
      </c>
      <c r="B11" s="44">
        <v>14749.84</v>
      </c>
      <c r="C11" s="40">
        <v>6213.15</v>
      </c>
      <c r="D11" s="40">
        <v>2818.76</v>
      </c>
      <c r="E11" s="41">
        <f t="shared" si="0"/>
        <v>3394.3899999999994</v>
      </c>
      <c r="F11" s="39">
        <v>-1001.67</v>
      </c>
      <c r="G11" s="40">
        <v>-2.66</v>
      </c>
      <c r="H11" s="40">
        <v>0</v>
      </c>
      <c r="I11" s="42">
        <f t="shared" si="1"/>
        <v>20962.989999999998</v>
      </c>
      <c r="J11" s="43">
        <f t="shared" si="2"/>
        <v>17139.899999999998</v>
      </c>
      <c r="K11" s="39">
        <v>8859.41</v>
      </c>
      <c r="L11" s="40">
        <v>3099.65</v>
      </c>
      <c r="M11" s="40">
        <v>1931.96</v>
      </c>
      <c r="N11" s="44">
        <v>1077.54</v>
      </c>
      <c r="O11" s="40">
        <v>1169.98</v>
      </c>
      <c r="P11" s="40">
        <v>33.31</v>
      </c>
      <c r="Q11" s="40">
        <v>1.08</v>
      </c>
      <c r="R11" s="44">
        <v>27.8</v>
      </c>
      <c r="S11" s="39">
        <v>829.19</v>
      </c>
      <c r="T11" s="149">
        <f t="shared" si="3"/>
        <v>17029.919999999998</v>
      </c>
      <c r="V11" s="109"/>
      <c r="W11" s="108"/>
      <c r="X11" s="108" t="s">
        <v>103</v>
      </c>
      <c r="Y11" s="108" t="str">
        <f t="shared" si="4"/>
        <v>3</v>
      </c>
      <c r="Z11" s="109">
        <v>2008</v>
      </c>
    </row>
    <row r="12" spans="1:26" ht="17.149999999999999" customHeight="1" x14ac:dyDescent="0.35">
      <c r="A12" s="50" t="str">
        <f t="shared" si="5"/>
        <v>Quarter 4 2008</v>
      </c>
      <c r="B12" s="44">
        <v>19139.48</v>
      </c>
      <c r="C12" s="40">
        <v>11256.37</v>
      </c>
      <c r="D12" s="40">
        <v>3123.55</v>
      </c>
      <c r="E12" s="41">
        <f t="shared" si="0"/>
        <v>8132.8200000000006</v>
      </c>
      <c r="F12" s="39">
        <v>620.4</v>
      </c>
      <c r="G12" s="40">
        <v>-1.4</v>
      </c>
      <c r="H12" s="40">
        <v>0</v>
      </c>
      <c r="I12" s="42">
        <f t="shared" si="1"/>
        <v>30395.85</v>
      </c>
      <c r="J12" s="43">
        <f t="shared" si="2"/>
        <v>27891.3</v>
      </c>
      <c r="K12" s="39">
        <v>7975.17</v>
      </c>
      <c r="L12" s="40">
        <v>11525.48</v>
      </c>
      <c r="M12" s="40">
        <v>2813.59</v>
      </c>
      <c r="N12" s="44">
        <v>2901.7</v>
      </c>
      <c r="O12" s="40">
        <v>1364.92</v>
      </c>
      <c r="P12" s="40">
        <v>129.69999999999999</v>
      </c>
      <c r="Q12" s="40">
        <v>7.03</v>
      </c>
      <c r="R12" s="44">
        <v>14.55</v>
      </c>
      <c r="S12" s="39">
        <v>1075.18</v>
      </c>
      <c r="T12" s="149">
        <f t="shared" si="3"/>
        <v>27807.32</v>
      </c>
      <c r="V12" s="109"/>
      <c r="W12" s="108"/>
      <c r="X12" s="108" t="s">
        <v>104</v>
      </c>
      <c r="Y12" s="108" t="str">
        <f t="shared" si="4"/>
        <v>4</v>
      </c>
      <c r="Z12" s="109">
        <v>2008</v>
      </c>
    </row>
    <row r="13" spans="1:26" ht="17.149999999999999" customHeight="1" x14ac:dyDescent="0.35">
      <c r="A13" s="50" t="str">
        <f t="shared" si="5"/>
        <v>Quarter 1 2009</v>
      </c>
      <c r="B13" s="44">
        <v>17944.849999999999</v>
      </c>
      <c r="C13" s="40">
        <v>12934.7</v>
      </c>
      <c r="D13" s="40">
        <v>3011.52</v>
      </c>
      <c r="E13" s="41">
        <f t="shared" si="0"/>
        <v>9923.18</v>
      </c>
      <c r="F13" s="39">
        <v>1813.42</v>
      </c>
      <c r="G13" s="40">
        <v>-3.39</v>
      </c>
      <c r="H13" s="40">
        <v>0</v>
      </c>
      <c r="I13" s="42">
        <f t="shared" si="1"/>
        <v>30879.55</v>
      </c>
      <c r="J13" s="43">
        <f t="shared" si="2"/>
        <v>29678.059999999998</v>
      </c>
      <c r="K13" s="39">
        <v>7500.89</v>
      </c>
      <c r="L13" s="40">
        <v>13359.96</v>
      </c>
      <c r="M13" s="40">
        <v>3281.13</v>
      </c>
      <c r="N13" s="44">
        <v>3014.39</v>
      </c>
      <c r="O13" s="40">
        <v>1325.41</v>
      </c>
      <c r="P13" s="40">
        <v>127.65</v>
      </c>
      <c r="Q13" s="40">
        <v>18.170000000000002</v>
      </c>
      <c r="R13" s="44">
        <v>8.48</v>
      </c>
      <c r="S13" s="39">
        <v>1138.5</v>
      </c>
      <c r="T13" s="149">
        <f t="shared" si="3"/>
        <v>29774.579999999998</v>
      </c>
      <c r="V13" s="109"/>
      <c r="W13" s="108"/>
      <c r="X13" s="108" t="s">
        <v>101</v>
      </c>
      <c r="Y13" s="108" t="str">
        <f t="shared" si="4"/>
        <v>1</v>
      </c>
      <c r="Z13" s="109">
        <v>2009</v>
      </c>
    </row>
    <row r="14" spans="1:26" ht="17.149999999999999" customHeight="1" x14ac:dyDescent="0.35">
      <c r="A14" s="50" t="str">
        <f t="shared" si="5"/>
        <v>Quarter 2 2009</v>
      </c>
      <c r="B14" s="44">
        <v>16383.09</v>
      </c>
      <c r="C14" s="40">
        <v>7652.83</v>
      </c>
      <c r="D14" s="40">
        <v>4015.54</v>
      </c>
      <c r="E14" s="41">
        <f t="shared" si="0"/>
        <v>3637.29</v>
      </c>
      <c r="F14" s="39">
        <v>-2006.73</v>
      </c>
      <c r="G14" s="40">
        <v>-11.12</v>
      </c>
      <c r="H14" s="40">
        <v>0</v>
      </c>
      <c r="I14" s="42">
        <f t="shared" si="1"/>
        <v>24035.919999999998</v>
      </c>
      <c r="J14" s="43">
        <f t="shared" si="2"/>
        <v>18002.53</v>
      </c>
      <c r="K14" s="39">
        <v>7589.61</v>
      </c>
      <c r="L14" s="40">
        <v>4602.07</v>
      </c>
      <c r="M14" s="40">
        <v>1789.21</v>
      </c>
      <c r="N14" s="44">
        <v>1849.42</v>
      </c>
      <c r="O14" s="40">
        <v>1372.27</v>
      </c>
      <c r="P14" s="40">
        <v>54.55</v>
      </c>
      <c r="Q14" s="40">
        <v>25.75</v>
      </c>
      <c r="R14" s="44">
        <v>32.770000000000003</v>
      </c>
      <c r="S14" s="39">
        <v>848.69</v>
      </c>
      <c r="T14" s="149">
        <f t="shared" si="3"/>
        <v>18164.339999999997</v>
      </c>
      <c r="V14" s="109"/>
      <c r="W14" s="108"/>
      <c r="X14" s="108" t="s">
        <v>102</v>
      </c>
      <c r="Y14" s="108" t="str">
        <f t="shared" si="4"/>
        <v>2</v>
      </c>
      <c r="Z14" s="109">
        <v>2009</v>
      </c>
    </row>
    <row r="15" spans="1:26" ht="17.149999999999999" customHeight="1" x14ac:dyDescent="0.35">
      <c r="A15" s="50" t="str">
        <f t="shared" si="5"/>
        <v>Quarter 3 2009</v>
      </c>
      <c r="B15" s="44">
        <v>11635.66</v>
      </c>
      <c r="C15" s="40">
        <v>7383.88</v>
      </c>
      <c r="D15" s="40">
        <v>2441.59</v>
      </c>
      <c r="E15" s="41">
        <f t="shared" si="0"/>
        <v>4942.29</v>
      </c>
      <c r="F15" s="39">
        <v>-791.6</v>
      </c>
      <c r="G15" s="40">
        <v>-7.38</v>
      </c>
      <c r="H15" s="40">
        <v>0</v>
      </c>
      <c r="I15" s="42">
        <f t="shared" si="1"/>
        <v>19019.54</v>
      </c>
      <c r="J15" s="43">
        <f t="shared" si="2"/>
        <v>15778.970000000001</v>
      </c>
      <c r="K15" s="39">
        <v>8343.8700000000008</v>
      </c>
      <c r="L15" s="40">
        <v>2708.69</v>
      </c>
      <c r="M15" s="40">
        <v>1596.58</v>
      </c>
      <c r="N15" s="44">
        <v>1333.49</v>
      </c>
      <c r="O15" s="40">
        <v>1146.68</v>
      </c>
      <c r="P15" s="40">
        <v>20.260000000000002</v>
      </c>
      <c r="Q15" s="40">
        <v>41.06</v>
      </c>
      <c r="R15" s="44">
        <v>15.28</v>
      </c>
      <c r="S15" s="39">
        <v>793.1</v>
      </c>
      <c r="T15" s="149">
        <f t="shared" si="3"/>
        <v>15999.010000000002</v>
      </c>
      <c r="V15" s="109"/>
      <c r="W15" s="108"/>
      <c r="X15" s="108" t="s">
        <v>103</v>
      </c>
      <c r="Y15" s="108" t="str">
        <f t="shared" si="4"/>
        <v>3</v>
      </c>
      <c r="Z15" s="109">
        <v>2009</v>
      </c>
    </row>
    <row r="16" spans="1:26" ht="17.149999999999999" customHeight="1" x14ac:dyDescent="0.35">
      <c r="A16" s="50" t="str">
        <f t="shared" si="5"/>
        <v>Quarter 4 2009</v>
      </c>
      <c r="B16" s="44">
        <v>15291.09</v>
      </c>
      <c r="C16" s="40">
        <v>14199.95</v>
      </c>
      <c r="D16" s="40">
        <v>2414.85</v>
      </c>
      <c r="E16" s="41">
        <f t="shared" si="0"/>
        <v>11785.1</v>
      </c>
      <c r="F16" s="39">
        <v>557.5</v>
      </c>
      <c r="G16" s="40">
        <v>-9.81</v>
      </c>
      <c r="H16" s="40">
        <v>0</v>
      </c>
      <c r="I16" s="42">
        <f t="shared" si="1"/>
        <v>29491.040000000001</v>
      </c>
      <c r="J16" s="43">
        <f t="shared" si="2"/>
        <v>27623.88</v>
      </c>
      <c r="K16" s="39">
        <v>9179.3799999999992</v>
      </c>
      <c r="L16" s="40">
        <v>10387.290000000001</v>
      </c>
      <c r="M16" s="40">
        <v>2651.27</v>
      </c>
      <c r="N16" s="44">
        <v>3083.32</v>
      </c>
      <c r="O16" s="40">
        <v>1314.03</v>
      </c>
      <c r="P16" s="40">
        <v>52.69</v>
      </c>
      <c r="Q16" s="40">
        <v>66.97</v>
      </c>
      <c r="R16" s="44">
        <v>5.54</v>
      </c>
      <c r="S16" s="39">
        <v>1108.43</v>
      </c>
      <c r="T16" s="149">
        <f t="shared" si="3"/>
        <v>27848.92</v>
      </c>
      <c r="V16" s="109"/>
      <c r="W16" s="108"/>
      <c r="X16" s="108" t="s">
        <v>104</v>
      </c>
      <c r="Y16" s="108" t="str">
        <f t="shared" si="4"/>
        <v>4</v>
      </c>
      <c r="Z16" s="109">
        <v>2009</v>
      </c>
    </row>
    <row r="17" spans="1:26" ht="17.149999999999999" customHeight="1" x14ac:dyDescent="0.35">
      <c r="A17" s="50" t="str">
        <f t="shared" si="5"/>
        <v>Quarter 1 2010</v>
      </c>
      <c r="B17" s="44">
        <v>16070.91</v>
      </c>
      <c r="C17" s="40">
        <v>16824.490000000002</v>
      </c>
      <c r="D17" s="40">
        <v>2055.6</v>
      </c>
      <c r="E17" s="41">
        <f t="shared" si="0"/>
        <v>14768.890000000001</v>
      </c>
      <c r="F17" s="39">
        <v>2964.16</v>
      </c>
      <c r="G17" s="40">
        <v>-10.01</v>
      </c>
      <c r="H17" s="40">
        <v>0</v>
      </c>
      <c r="I17" s="42">
        <f t="shared" si="1"/>
        <v>32895.4</v>
      </c>
      <c r="J17" s="43">
        <f t="shared" si="2"/>
        <v>33793.950000000004</v>
      </c>
      <c r="K17" s="39">
        <v>9374.3700000000008</v>
      </c>
      <c r="L17" s="40">
        <v>14599.65</v>
      </c>
      <c r="M17" s="40">
        <v>3143.18</v>
      </c>
      <c r="N17" s="44">
        <v>3429.45</v>
      </c>
      <c r="O17" s="40">
        <v>1351.69</v>
      </c>
      <c r="P17" s="40">
        <v>125.49</v>
      </c>
      <c r="Q17" s="40">
        <v>66</v>
      </c>
      <c r="R17" s="44">
        <v>6.14</v>
      </c>
      <c r="S17" s="39">
        <v>1308.4100000000001</v>
      </c>
      <c r="T17" s="149">
        <f t="shared" si="3"/>
        <v>33404.380000000005</v>
      </c>
      <c r="V17" s="109"/>
      <c r="W17" s="108"/>
      <c r="X17" s="108" t="s">
        <v>101</v>
      </c>
      <c r="Y17" s="108" t="str">
        <f t="shared" si="4"/>
        <v>1</v>
      </c>
      <c r="Z17" s="109">
        <v>2010</v>
      </c>
    </row>
    <row r="18" spans="1:26" ht="17.149999999999999" customHeight="1" x14ac:dyDescent="0.35">
      <c r="A18" s="50" t="str">
        <f t="shared" si="5"/>
        <v>Quarter 2 2010</v>
      </c>
      <c r="B18" s="44">
        <v>15307.01</v>
      </c>
      <c r="C18" s="40">
        <v>12158.38</v>
      </c>
      <c r="D18" s="40">
        <v>5206.74</v>
      </c>
      <c r="E18" s="41">
        <f t="shared" si="0"/>
        <v>6951.6399999999994</v>
      </c>
      <c r="F18" s="39">
        <v>-1985.92</v>
      </c>
      <c r="G18" s="40">
        <v>-2.5099999999999998</v>
      </c>
      <c r="H18" s="40">
        <v>0</v>
      </c>
      <c r="I18" s="42">
        <f t="shared" si="1"/>
        <v>27465.39</v>
      </c>
      <c r="J18" s="43">
        <f t="shared" si="2"/>
        <v>20270.220000000005</v>
      </c>
      <c r="K18" s="39">
        <v>8914.08</v>
      </c>
      <c r="L18" s="40">
        <v>4937.1499999999996</v>
      </c>
      <c r="M18" s="40">
        <v>1739.72</v>
      </c>
      <c r="N18" s="44">
        <v>2038.58</v>
      </c>
      <c r="O18" s="40">
        <v>1370.7</v>
      </c>
      <c r="P18" s="40">
        <v>64.28</v>
      </c>
      <c r="Q18" s="40">
        <v>66.61</v>
      </c>
      <c r="R18" s="44">
        <v>27.73</v>
      </c>
      <c r="S18" s="39">
        <v>1017.72</v>
      </c>
      <c r="T18" s="149">
        <f t="shared" si="3"/>
        <v>20176.57</v>
      </c>
      <c r="V18" s="109"/>
      <c r="W18" s="108"/>
      <c r="X18" s="108" t="s">
        <v>102</v>
      </c>
      <c r="Y18" s="108" t="str">
        <f t="shared" si="4"/>
        <v>2</v>
      </c>
      <c r="Z18" s="109">
        <v>2010</v>
      </c>
    </row>
    <row r="19" spans="1:26" ht="17.149999999999999" customHeight="1" x14ac:dyDescent="0.35">
      <c r="A19" s="50" t="str">
        <f t="shared" si="5"/>
        <v>Quarter 3 2010</v>
      </c>
      <c r="B19" s="44">
        <v>12642.81</v>
      </c>
      <c r="C19" s="40">
        <v>8880.57</v>
      </c>
      <c r="D19" s="40">
        <v>4434.62</v>
      </c>
      <c r="E19" s="41">
        <f t="shared" si="0"/>
        <v>4445.95</v>
      </c>
      <c r="F19" s="39">
        <v>-1257.02</v>
      </c>
      <c r="G19" s="40">
        <v>-5.96</v>
      </c>
      <c r="H19" s="40">
        <v>0</v>
      </c>
      <c r="I19" s="42">
        <f t="shared" si="1"/>
        <v>21523.379999999997</v>
      </c>
      <c r="J19" s="43">
        <f t="shared" si="2"/>
        <v>15825.779999999999</v>
      </c>
      <c r="K19" s="39">
        <v>7944.53</v>
      </c>
      <c r="L19" s="40">
        <v>2728.43</v>
      </c>
      <c r="M19" s="40">
        <v>1468.29</v>
      </c>
      <c r="N19" s="44">
        <v>1404.19</v>
      </c>
      <c r="O19" s="40">
        <v>1159.8499999999999</v>
      </c>
      <c r="P19" s="40">
        <v>29.54</v>
      </c>
      <c r="Q19" s="40">
        <v>60.24</v>
      </c>
      <c r="R19" s="44">
        <v>19.600000000000001</v>
      </c>
      <c r="S19" s="39">
        <v>849.03</v>
      </c>
      <c r="T19" s="149">
        <f t="shared" si="3"/>
        <v>15663.700000000003</v>
      </c>
      <c r="V19" s="109"/>
      <c r="W19" s="108"/>
      <c r="X19" s="108" t="s">
        <v>103</v>
      </c>
      <c r="Y19" s="108" t="str">
        <f t="shared" si="4"/>
        <v>3</v>
      </c>
      <c r="Z19" s="109">
        <v>2010</v>
      </c>
    </row>
    <row r="20" spans="1:26" ht="17.149999999999999" customHeight="1" x14ac:dyDescent="0.35">
      <c r="A20" s="50" t="str">
        <f t="shared" si="5"/>
        <v>Quarter 4 2010</v>
      </c>
      <c r="B20" s="44">
        <v>13842.48</v>
      </c>
      <c r="C20" s="40">
        <v>17446.36</v>
      </c>
      <c r="D20" s="40">
        <v>3545.92</v>
      </c>
      <c r="E20" s="41">
        <f t="shared" si="0"/>
        <v>13900.44</v>
      </c>
      <c r="F20" s="39">
        <v>1678.99</v>
      </c>
      <c r="G20" s="40">
        <v>-5.26</v>
      </c>
      <c r="H20" s="40">
        <v>0</v>
      </c>
      <c r="I20" s="42">
        <f t="shared" si="1"/>
        <v>31288.84</v>
      </c>
      <c r="J20" s="43">
        <f t="shared" si="2"/>
        <v>29416.65</v>
      </c>
      <c r="K20" s="39">
        <v>7994.14</v>
      </c>
      <c r="L20" s="40">
        <v>12564.46</v>
      </c>
      <c r="M20" s="40">
        <v>2492.64</v>
      </c>
      <c r="N20" s="44">
        <v>3820.07</v>
      </c>
      <c r="O20" s="40">
        <v>1298.72</v>
      </c>
      <c r="P20" s="40">
        <v>72.48</v>
      </c>
      <c r="Q20" s="40">
        <v>87.17</v>
      </c>
      <c r="R20" s="44">
        <v>7.07</v>
      </c>
      <c r="S20" s="39">
        <v>1092.94</v>
      </c>
      <c r="T20" s="149">
        <f t="shared" si="3"/>
        <v>29429.689999999995</v>
      </c>
      <c r="V20" s="109"/>
      <c r="W20" s="108"/>
      <c r="X20" s="108" t="s">
        <v>104</v>
      </c>
      <c r="Y20" s="108" t="str">
        <f t="shared" si="4"/>
        <v>4</v>
      </c>
      <c r="Z20" s="109">
        <v>2010</v>
      </c>
    </row>
    <row r="21" spans="1:26" ht="17.149999999999999" customHeight="1" x14ac:dyDescent="0.35">
      <c r="A21" s="50" t="str">
        <f t="shared" si="5"/>
        <v>Quarter 1 2011</v>
      </c>
      <c r="B21" s="44">
        <v>13282.11</v>
      </c>
      <c r="C21" s="40">
        <v>16743.740000000002</v>
      </c>
      <c r="D21" s="40">
        <v>1892.02</v>
      </c>
      <c r="E21" s="41">
        <f t="shared" si="0"/>
        <v>14851.720000000001</v>
      </c>
      <c r="F21" s="39">
        <v>620.52</v>
      </c>
      <c r="G21" s="40">
        <v>-2.87</v>
      </c>
      <c r="H21" s="40">
        <v>0</v>
      </c>
      <c r="I21" s="42">
        <f t="shared" si="1"/>
        <v>30025.850000000002</v>
      </c>
      <c r="J21" s="43">
        <f t="shared" si="2"/>
        <v>28751.480000000003</v>
      </c>
      <c r="K21" s="39">
        <v>7384.92</v>
      </c>
      <c r="L21" s="40">
        <v>12327.28</v>
      </c>
      <c r="M21" s="40">
        <v>3014.1</v>
      </c>
      <c r="N21" s="44">
        <v>3309.36</v>
      </c>
      <c r="O21" s="40">
        <v>1269.9000000000001</v>
      </c>
      <c r="P21" s="40">
        <v>59.62</v>
      </c>
      <c r="Q21" s="40">
        <v>107.69</v>
      </c>
      <c r="R21" s="44">
        <v>10.02</v>
      </c>
      <c r="S21" s="39">
        <v>1097.1600000000001</v>
      </c>
      <c r="T21" s="149">
        <f t="shared" si="3"/>
        <v>28580.05</v>
      </c>
      <c r="V21" s="109"/>
      <c r="W21" s="108"/>
      <c r="X21" s="108" t="s">
        <v>101</v>
      </c>
      <c r="Y21" s="108" t="str">
        <f t="shared" si="4"/>
        <v>1</v>
      </c>
      <c r="Z21" s="109">
        <v>2011</v>
      </c>
    </row>
    <row r="22" spans="1:26" ht="17.149999999999999" customHeight="1" x14ac:dyDescent="0.35">
      <c r="A22" s="50" t="str">
        <f t="shared" si="5"/>
        <v>Quarter 2 2011</v>
      </c>
      <c r="B22" s="44">
        <v>11532.68</v>
      </c>
      <c r="C22" s="40">
        <v>12142.84</v>
      </c>
      <c r="D22" s="40">
        <v>4803.63</v>
      </c>
      <c r="E22" s="41">
        <f t="shared" si="0"/>
        <v>7339.21</v>
      </c>
      <c r="F22" s="39">
        <v>-1955.19</v>
      </c>
      <c r="G22" s="40">
        <v>-0.89</v>
      </c>
      <c r="H22" s="40">
        <v>0</v>
      </c>
      <c r="I22" s="42">
        <f t="shared" si="1"/>
        <v>23675.52</v>
      </c>
      <c r="J22" s="43">
        <f t="shared" si="2"/>
        <v>16915.810000000001</v>
      </c>
      <c r="K22" s="39">
        <v>7073.78</v>
      </c>
      <c r="L22" s="40">
        <v>4026.8</v>
      </c>
      <c r="M22" s="40">
        <v>1620.6</v>
      </c>
      <c r="N22" s="44">
        <v>1906.01</v>
      </c>
      <c r="O22" s="40">
        <v>1168.45</v>
      </c>
      <c r="P22" s="40">
        <v>38.630000000000003</v>
      </c>
      <c r="Q22" s="40">
        <v>112.01</v>
      </c>
      <c r="R22" s="44">
        <v>29.75</v>
      </c>
      <c r="S22" s="39">
        <v>860.68</v>
      </c>
      <c r="T22" s="149">
        <f t="shared" si="3"/>
        <v>16836.71</v>
      </c>
      <c r="V22" s="109"/>
      <c r="W22" s="108"/>
      <c r="X22" s="108" t="s">
        <v>102</v>
      </c>
      <c r="Y22" s="108" t="str">
        <f t="shared" si="4"/>
        <v>2</v>
      </c>
      <c r="Z22" s="109">
        <v>2011</v>
      </c>
    </row>
    <row r="23" spans="1:26" ht="17.149999999999999" customHeight="1" x14ac:dyDescent="0.35">
      <c r="A23" s="50" t="str">
        <f t="shared" si="5"/>
        <v>Quarter 3 2011</v>
      </c>
      <c r="B23" s="44">
        <v>9151</v>
      </c>
      <c r="C23" s="40">
        <v>11403.68</v>
      </c>
      <c r="D23" s="40">
        <v>4670.75</v>
      </c>
      <c r="E23" s="41">
        <f t="shared" si="0"/>
        <v>6732.93</v>
      </c>
      <c r="F23" s="39">
        <v>-1014.34</v>
      </c>
      <c r="G23" s="40">
        <v>-1</v>
      </c>
      <c r="H23" s="40">
        <v>0</v>
      </c>
      <c r="I23" s="42">
        <f t="shared" si="1"/>
        <v>20554.68</v>
      </c>
      <c r="J23" s="43">
        <f t="shared" si="2"/>
        <v>14868.59</v>
      </c>
      <c r="K23" s="39">
        <v>7306.54</v>
      </c>
      <c r="L23" s="40">
        <v>2664.9</v>
      </c>
      <c r="M23" s="40">
        <v>1395.8</v>
      </c>
      <c r="N23" s="44">
        <v>1559.81</v>
      </c>
      <c r="O23" s="40">
        <v>1010.96</v>
      </c>
      <c r="P23" s="40">
        <v>22.68</v>
      </c>
      <c r="Q23" s="40">
        <v>82.33</v>
      </c>
      <c r="R23" s="44">
        <v>16.25</v>
      </c>
      <c r="S23" s="39">
        <v>768.6</v>
      </c>
      <c r="T23" s="149">
        <f t="shared" si="3"/>
        <v>14827.869999999999</v>
      </c>
      <c r="V23" s="109"/>
      <c r="W23" s="108"/>
      <c r="X23" s="108" t="s">
        <v>103</v>
      </c>
      <c r="Y23" s="108" t="str">
        <f t="shared" si="4"/>
        <v>3</v>
      </c>
      <c r="Z23" s="109">
        <v>2011</v>
      </c>
    </row>
    <row r="24" spans="1:26" ht="17.149999999999999" customHeight="1" x14ac:dyDescent="0.35">
      <c r="A24" s="50" t="str">
        <f t="shared" si="5"/>
        <v>Quarter 4 2011</v>
      </c>
      <c r="B24" s="44">
        <v>12334.01</v>
      </c>
      <c r="C24" s="40">
        <v>14333.06</v>
      </c>
      <c r="D24" s="40">
        <v>4597.13</v>
      </c>
      <c r="E24" s="41">
        <f t="shared" si="0"/>
        <v>9735.93</v>
      </c>
      <c r="F24" s="39">
        <v>278.51</v>
      </c>
      <c r="G24" s="40">
        <v>-0.65</v>
      </c>
      <c r="H24" s="40">
        <v>0</v>
      </c>
      <c r="I24" s="42">
        <f t="shared" si="1"/>
        <v>26667.07</v>
      </c>
      <c r="J24" s="43">
        <f t="shared" si="2"/>
        <v>22347.799999999996</v>
      </c>
      <c r="K24" s="39">
        <v>6287.8</v>
      </c>
      <c r="L24" s="40">
        <v>8575.99</v>
      </c>
      <c r="M24" s="40">
        <v>2215.7199999999998</v>
      </c>
      <c r="N24" s="44">
        <v>3029.81</v>
      </c>
      <c r="O24" s="40">
        <v>1216.46</v>
      </c>
      <c r="P24" s="40">
        <v>42.68</v>
      </c>
      <c r="Q24" s="40">
        <v>69.98</v>
      </c>
      <c r="R24" s="44">
        <v>3.27</v>
      </c>
      <c r="S24" s="39">
        <v>972.42</v>
      </c>
      <c r="T24" s="149">
        <f t="shared" si="3"/>
        <v>22414.13</v>
      </c>
      <c r="V24" s="109"/>
      <c r="W24" s="108"/>
      <c r="X24" s="108" t="s">
        <v>104</v>
      </c>
      <c r="Y24" s="108" t="str">
        <f t="shared" si="4"/>
        <v>4</v>
      </c>
      <c r="Z24" s="109">
        <v>2011</v>
      </c>
    </row>
    <row r="25" spans="1:26" ht="17.149999999999999" customHeight="1" x14ac:dyDescent="0.35">
      <c r="A25" s="50" t="str">
        <f t="shared" si="5"/>
        <v>Quarter 1 2012</v>
      </c>
      <c r="B25" s="44">
        <v>11677.95</v>
      </c>
      <c r="C25" s="40">
        <v>15332.01</v>
      </c>
      <c r="D25" s="40">
        <v>2720.56</v>
      </c>
      <c r="E25" s="41">
        <f t="shared" si="0"/>
        <v>12611.45</v>
      </c>
      <c r="F25" s="39">
        <v>1248.44</v>
      </c>
      <c r="G25" s="40">
        <v>-1.03</v>
      </c>
      <c r="H25" s="40">
        <v>0</v>
      </c>
      <c r="I25" s="42">
        <f t="shared" si="1"/>
        <v>27009.96</v>
      </c>
      <c r="J25" s="43">
        <f t="shared" si="2"/>
        <v>25536.809999999998</v>
      </c>
      <c r="K25" s="39">
        <v>5391.57</v>
      </c>
      <c r="L25" s="40">
        <v>11704.36</v>
      </c>
      <c r="M25" s="40">
        <v>3006.6</v>
      </c>
      <c r="N25" s="44">
        <v>2921.87</v>
      </c>
      <c r="O25" s="40">
        <v>1119.55</v>
      </c>
      <c r="P25" s="40">
        <v>50.07</v>
      </c>
      <c r="Q25" s="40">
        <v>53.09</v>
      </c>
      <c r="R25" s="44">
        <v>10.92</v>
      </c>
      <c r="S25" s="39">
        <v>1010.38</v>
      </c>
      <c r="T25" s="149">
        <f t="shared" si="3"/>
        <v>25268.409999999996</v>
      </c>
      <c r="V25" s="109"/>
      <c r="W25" s="108"/>
      <c r="X25" s="108" t="s">
        <v>101</v>
      </c>
      <c r="Y25" s="108" t="str">
        <f t="shared" si="4"/>
        <v>1</v>
      </c>
      <c r="Z25" s="109">
        <v>2012</v>
      </c>
    </row>
    <row r="26" spans="1:26" ht="17.149999999999999" customHeight="1" x14ac:dyDescent="0.35">
      <c r="A26" s="50" t="str">
        <f t="shared" si="5"/>
        <v>Quarter 2 2012</v>
      </c>
      <c r="B26" s="44">
        <v>10091.870000000001</v>
      </c>
      <c r="C26" s="40">
        <v>11369.9</v>
      </c>
      <c r="D26" s="40">
        <v>3395.45</v>
      </c>
      <c r="E26" s="41">
        <f t="shared" si="0"/>
        <v>7974.45</v>
      </c>
      <c r="F26" s="39">
        <v>-860.96</v>
      </c>
      <c r="G26" s="40">
        <v>-0.37</v>
      </c>
      <c r="H26" s="40">
        <v>0</v>
      </c>
      <c r="I26" s="42">
        <f t="shared" si="1"/>
        <v>21461.77</v>
      </c>
      <c r="J26" s="43">
        <f t="shared" si="2"/>
        <v>17204.990000000002</v>
      </c>
      <c r="K26" s="39">
        <v>4894.62</v>
      </c>
      <c r="L26" s="40">
        <v>5891.82</v>
      </c>
      <c r="M26" s="40">
        <v>1836.48</v>
      </c>
      <c r="N26" s="44">
        <v>2399.48</v>
      </c>
      <c r="O26" s="40">
        <v>1084.45</v>
      </c>
      <c r="P26" s="40">
        <v>28.98</v>
      </c>
      <c r="Q26" s="40">
        <v>65.08</v>
      </c>
      <c r="R26" s="44">
        <v>20.04</v>
      </c>
      <c r="S26" s="39">
        <v>833.45</v>
      </c>
      <c r="T26" s="149">
        <f t="shared" si="3"/>
        <v>17054.399999999998</v>
      </c>
      <c r="V26" s="109"/>
      <c r="W26" s="108"/>
      <c r="X26" s="108" t="s">
        <v>102</v>
      </c>
      <c r="Y26" s="108" t="str">
        <f t="shared" ref="Y26:Y70" si="6">RIGHT(X26,1)</f>
        <v>2</v>
      </c>
      <c r="Z26" s="109">
        <v>2012</v>
      </c>
    </row>
    <row r="27" spans="1:26" ht="17.149999999999999" customHeight="1" x14ac:dyDescent="0.35">
      <c r="A27" s="50" t="str">
        <f t="shared" si="5"/>
        <v>Quarter 3 2012</v>
      </c>
      <c r="B27" s="44">
        <v>8146.28</v>
      </c>
      <c r="C27" s="40">
        <v>8892.5499999999993</v>
      </c>
      <c r="D27" s="40">
        <v>4032.01</v>
      </c>
      <c r="E27" s="41">
        <f t="shared" si="0"/>
        <v>4860.5399999999991</v>
      </c>
      <c r="F27" s="39">
        <v>-756.78</v>
      </c>
      <c r="G27" s="40">
        <v>-1.26</v>
      </c>
      <c r="H27" s="40">
        <v>0</v>
      </c>
      <c r="I27" s="42">
        <f t="shared" si="1"/>
        <v>17038.829999999998</v>
      </c>
      <c r="J27" s="43">
        <f t="shared" si="2"/>
        <v>12248.779999999997</v>
      </c>
      <c r="K27" s="39">
        <v>4472.0600000000004</v>
      </c>
      <c r="L27" s="40">
        <v>2947.1</v>
      </c>
      <c r="M27" s="40">
        <v>1370.47</v>
      </c>
      <c r="N27" s="44">
        <v>1572.03</v>
      </c>
      <c r="O27" s="40">
        <v>946.65</v>
      </c>
      <c r="P27" s="40">
        <v>18.239999999999998</v>
      </c>
      <c r="Q27" s="40">
        <v>47.69</v>
      </c>
      <c r="R27" s="44">
        <v>18.239999999999998</v>
      </c>
      <c r="S27" s="39">
        <v>757.74</v>
      </c>
      <c r="T27" s="149">
        <f t="shared" si="3"/>
        <v>12150.22</v>
      </c>
      <c r="V27" s="109"/>
      <c r="W27" s="108"/>
      <c r="X27" s="108" t="s">
        <v>103</v>
      </c>
      <c r="Y27" s="108" t="str">
        <f t="shared" si="6"/>
        <v>3</v>
      </c>
      <c r="Z27" s="109">
        <v>2012</v>
      </c>
    </row>
    <row r="28" spans="1:26" ht="17.149999999999999" customHeight="1" x14ac:dyDescent="0.35">
      <c r="A28" s="50" t="str">
        <f t="shared" si="5"/>
        <v>Quarter 4 2012</v>
      </c>
      <c r="B28" s="44">
        <v>9680.92</v>
      </c>
      <c r="C28" s="40">
        <v>15121.34</v>
      </c>
      <c r="D28" s="40">
        <v>1816.81</v>
      </c>
      <c r="E28" s="41">
        <f t="shared" si="0"/>
        <v>13304.53</v>
      </c>
      <c r="F28" s="39">
        <v>390.32</v>
      </c>
      <c r="G28" s="40">
        <v>-2.37</v>
      </c>
      <c r="H28" s="40">
        <v>0</v>
      </c>
      <c r="I28" s="42">
        <f t="shared" si="1"/>
        <v>24802.260000000002</v>
      </c>
      <c r="J28" s="43">
        <f t="shared" si="2"/>
        <v>23373.4</v>
      </c>
      <c r="K28" s="39">
        <v>4889.8599999999997</v>
      </c>
      <c r="L28" s="40">
        <v>10377.02</v>
      </c>
      <c r="M28" s="40">
        <v>2589.62</v>
      </c>
      <c r="N28" s="44">
        <v>3306.78</v>
      </c>
      <c r="O28" s="40">
        <v>1023.9</v>
      </c>
      <c r="P28" s="40">
        <v>57.08</v>
      </c>
      <c r="Q28" s="40">
        <v>37.33</v>
      </c>
      <c r="R28" s="44">
        <v>5.27</v>
      </c>
      <c r="S28" s="39">
        <v>959.87</v>
      </c>
      <c r="T28" s="149">
        <f t="shared" si="3"/>
        <v>23246.730000000003</v>
      </c>
      <c r="V28" s="109"/>
      <c r="W28" s="108"/>
      <c r="X28" s="108" t="s">
        <v>104</v>
      </c>
      <c r="Y28" s="108" t="str">
        <f t="shared" si="6"/>
        <v>4</v>
      </c>
      <c r="Z28" s="109">
        <v>2012</v>
      </c>
    </row>
    <row r="29" spans="1:26" ht="17.149999999999999" customHeight="1" x14ac:dyDescent="0.35">
      <c r="A29" s="50" t="str">
        <f t="shared" si="5"/>
        <v>Quarter 1 2013</v>
      </c>
      <c r="B29" s="44">
        <v>9983.75</v>
      </c>
      <c r="C29" s="40">
        <v>16813.21</v>
      </c>
      <c r="D29" s="40">
        <v>1741.26</v>
      </c>
      <c r="E29" s="41">
        <f t="shared" si="0"/>
        <v>15071.949999999999</v>
      </c>
      <c r="F29" s="39">
        <v>3708.12</v>
      </c>
      <c r="G29" s="40">
        <v>-2.65</v>
      </c>
      <c r="H29" s="40">
        <v>0</v>
      </c>
      <c r="I29" s="42">
        <f t="shared" si="1"/>
        <v>26796.959999999999</v>
      </c>
      <c r="J29" s="43">
        <f t="shared" si="2"/>
        <v>28761.17</v>
      </c>
      <c r="K29" s="39">
        <v>5358.1</v>
      </c>
      <c r="L29" s="40">
        <v>14259.22</v>
      </c>
      <c r="M29" s="40">
        <v>3017.82</v>
      </c>
      <c r="N29" s="44">
        <v>3741.22</v>
      </c>
      <c r="O29" s="40">
        <v>1090.43</v>
      </c>
      <c r="P29" s="40">
        <v>83.22</v>
      </c>
      <c r="Q29" s="40">
        <v>21.97</v>
      </c>
      <c r="R29" s="44">
        <v>3.39</v>
      </c>
      <c r="S29" s="39">
        <v>1074.17</v>
      </c>
      <c r="T29" s="149">
        <f t="shared" si="3"/>
        <v>28649.54</v>
      </c>
      <c r="V29" s="109"/>
      <c r="W29" s="108"/>
      <c r="X29" s="108" t="s">
        <v>101</v>
      </c>
      <c r="Y29" s="108" t="str">
        <f t="shared" si="6"/>
        <v>1</v>
      </c>
      <c r="Z29" s="109">
        <v>2013</v>
      </c>
    </row>
    <row r="30" spans="1:26" ht="17.149999999999999" customHeight="1" x14ac:dyDescent="0.35">
      <c r="A30" s="50" t="str">
        <f t="shared" si="5"/>
        <v>Quarter 2 2013</v>
      </c>
      <c r="B30" s="44">
        <v>9941.32</v>
      </c>
      <c r="C30" s="40">
        <v>12014.88</v>
      </c>
      <c r="D30" s="40">
        <v>2995.57</v>
      </c>
      <c r="E30" s="41">
        <f t="shared" si="0"/>
        <v>9019.31</v>
      </c>
      <c r="F30" s="39">
        <v>-2300.54</v>
      </c>
      <c r="G30" s="40">
        <v>-1.1000000000000001</v>
      </c>
      <c r="H30" s="40">
        <v>0</v>
      </c>
      <c r="I30" s="42">
        <f t="shared" si="1"/>
        <v>21956.199999999997</v>
      </c>
      <c r="J30" s="43">
        <f t="shared" si="2"/>
        <v>16658.989999999998</v>
      </c>
      <c r="K30" s="39">
        <v>4613.5</v>
      </c>
      <c r="L30" s="40">
        <v>5849.11</v>
      </c>
      <c r="M30" s="40">
        <v>1705.58</v>
      </c>
      <c r="N30" s="44">
        <v>2410.9</v>
      </c>
      <c r="O30" s="40">
        <v>1082.3599999999999</v>
      </c>
      <c r="P30" s="40">
        <v>31.35</v>
      </c>
      <c r="Q30" s="40">
        <v>59.83</v>
      </c>
      <c r="R30" s="44">
        <v>21.57</v>
      </c>
      <c r="S30" s="39">
        <v>839.3</v>
      </c>
      <c r="T30" s="149">
        <f t="shared" si="3"/>
        <v>16613.5</v>
      </c>
      <c r="V30" s="109"/>
      <c r="W30" s="108"/>
      <c r="X30" s="108" t="s">
        <v>102</v>
      </c>
      <c r="Y30" s="108" t="str">
        <f t="shared" si="6"/>
        <v>2</v>
      </c>
      <c r="Z30" s="109">
        <v>2013</v>
      </c>
    </row>
    <row r="31" spans="1:26" ht="17.149999999999999" customHeight="1" x14ac:dyDescent="0.35">
      <c r="A31" s="50" t="str">
        <f t="shared" si="5"/>
        <v>Quarter 3 2013</v>
      </c>
      <c r="B31" s="44">
        <v>7893.82</v>
      </c>
      <c r="C31" s="40">
        <v>7201.07</v>
      </c>
      <c r="D31" s="40">
        <v>2582.94</v>
      </c>
      <c r="E31" s="41">
        <f t="shared" si="0"/>
        <v>4618.1299999999992</v>
      </c>
      <c r="F31" s="39">
        <v>-1343.86</v>
      </c>
      <c r="G31" s="40">
        <v>-1.27</v>
      </c>
      <c r="H31" s="40">
        <v>0</v>
      </c>
      <c r="I31" s="42">
        <f t="shared" si="1"/>
        <v>15094.89</v>
      </c>
      <c r="J31" s="43">
        <f t="shared" si="2"/>
        <v>11166.819999999998</v>
      </c>
      <c r="K31" s="39">
        <v>4104.12</v>
      </c>
      <c r="L31" s="40">
        <v>2457.25</v>
      </c>
      <c r="M31" s="40">
        <v>1475.63</v>
      </c>
      <c r="N31" s="44">
        <v>1422.18</v>
      </c>
      <c r="O31" s="40">
        <v>867.65</v>
      </c>
      <c r="P31" s="40">
        <v>19.16</v>
      </c>
      <c r="Q31" s="40">
        <v>26.29</v>
      </c>
      <c r="R31" s="44">
        <v>26.01</v>
      </c>
      <c r="S31" s="39">
        <v>697.07</v>
      </c>
      <c r="T31" s="149">
        <f t="shared" si="3"/>
        <v>11095.36</v>
      </c>
      <c r="V31" s="109"/>
      <c r="W31" s="108"/>
      <c r="X31" s="108" t="s">
        <v>103</v>
      </c>
      <c r="Y31" s="108" t="str">
        <f t="shared" si="6"/>
        <v>3</v>
      </c>
      <c r="Z31" s="109">
        <v>2013</v>
      </c>
    </row>
    <row r="32" spans="1:26" ht="17.149999999999999" customHeight="1" x14ac:dyDescent="0.35">
      <c r="A32" s="50" t="str">
        <f t="shared" si="5"/>
        <v>Quarter 4 2013</v>
      </c>
      <c r="B32" s="44">
        <v>9489.2000000000007</v>
      </c>
      <c r="C32" s="40">
        <v>13279.97</v>
      </c>
      <c r="D32" s="40">
        <v>1666.09</v>
      </c>
      <c r="E32" s="41">
        <f t="shared" si="0"/>
        <v>11613.88</v>
      </c>
      <c r="F32" s="39">
        <v>36.5</v>
      </c>
      <c r="G32" s="40">
        <v>-0.44</v>
      </c>
      <c r="H32" s="40">
        <v>0</v>
      </c>
      <c r="I32" s="42">
        <f t="shared" si="1"/>
        <v>22769.17</v>
      </c>
      <c r="J32" s="43">
        <f t="shared" si="2"/>
        <v>21139.14</v>
      </c>
      <c r="K32" s="39">
        <v>4601.62</v>
      </c>
      <c r="L32" s="40">
        <v>9239.2199999999993</v>
      </c>
      <c r="M32" s="40">
        <v>2352.86</v>
      </c>
      <c r="N32" s="44">
        <v>2982.81</v>
      </c>
      <c r="O32" s="40">
        <v>944.61</v>
      </c>
      <c r="P32" s="40">
        <v>51.33</v>
      </c>
      <c r="Q32" s="40">
        <v>30.83</v>
      </c>
      <c r="R32" s="44">
        <v>7.98</v>
      </c>
      <c r="S32" s="39">
        <v>913.4</v>
      </c>
      <c r="T32" s="149">
        <f t="shared" si="3"/>
        <v>21124.660000000007</v>
      </c>
      <c r="V32" s="109"/>
      <c r="W32" s="108"/>
      <c r="X32" s="108" t="s">
        <v>104</v>
      </c>
      <c r="Y32" s="108" t="str">
        <f t="shared" si="6"/>
        <v>4</v>
      </c>
      <c r="Z32" s="109">
        <v>2013</v>
      </c>
    </row>
    <row r="33" spans="1:26" ht="17.149999999999999" customHeight="1" x14ac:dyDescent="0.35">
      <c r="A33" s="50" t="str">
        <f t="shared" si="5"/>
        <v>Quarter 1 2014</v>
      </c>
      <c r="B33" s="44">
        <v>10222.07</v>
      </c>
      <c r="C33" s="40">
        <v>13131.43</v>
      </c>
      <c r="D33" s="40">
        <v>1746.01</v>
      </c>
      <c r="E33" s="41">
        <f t="shared" si="0"/>
        <v>11385.42</v>
      </c>
      <c r="F33" s="39">
        <v>1568.28</v>
      </c>
      <c r="G33" s="40">
        <v>-0.86</v>
      </c>
      <c r="H33" s="40">
        <v>0.45</v>
      </c>
      <c r="I33" s="42">
        <f t="shared" si="1"/>
        <v>23353.5</v>
      </c>
      <c r="J33" s="43">
        <f t="shared" si="2"/>
        <v>23175.360000000001</v>
      </c>
      <c r="K33" s="39">
        <v>4338.26</v>
      </c>
      <c r="L33" s="40">
        <v>10898.27</v>
      </c>
      <c r="M33" s="40">
        <v>2837.4</v>
      </c>
      <c r="N33" s="44">
        <v>2833.78</v>
      </c>
      <c r="O33" s="40">
        <v>1017.08</v>
      </c>
      <c r="P33" s="40">
        <v>55.46</v>
      </c>
      <c r="Q33" s="40">
        <v>17.48</v>
      </c>
      <c r="R33" s="44">
        <v>7.69</v>
      </c>
      <c r="S33" s="39">
        <v>1050.0899999999999</v>
      </c>
      <c r="T33" s="149">
        <f t="shared" si="3"/>
        <v>23055.51</v>
      </c>
      <c r="V33" s="109"/>
      <c r="W33" s="108"/>
      <c r="X33" s="108" t="s">
        <v>101</v>
      </c>
      <c r="Y33" s="108" t="str">
        <f t="shared" si="6"/>
        <v>1</v>
      </c>
      <c r="Z33" s="109">
        <v>2014</v>
      </c>
    </row>
    <row r="34" spans="1:26" ht="17.149999999999999" customHeight="1" x14ac:dyDescent="0.35">
      <c r="A34" s="50" t="str">
        <f t="shared" si="5"/>
        <v>Quarter 2 2014</v>
      </c>
      <c r="B34" s="44">
        <v>9536.73</v>
      </c>
      <c r="C34" s="40">
        <v>9708.2800000000007</v>
      </c>
      <c r="D34" s="40">
        <v>3440.56</v>
      </c>
      <c r="E34" s="41">
        <f t="shared" si="0"/>
        <v>6267.7200000000012</v>
      </c>
      <c r="F34" s="39">
        <v>-1630.93</v>
      </c>
      <c r="G34" s="40">
        <v>-2.27</v>
      </c>
      <c r="H34" s="40">
        <v>0.54</v>
      </c>
      <c r="I34" s="42">
        <f t="shared" si="1"/>
        <v>19245.010000000002</v>
      </c>
      <c r="J34" s="43">
        <f t="shared" si="2"/>
        <v>14171.790000000003</v>
      </c>
      <c r="K34" s="39">
        <v>4603.1499999999996</v>
      </c>
      <c r="L34" s="40">
        <v>4209.6000000000004</v>
      </c>
      <c r="M34" s="40">
        <v>1628.18</v>
      </c>
      <c r="N34" s="44">
        <v>1750.9</v>
      </c>
      <c r="O34" s="40">
        <v>986.32</v>
      </c>
      <c r="P34" s="40">
        <v>20.49</v>
      </c>
      <c r="Q34" s="40">
        <v>59.53</v>
      </c>
      <c r="R34" s="44">
        <v>29.81</v>
      </c>
      <c r="S34" s="39">
        <v>817.41</v>
      </c>
      <c r="T34" s="149">
        <f t="shared" si="3"/>
        <v>14105.39</v>
      </c>
      <c r="V34" s="109"/>
      <c r="W34" s="108"/>
      <c r="X34" s="108" t="s">
        <v>102</v>
      </c>
      <c r="Y34" s="108" t="str">
        <f t="shared" si="6"/>
        <v>2</v>
      </c>
      <c r="Z34" s="109">
        <v>2014</v>
      </c>
    </row>
    <row r="35" spans="1:26" ht="17.149999999999999" customHeight="1" x14ac:dyDescent="0.35">
      <c r="A35" s="50" t="str">
        <f t="shared" si="5"/>
        <v>Quarter 3 2014</v>
      </c>
      <c r="B35" s="44">
        <v>8250.57</v>
      </c>
      <c r="C35" s="40">
        <v>8221.14</v>
      </c>
      <c r="D35" s="40">
        <v>3439.38</v>
      </c>
      <c r="E35" s="41">
        <f t="shared" si="0"/>
        <v>4781.7599999999993</v>
      </c>
      <c r="F35" s="39">
        <v>-627.77</v>
      </c>
      <c r="G35" s="40">
        <v>-3.58</v>
      </c>
      <c r="H35" s="40">
        <v>0.67</v>
      </c>
      <c r="I35" s="42">
        <f t="shared" si="1"/>
        <v>16471.71</v>
      </c>
      <c r="J35" s="43">
        <f t="shared" si="2"/>
        <v>12401.649999999998</v>
      </c>
      <c r="K35" s="39">
        <v>5647.66</v>
      </c>
      <c r="L35" s="40">
        <v>2241.71</v>
      </c>
      <c r="M35" s="40">
        <v>1449.47</v>
      </c>
      <c r="N35" s="44">
        <v>1295.8</v>
      </c>
      <c r="O35" s="40">
        <v>859.05</v>
      </c>
      <c r="P35" s="40">
        <v>16.75</v>
      </c>
      <c r="Q35" s="40">
        <v>54.36</v>
      </c>
      <c r="R35" s="44">
        <v>16.5</v>
      </c>
      <c r="S35" s="39">
        <v>764.26</v>
      </c>
      <c r="T35" s="149">
        <f t="shared" si="3"/>
        <v>12345.56</v>
      </c>
      <c r="V35" s="109"/>
      <c r="W35" s="108"/>
      <c r="X35" s="108" t="s">
        <v>103</v>
      </c>
      <c r="Y35" s="108" t="str">
        <f t="shared" si="6"/>
        <v>3</v>
      </c>
      <c r="Z35" s="109">
        <v>2014</v>
      </c>
    </row>
    <row r="36" spans="1:26" ht="17.149999999999999" customHeight="1" x14ac:dyDescent="0.35">
      <c r="A36" s="50" t="str">
        <f t="shared" si="5"/>
        <v>Quarter 4 2014</v>
      </c>
      <c r="B36" s="44">
        <v>9670.5300000000007</v>
      </c>
      <c r="C36" s="40">
        <v>12759.76</v>
      </c>
      <c r="D36" s="40">
        <v>1934.61</v>
      </c>
      <c r="E36" s="41">
        <f t="shared" si="0"/>
        <v>10825.15</v>
      </c>
      <c r="F36" s="39">
        <v>535.12</v>
      </c>
      <c r="G36" s="40">
        <v>-5.91</v>
      </c>
      <c r="H36" s="40">
        <v>1.77</v>
      </c>
      <c r="I36" s="42">
        <f t="shared" si="1"/>
        <v>22430.29</v>
      </c>
      <c r="J36" s="43">
        <f t="shared" si="2"/>
        <v>21026.66</v>
      </c>
      <c r="K36" s="39">
        <v>5179.92</v>
      </c>
      <c r="L36" s="40">
        <v>8614.66</v>
      </c>
      <c r="M36" s="40">
        <v>2288.19</v>
      </c>
      <c r="N36" s="44">
        <v>2863.3</v>
      </c>
      <c r="O36" s="40">
        <v>1018.93</v>
      </c>
      <c r="P36" s="40">
        <v>44.69</v>
      </c>
      <c r="Q36" s="40">
        <v>36.380000000000003</v>
      </c>
      <c r="R36" s="44">
        <v>5.94</v>
      </c>
      <c r="S36" s="39">
        <v>978.02</v>
      </c>
      <c r="T36" s="149">
        <f t="shared" si="3"/>
        <v>21030.03</v>
      </c>
      <c r="V36" s="109"/>
      <c r="W36" s="108"/>
      <c r="X36" s="108" t="s">
        <v>104</v>
      </c>
      <c r="Y36" s="108" t="str">
        <f t="shared" si="6"/>
        <v>4</v>
      </c>
      <c r="Z36" s="109">
        <v>2014</v>
      </c>
    </row>
    <row r="37" spans="1:26" ht="17.149999999999999" customHeight="1" x14ac:dyDescent="0.35">
      <c r="A37" s="50" t="str">
        <f t="shared" si="5"/>
        <v>Quarter 1 2015</v>
      </c>
      <c r="B37" s="44">
        <v>10108.959999999999</v>
      </c>
      <c r="C37" s="40">
        <v>14401.6</v>
      </c>
      <c r="D37" s="40">
        <v>2313.2199999999998</v>
      </c>
      <c r="E37" s="41">
        <f t="shared" si="0"/>
        <v>12088.380000000001</v>
      </c>
      <c r="F37" s="39">
        <v>3135.99</v>
      </c>
      <c r="G37" s="40">
        <v>-8.34</v>
      </c>
      <c r="H37" s="40">
        <v>3.6</v>
      </c>
      <c r="I37" s="42">
        <f t="shared" si="1"/>
        <v>24510.559999999998</v>
      </c>
      <c r="J37" s="43">
        <f t="shared" si="2"/>
        <v>25328.589999999993</v>
      </c>
      <c r="K37" s="39">
        <v>4642.54</v>
      </c>
      <c r="L37" s="40">
        <v>12317.45</v>
      </c>
      <c r="M37" s="40">
        <v>2904.8</v>
      </c>
      <c r="N37" s="44">
        <v>3180.83</v>
      </c>
      <c r="O37" s="40">
        <v>1049.8399999999999</v>
      </c>
      <c r="P37" s="40">
        <v>62.15</v>
      </c>
      <c r="Q37" s="40">
        <v>48.22</v>
      </c>
      <c r="R37" s="44">
        <v>3.67</v>
      </c>
      <c r="S37" s="39">
        <v>1160.1600000000001</v>
      </c>
      <c r="T37" s="149">
        <f t="shared" si="3"/>
        <v>25369.660000000003</v>
      </c>
      <c r="V37" s="109"/>
      <c r="W37" s="108"/>
      <c r="X37" s="108" t="s">
        <v>101</v>
      </c>
      <c r="Y37" s="108" t="str">
        <f t="shared" si="6"/>
        <v>1</v>
      </c>
      <c r="Z37" s="109">
        <v>2015</v>
      </c>
    </row>
    <row r="38" spans="1:26" ht="17.149999999999999" customHeight="1" x14ac:dyDescent="0.35">
      <c r="A38" s="50" t="str">
        <f t="shared" si="5"/>
        <v>Quarter 2 2015</v>
      </c>
      <c r="B38" s="44">
        <v>10649.06</v>
      </c>
      <c r="C38" s="40">
        <v>8637.5499999999993</v>
      </c>
      <c r="D38" s="40">
        <v>3506.16</v>
      </c>
      <c r="E38" s="41">
        <f t="shared" si="0"/>
        <v>5131.3899999999994</v>
      </c>
      <c r="F38" s="39">
        <v>-1000.53</v>
      </c>
      <c r="G38" s="40">
        <v>-8.68</v>
      </c>
      <c r="H38" s="40">
        <v>5.76</v>
      </c>
      <c r="I38" s="42">
        <f t="shared" si="1"/>
        <v>19286.61</v>
      </c>
      <c r="J38" s="43">
        <f t="shared" si="2"/>
        <v>14777</v>
      </c>
      <c r="K38" s="39">
        <v>4514.1000000000004</v>
      </c>
      <c r="L38" s="40">
        <v>4690.24</v>
      </c>
      <c r="M38" s="40">
        <v>1596.71</v>
      </c>
      <c r="N38" s="44">
        <v>1892.61</v>
      </c>
      <c r="O38" s="40">
        <v>1181.81</v>
      </c>
      <c r="P38" s="40">
        <v>37.1</v>
      </c>
      <c r="Q38" s="40">
        <v>49.52</v>
      </c>
      <c r="R38" s="44">
        <v>17.77</v>
      </c>
      <c r="S38" s="39">
        <v>887.12</v>
      </c>
      <c r="T38" s="149">
        <f t="shared" si="3"/>
        <v>14866.980000000001</v>
      </c>
      <c r="V38" s="109"/>
      <c r="W38" s="108"/>
      <c r="X38" s="108" t="s">
        <v>102</v>
      </c>
      <c r="Y38" s="108" t="str">
        <f t="shared" si="6"/>
        <v>2</v>
      </c>
      <c r="Z38" s="109">
        <v>2015</v>
      </c>
    </row>
    <row r="39" spans="1:26" ht="17.149999999999999" customHeight="1" x14ac:dyDescent="0.35">
      <c r="A39" s="50" t="str">
        <f t="shared" si="5"/>
        <v>Quarter 3 2015</v>
      </c>
      <c r="B39" s="44">
        <v>8917.4</v>
      </c>
      <c r="C39" s="40">
        <v>9532.02</v>
      </c>
      <c r="D39" s="40">
        <v>4751.09</v>
      </c>
      <c r="E39" s="41">
        <f t="shared" si="0"/>
        <v>4780.93</v>
      </c>
      <c r="F39" s="39">
        <v>-1447.85</v>
      </c>
      <c r="G39" s="40">
        <v>-8.9499999999999993</v>
      </c>
      <c r="H39" s="40">
        <v>7.03</v>
      </c>
      <c r="I39" s="42">
        <f t="shared" si="1"/>
        <v>18449.419999999998</v>
      </c>
      <c r="J39" s="43">
        <f t="shared" si="2"/>
        <v>12248.559999999998</v>
      </c>
      <c r="K39" s="39">
        <v>5025.22</v>
      </c>
      <c r="L39" s="40">
        <v>2482.61</v>
      </c>
      <c r="M39" s="40">
        <v>1451.25</v>
      </c>
      <c r="N39" s="44">
        <v>1465.35</v>
      </c>
      <c r="O39" s="40">
        <v>992.56</v>
      </c>
      <c r="P39" s="40">
        <v>24.61</v>
      </c>
      <c r="Q39" s="40">
        <v>53.07</v>
      </c>
      <c r="R39" s="44">
        <v>19.68</v>
      </c>
      <c r="S39" s="39">
        <v>832.84</v>
      </c>
      <c r="T39" s="149">
        <f t="shared" si="3"/>
        <v>12347.19</v>
      </c>
      <c r="V39" s="109"/>
      <c r="W39" s="108"/>
      <c r="X39" s="108" t="s">
        <v>103</v>
      </c>
      <c r="Y39" s="108" t="str">
        <f t="shared" si="6"/>
        <v>3</v>
      </c>
      <c r="Z39" s="109">
        <v>2015</v>
      </c>
    </row>
    <row r="40" spans="1:26" ht="17.149999999999999" customHeight="1" x14ac:dyDescent="0.35">
      <c r="A40" s="50" t="str">
        <f t="shared" si="5"/>
        <v>Quarter 4 2015</v>
      </c>
      <c r="B40" s="44">
        <v>10790.96</v>
      </c>
      <c r="C40" s="40">
        <v>12980.9</v>
      </c>
      <c r="D40" s="40">
        <v>3648.14</v>
      </c>
      <c r="E40" s="41">
        <f t="shared" si="0"/>
        <v>9332.76</v>
      </c>
      <c r="F40" s="39">
        <v>-369.79</v>
      </c>
      <c r="G40" s="40">
        <v>-11.95</v>
      </c>
      <c r="H40" s="40">
        <v>7.99</v>
      </c>
      <c r="I40" s="42">
        <f t="shared" si="1"/>
        <v>23771.86</v>
      </c>
      <c r="J40" s="43">
        <f t="shared" si="2"/>
        <v>19749.97</v>
      </c>
      <c r="K40" s="39">
        <v>5117.1400000000003</v>
      </c>
      <c r="L40" s="40">
        <v>7713.68</v>
      </c>
      <c r="M40" s="40">
        <v>2221.44</v>
      </c>
      <c r="N40" s="44">
        <v>2587.04</v>
      </c>
      <c r="O40" s="40">
        <v>1150.75</v>
      </c>
      <c r="P40" s="40">
        <v>36.69</v>
      </c>
      <c r="Q40" s="40">
        <v>55.51</v>
      </c>
      <c r="R40" s="44">
        <v>0.93</v>
      </c>
      <c r="S40" s="39">
        <v>1035.6500000000001</v>
      </c>
      <c r="T40" s="149">
        <f t="shared" si="3"/>
        <v>19918.829999999998</v>
      </c>
      <c r="V40" s="109"/>
      <c r="W40" s="108"/>
      <c r="X40" s="108" t="s">
        <v>104</v>
      </c>
      <c r="Y40" s="108" t="str">
        <f t="shared" si="6"/>
        <v>4</v>
      </c>
      <c r="Z40" s="109">
        <v>2015</v>
      </c>
    </row>
    <row r="41" spans="1:26" ht="17.149999999999999" customHeight="1" x14ac:dyDescent="0.35">
      <c r="A41" s="50" t="str">
        <f t="shared" si="5"/>
        <v>Quarter 1 2016</v>
      </c>
      <c r="B41" s="44">
        <v>10619.71</v>
      </c>
      <c r="C41" s="40">
        <v>13969.73</v>
      </c>
      <c r="D41" s="40">
        <v>1749.88</v>
      </c>
      <c r="E41" s="41">
        <f t="shared" si="0"/>
        <v>12219.849999999999</v>
      </c>
      <c r="F41" s="39">
        <v>3147.39</v>
      </c>
      <c r="G41" s="40">
        <v>-11.48</v>
      </c>
      <c r="H41" s="40">
        <v>73.08</v>
      </c>
      <c r="I41" s="42">
        <f t="shared" si="1"/>
        <v>24589.439999999999</v>
      </c>
      <c r="J41" s="43">
        <f t="shared" si="2"/>
        <v>26048.55</v>
      </c>
      <c r="K41" s="39">
        <v>6542.2</v>
      </c>
      <c r="L41" s="40">
        <v>11667.99</v>
      </c>
      <c r="M41" s="40">
        <v>2648.03</v>
      </c>
      <c r="N41" s="44">
        <v>2941.87</v>
      </c>
      <c r="O41" s="40">
        <v>1168.23</v>
      </c>
      <c r="P41" s="40">
        <v>55.37</v>
      </c>
      <c r="Q41" s="40">
        <v>38.01</v>
      </c>
      <c r="R41" s="44">
        <v>0</v>
      </c>
      <c r="S41" s="39">
        <v>1168.8699999999999</v>
      </c>
      <c r="T41" s="149">
        <f t="shared" si="3"/>
        <v>26230.569999999992</v>
      </c>
      <c r="V41" s="109"/>
      <c r="W41" s="108"/>
      <c r="X41" s="108" t="s">
        <v>101</v>
      </c>
      <c r="Y41" s="108" t="str">
        <f t="shared" si="6"/>
        <v>1</v>
      </c>
      <c r="Z41" s="109">
        <v>2016</v>
      </c>
    </row>
    <row r="42" spans="1:26" ht="17.149999999999999" customHeight="1" x14ac:dyDescent="0.35">
      <c r="A42" s="50" t="str">
        <f t="shared" si="5"/>
        <v>Quarter 2 2016</v>
      </c>
      <c r="B42" s="44">
        <v>10140.27</v>
      </c>
      <c r="C42" s="40">
        <v>10277.92</v>
      </c>
      <c r="D42" s="40">
        <v>2550.2800000000002</v>
      </c>
      <c r="E42" s="41">
        <f t="shared" si="0"/>
        <v>7727.6399999999994</v>
      </c>
      <c r="F42" s="39">
        <v>-1290.99</v>
      </c>
      <c r="G42" s="40">
        <v>-9.57</v>
      </c>
      <c r="H42" s="40">
        <v>73.64</v>
      </c>
      <c r="I42" s="42">
        <f t="shared" si="1"/>
        <v>20418.190000000002</v>
      </c>
      <c r="J42" s="43">
        <f t="shared" si="2"/>
        <v>16640.990000000002</v>
      </c>
      <c r="K42" s="39">
        <v>6480.76</v>
      </c>
      <c r="L42" s="40">
        <v>5027.3500000000004</v>
      </c>
      <c r="M42" s="40">
        <v>1635.26</v>
      </c>
      <c r="N42" s="44">
        <v>1785.05</v>
      </c>
      <c r="O42" s="40">
        <v>1057.33</v>
      </c>
      <c r="P42" s="40">
        <v>35.299999999999997</v>
      </c>
      <c r="Q42" s="40">
        <v>46.22</v>
      </c>
      <c r="R42" s="44">
        <v>0</v>
      </c>
      <c r="S42" s="39">
        <v>913.14</v>
      </c>
      <c r="T42" s="149">
        <f t="shared" si="3"/>
        <v>16980.41</v>
      </c>
      <c r="V42" s="109"/>
      <c r="W42" s="108"/>
      <c r="X42" s="108" t="s">
        <v>102</v>
      </c>
      <c r="Y42" s="108" t="str">
        <f t="shared" si="6"/>
        <v>2</v>
      </c>
      <c r="Z42" s="109">
        <v>2016</v>
      </c>
    </row>
    <row r="43" spans="1:26" ht="17.149999999999999" customHeight="1" x14ac:dyDescent="0.35">
      <c r="A43" s="50" t="str">
        <f t="shared" si="5"/>
        <v>Quarter 3 2016</v>
      </c>
      <c r="B43" s="44">
        <v>9904.7099999999991</v>
      </c>
      <c r="C43" s="40">
        <v>7948.35</v>
      </c>
      <c r="D43" s="40">
        <v>4821.26</v>
      </c>
      <c r="E43" s="41">
        <f t="shared" si="0"/>
        <v>3127.09</v>
      </c>
      <c r="F43" s="39">
        <v>-403.66</v>
      </c>
      <c r="G43" s="40">
        <v>-5.75</v>
      </c>
      <c r="H43" s="40">
        <v>98.27</v>
      </c>
      <c r="I43" s="42">
        <f t="shared" si="1"/>
        <v>17853.059999999998</v>
      </c>
      <c r="J43" s="43">
        <f t="shared" si="2"/>
        <v>12720.659999999998</v>
      </c>
      <c r="K43" s="39">
        <v>6218.44</v>
      </c>
      <c r="L43" s="40">
        <v>1957.91</v>
      </c>
      <c r="M43" s="40">
        <v>1349.61</v>
      </c>
      <c r="N43" s="44">
        <v>1206.8699999999999</v>
      </c>
      <c r="O43" s="40">
        <v>1011.59</v>
      </c>
      <c r="P43" s="40">
        <v>50.06</v>
      </c>
      <c r="Q43" s="40">
        <v>45.74</v>
      </c>
      <c r="R43" s="44">
        <v>0</v>
      </c>
      <c r="S43" s="39">
        <v>790.63</v>
      </c>
      <c r="T43" s="149">
        <f t="shared" si="3"/>
        <v>12630.849999999997</v>
      </c>
      <c r="V43" s="109"/>
      <c r="W43" s="108"/>
      <c r="X43" s="108" t="s">
        <v>103</v>
      </c>
      <c r="Y43" s="108" t="str">
        <f t="shared" si="6"/>
        <v>3</v>
      </c>
      <c r="Z43" s="109">
        <v>2016</v>
      </c>
    </row>
    <row r="44" spans="1:26" ht="17.149999999999999" customHeight="1" x14ac:dyDescent="0.35">
      <c r="A44" s="50" t="str">
        <f t="shared" si="5"/>
        <v>Quarter 4 2016</v>
      </c>
      <c r="B44" s="44">
        <v>10988.04</v>
      </c>
      <c r="C44" s="40">
        <v>14946.31</v>
      </c>
      <c r="D44" s="40">
        <v>1540.59</v>
      </c>
      <c r="E44" s="41">
        <f t="shared" si="0"/>
        <v>13405.72</v>
      </c>
      <c r="F44" s="39">
        <v>280.27</v>
      </c>
      <c r="G44" s="40">
        <v>-4.2300000000000004</v>
      </c>
      <c r="H44" s="40">
        <v>98.84</v>
      </c>
      <c r="I44" s="42">
        <f t="shared" si="1"/>
        <v>25934.35</v>
      </c>
      <c r="J44" s="43">
        <f t="shared" si="2"/>
        <v>24768.639999999999</v>
      </c>
      <c r="K44" s="39">
        <v>7856.54</v>
      </c>
      <c r="L44" s="40">
        <v>9607.7800000000007</v>
      </c>
      <c r="M44" s="40">
        <v>2301.83</v>
      </c>
      <c r="N44" s="44">
        <v>2782.16</v>
      </c>
      <c r="O44" s="40">
        <v>1014.41</v>
      </c>
      <c r="P44" s="40">
        <v>74.98</v>
      </c>
      <c r="Q44" s="40">
        <v>16.57</v>
      </c>
      <c r="R44" s="44">
        <v>0</v>
      </c>
      <c r="S44" s="39">
        <v>1051.81</v>
      </c>
      <c r="T44" s="149">
        <f t="shared" si="3"/>
        <v>24706.080000000002</v>
      </c>
      <c r="V44" s="109"/>
      <c r="W44" s="108"/>
      <c r="X44" s="108" t="s">
        <v>104</v>
      </c>
      <c r="Y44" s="108" t="str">
        <f t="shared" si="6"/>
        <v>4</v>
      </c>
      <c r="Z44" s="109">
        <v>2016</v>
      </c>
    </row>
    <row r="45" spans="1:26" ht="17.149999999999999" customHeight="1" x14ac:dyDescent="0.35">
      <c r="A45" s="50" t="str">
        <f t="shared" si="5"/>
        <v>Quarter 1 2017</v>
      </c>
      <c r="B45" s="44">
        <v>11263.21</v>
      </c>
      <c r="C45" s="40">
        <v>14723.35</v>
      </c>
      <c r="D45" s="40">
        <v>1354.04</v>
      </c>
      <c r="E45" s="41">
        <f t="shared" si="0"/>
        <v>13369.310000000001</v>
      </c>
      <c r="F45" s="39">
        <v>1515.18</v>
      </c>
      <c r="G45" s="40">
        <v>-5.07</v>
      </c>
      <c r="H45" s="40">
        <v>87.04</v>
      </c>
      <c r="I45" s="42">
        <f t="shared" si="1"/>
        <v>25986.559999999998</v>
      </c>
      <c r="J45" s="43">
        <f t="shared" si="2"/>
        <v>26229.67</v>
      </c>
      <c r="K45" s="39">
        <v>7160.27</v>
      </c>
      <c r="L45" s="40">
        <v>10701.26</v>
      </c>
      <c r="M45" s="40">
        <v>2742.19</v>
      </c>
      <c r="N45" s="44">
        <v>3425.47</v>
      </c>
      <c r="O45" s="40">
        <v>1144.6099999999999</v>
      </c>
      <c r="P45" s="40">
        <v>96.43</v>
      </c>
      <c r="Q45" s="40">
        <v>18.87</v>
      </c>
      <c r="R45" s="44">
        <v>1.03</v>
      </c>
      <c r="S45" s="39">
        <v>1048.23</v>
      </c>
      <c r="T45" s="149">
        <f t="shared" si="3"/>
        <v>26338.359999999997</v>
      </c>
      <c r="V45" s="109"/>
      <c r="W45" s="108"/>
      <c r="X45" s="108" t="s">
        <v>101</v>
      </c>
      <c r="Y45" s="108" t="str">
        <f t="shared" si="6"/>
        <v>1</v>
      </c>
      <c r="Z45" s="109">
        <v>2017</v>
      </c>
    </row>
    <row r="46" spans="1:26" ht="17.149999999999999" customHeight="1" x14ac:dyDescent="0.35">
      <c r="A46" s="50" t="str">
        <f t="shared" si="5"/>
        <v>Quarter 2 2017</v>
      </c>
      <c r="B46" s="44">
        <v>10876.42</v>
      </c>
      <c r="C46" s="40">
        <v>8418.16</v>
      </c>
      <c r="D46" s="40">
        <v>3747.24</v>
      </c>
      <c r="E46" s="41">
        <f t="shared" si="0"/>
        <v>4670.92</v>
      </c>
      <c r="F46" s="39">
        <v>189.02</v>
      </c>
      <c r="G46" s="40">
        <v>-2.2000000000000002</v>
      </c>
      <c r="H46" s="40">
        <v>92.3</v>
      </c>
      <c r="I46" s="42">
        <f t="shared" si="1"/>
        <v>19294.580000000002</v>
      </c>
      <c r="J46" s="43">
        <f t="shared" si="2"/>
        <v>15826.460000000001</v>
      </c>
      <c r="K46" s="39">
        <v>6070.87</v>
      </c>
      <c r="L46" s="40">
        <v>4415.3900000000003</v>
      </c>
      <c r="M46" s="40">
        <v>1502.42</v>
      </c>
      <c r="N46" s="44">
        <v>1913.81</v>
      </c>
      <c r="O46" s="40">
        <v>1108.26</v>
      </c>
      <c r="P46" s="40">
        <v>37.479999999999997</v>
      </c>
      <c r="Q46" s="40">
        <v>31.85</v>
      </c>
      <c r="R46" s="44">
        <v>0.4</v>
      </c>
      <c r="S46" s="39">
        <v>811.95</v>
      </c>
      <c r="T46" s="149">
        <f t="shared" si="3"/>
        <v>15892.43</v>
      </c>
      <c r="V46" s="109"/>
      <c r="W46" s="108"/>
      <c r="X46" s="108" t="s">
        <v>102</v>
      </c>
      <c r="Y46" s="108" t="str">
        <f t="shared" si="6"/>
        <v>2</v>
      </c>
      <c r="Z46" s="109">
        <v>2017</v>
      </c>
    </row>
    <row r="47" spans="1:26" ht="17.149999999999999" customHeight="1" x14ac:dyDescent="0.35">
      <c r="A47" s="50" t="str">
        <f t="shared" si="5"/>
        <v>Quarter 3 2017</v>
      </c>
      <c r="B47" s="44">
        <v>8893.9500000000007</v>
      </c>
      <c r="C47" s="40">
        <v>9019.74</v>
      </c>
      <c r="D47" s="40">
        <v>4728.5200000000004</v>
      </c>
      <c r="E47" s="41">
        <f t="shared" si="0"/>
        <v>4291.2199999999993</v>
      </c>
      <c r="F47" s="39">
        <v>-13.52</v>
      </c>
      <c r="G47" s="40">
        <v>-2.61</v>
      </c>
      <c r="H47" s="40">
        <v>100.16</v>
      </c>
      <c r="I47" s="42">
        <f t="shared" si="1"/>
        <v>17913.690000000002</v>
      </c>
      <c r="J47" s="43">
        <f t="shared" si="2"/>
        <v>13269.2</v>
      </c>
      <c r="K47" s="39">
        <v>5782.48</v>
      </c>
      <c r="L47" s="40">
        <v>2333.33</v>
      </c>
      <c r="M47" s="40">
        <v>1454.26</v>
      </c>
      <c r="N47" s="44">
        <v>1561.97</v>
      </c>
      <c r="O47" s="40">
        <v>1003.7</v>
      </c>
      <c r="P47" s="40">
        <v>49.05</v>
      </c>
      <c r="Q47" s="40">
        <v>24.57</v>
      </c>
      <c r="R47" s="44">
        <v>0</v>
      </c>
      <c r="S47" s="39">
        <v>742.1</v>
      </c>
      <c r="T47" s="149">
        <f t="shared" si="3"/>
        <v>12951.46</v>
      </c>
      <c r="V47" s="109"/>
      <c r="W47" s="108"/>
      <c r="X47" s="108" t="s">
        <v>103</v>
      </c>
      <c r="Y47" s="108" t="str">
        <f t="shared" si="6"/>
        <v>3</v>
      </c>
      <c r="Z47" s="109">
        <v>2017</v>
      </c>
    </row>
    <row r="48" spans="1:26" ht="17.149999999999999" customHeight="1" x14ac:dyDescent="0.35">
      <c r="A48" s="50" t="str">
        <f t="shared" si="5"/>
        <v>Quarter 4 2017</v>
      </c>
      <c r="B48" s="44">
        <v>11066.77</v>
      </c>
      <c r="C48" s="40">
        <v>14824.14</v>
      </c>
      <c r="D48" s="40">
        <v>1657.99</v>
      </c>
      <c r="E48" s="41">
        <f t="shared" si="0"/>
        <v>13166.15</v>
      </c>
      <c r="F48" s="39">
        <v>-558.07000000000005</v>
      </c>
      <c r="G48" s="40">
        <v>-3.51</v>
      </c>
      <c r="H48" s="40">
        <v>108.12</v>
      </c>
      <c r="I48" s="42">
        <f t="shared" si="1"/>
        <v>25890.91</v>
      </c>
      <c r="J48" s="43">
        <f t="shared" si="2"/>
        <v>23779.46</v>
      </c>
      <c r="K48" s="39">
        <v>6989.25</v>
      </c>
      <c r="L48" s="40">
        <v>9444.1299999999992</v>
      </c>
      <c r="M48" s="40">
        <v>2394.1999999999998</v>
      </c>
      <c r="N48" s="44">
        <v>2995.9</v>
      </c>
      <c r="O48" s="40">
        <v>1026.56</v>
      </c>
      <c r="P48" s="40">
        <v>71.37</v>
      </c>
      <c r="Q48" s="40">
        <v>21.82</v>
      </c>
      <c r="R48" s="44">
        <v>0</v>
      </c>
      <c r="S48" s="39">
        <v>977.6</v>
      </c>
      <c r="T48" s="149">
        <f t="shared" si="3"/>
        <v>23920.829999999998</v>
      </c>
      <c r="V48" s="109"/>
      <c r="W48" s="108"/>
      <c r="X48" s="108" t="s">
        <v>104</v>
      </c>
      <c r="Y48" s="108" t="str">
        <f t="shared" si="6"/>
        <v>4</v>
      </c>
      <c r="Z48" s="109">
        <v>2017</v>
      </c>
    </row>
    <row r="49" spans="1:26" ht="17.149999999999999" customHeight="1" x14ac:dyDescent="0.35">
      <c r="A49" s="50" t="str">
        <f t="shared" si="5"/>
        <v>Quarter 1 2018</v>
      </c>
      <c r="B49" s="44">
        <v>10803.79</v>
      </c>
      <c r="C49" s="40">
        <v>17518.2</v>
      </c>
      <c r="D49" s="40">
        <v>829.54</v>
      </c>
      <c r="E49" s="41">
        <f t="shared" si="0"/>
        <v>16688.66</v>
      </c>
      <c r="F49" s="39">
        <v>1358.2</v>
      </c>
      <c r="G49" s="40">
        <v>-5.94</v>
      </c>
      <c r="H49" s="40">
        <v>107.09</v>
      </c>
      <c r="I49" s="42">
        <f t="shared" si="1"/>
        <v>28321.99</v>
      </c>
      <c r="J49" s="43">
        <f t="shared" si="2"/>
        <v>28951.800000000003</v>
      </c>
      <c r="K49" s="39">
        <v>7047.67</v>
      </c>
      <c r="L49" s="40">
        <v>12632.25</v>
      </c>
      <c r="M49" s="40">
        <v>2647.49</v>
      </c>
      <c r="N49" s="44">
        <v>3803.74</v>
      </c>
      <c r="O49" s="40">
        <v>1066.05</v>
      </c>
      <c r="P49" s="40">
        <v>81.48</v>
      </c>
      <c r="Q49" s="40">
        <v>11.19</v>
      </c>
      <c r="R49" s="44">
        <v>0</v>
      </c>
      <c r="S49" s="39">
        <v>1198.1500000000001</v>
      </c>
      <c r="T49" s="149">
        <f t="shared" si="3"/>
        <v>28488.019999999993</v>
      </c>
      <c r="V49" s="109"/>
      <c r="W49" s="108"/>
      <c r="X49" s="108" t="s">
        <v>101</v>
      </c>
      <c r="Y49" s="108" t="str">
        <f t="shared" si="6"/>
        <v>1</v>
      </c>
      <c r="Z49" s="109">
        <v>2018</v>
      </c>
    </row>
    <row r="50" spans="1:26" ht="17.149999999999999" customHeight="1" x14ac:dyDescent="0.35">
      <c r="A50" s="50" t="str">
        <f t="shared" si="5"/>
        <v>Quarter 2 2018</v>
      </c>
      <c r="B50" s="44">
        <v>10119.549999999999</v>
      </c>
      <c r="C50" s="40">
        <v>8264.7000000000007</v>
      </c>
      <c r="D50" s="40">
        <v>1902.69</v>
      </c>
      <c r="E50" s="41">
        <f t="shared" si="0"/>
        <v>6362.01</v>
      </c>
      <c r="F50" s="39">
        <v>-948.54</v>
      </c>
      <c r="G50" s="40">
        <v>-2.4900000000000002</v>
      </c>
      <c r="H50" s="40">
        <v>112.82</v>
      </c>
      <c r="I50" s="42">
        <f t="shared" si="1"/>
        <v>18384.25</v>
      </c>
      <c r="J50" s="43">
        <f t="shared" si="2"/>
        <v>15643.35</v>
      </c>
      <c r="K50" s="39">
        <v>6062.23</v>
      </c>
      <c r="L50" s="40">
        <v>4118.6099999999997</v>
      </c>
      <c r="M50" s="40">
        <v>1497.42</v>
      </c>
      <c r="N50" s="44">
        <v>1899.7</v>
      </c>
      <c r="O50" s="40">
        <v>1062.53</v>
      </c>
      <c r="P50" s="40">
        <v>22.98</v>
      </c>
      <c r="Q50" s="40">
        <v>24.63</v>
      </c>
      <c r="R50" s="44">
        <v>0</v>
      </c>
      <c r="S50" s="39">
        <v>828.46</v>
      </c>
      <c r="T50" s="149">
        <f t="shared" si="3"/>
        <v>15516.560000000001</v>
      </c>
      <c r="V50" s="109"/>
      <c r="W50" s="108"/>
      <c r="X50" s="108" t="s">
        <v>102</v>
      </c>
      <c r="Y50" s="108" t="str">
        <f t="shared" si="6"/>
        <v>2</v>
      </c>
      <c r="Z50" s="109">
        <v>2018</v>
      </c>
    </row>
    <row r="51" spans="1:26" ht="17.149999999999999" customHeight="1" x14ac:dyDescent="0.35">
      <c r="A51" s="50" t="str">
        <f t="shared" si="5"/>
        <v>Quarter 3 2018</v>
      </c>
      <c r="B51" s="44">
        <v>9392.59</v>
      </c>
      <c r="C51" s="40">
        <v>7388.01</v>
      </c>
      <c r="D51" s="40">
        <v>4071.03</v>
      </c>
      <c r="E51" s="41">
        <f t="shared" si="0"/>
        <v>3316.98</v>
      </c>
      <c r="F51" s="39">
        <v>-237.74</v>
      </c>
      <c r="G51" s="40">
        <v>-3.01</v>
      </c>
      <c r="H51" s="40">
        <v>118.34</v>
      </c>
      <c r="I51" s="42">
        <f t="shared" si="1"/>
        <v>16780.599999999999</v>
      </c>
      <c r="J51" s="43">
        <f t="shared" si="2"/>
        <v>12587.159999999998</v>
      </c>
      <c r="K51" s="39">
        <v>5451.92</v>
      </c>
      <c r="L51" s="40">
        <v>2172.42</v>
      </c>
      <c r="M51" s="40">
        <v>1482.53</v>
      </c>
      <c r="N51" s="44">
        <v>1662.23</v>
      </c>
      <c r="O51" s="40">
        <v>1085.5999999999999</v>
      </c>
      <c r="P51" s="40">
        <v>29.66</v>
      </c>
      <c r="Q51" s="40">
        <v>12.87</v>
      </c>
      <c r="R51" s="44">
        <v>0</v>
      </c>
      <c r="S51" s="39">
        <v>762.42</v>
      </c>
      <c r="T51" s="149">
        <f t="shared" si="3"/>
        <v>12659.650000000001</v>
      </c>
      <c r="V51" s="109"/>
      <c r="W51" s="108"/>
      <c r="X51" s="108" t="s">
        <v>103</v>
      </c>
      <c r="Y51" s="108" t="str">
        <f t="shared" si="6"/>
        <v>3</v>
      </c>
      <c r="Z51" s="109">
        <v>2018</v>
      </c>
    </row>
    <row r="52" spans="1:26" ht="17.149999999999999" customHeight="1" x14ac:dyDescent="0.35">
      <c r="A52" s="50" t="str">
        <f t="shared" si="5"/>
        <v>Quarter 4 2018</v>
      </c>
      <c r="B52" s="44">
        <v>10421.17</v>
      </c>
      <c r="C52" s="40">
        <v>13742.51</v>
      </c>
      <c r="D52" s="40">
        <v>898.36</v>
      </c>
      <c r="E52" s="41">
        <f t="shared" si="0"/>
        <v>12844.15</v>
      </c>
      <c r="F52" s="39">
        <v>-687</v>
      </c>
      <c r="G52" s="40">
        <v>-5.14</v>
      </c>
      <c r="H52" s="40">
        <v>123.7</v>
      </c>
      <c r="I52" s="42">
        <f t="shared" si="1"/>
        <v>24163.68</v>
      </c>
      <c r="J52" s="43">
        <f t="shared" si="2"/>
        <v>22696.880000000001</v>
      </c>
      <c r="K52" s="39">
        <v>6292.5</v>
      </c>
      <c r="L52" s="40">
        <v>8324.0300000000007</v>
      </c>
      <c r="M52" s="40">
        <v>2500.27</v>
      </c>
      <c r="N52" s="44">
        <v>3081.75</v>
      </c>
      <c r="O52" s="40">
        <v>1153.45</v>
      </c>
      <c r="P52" s="40">
        <v>33.81</v>
      </c>
      <c r="Q52" s="40">
        <v>54.08</v>
      </c>
      <c r="R52" s="44">
        <v>0</v>
      </c>
      <c r="S52" s="39">
        <v>1066.99</v>
      </c>
      <c r="T52" s="149">
        <f t="shared" si="3"/>
        <v>22506.880000000005</v>
      </c>
      <c r="V52" s="109"/>
      <c r="W52" s="108"/>
      <c r="X52" s="108" t="s">
        <v>104</v>
      </c>
      <c r="Y52" s="108" t="str">
        <f t="shared" si="6"/>
        <v>4</v>
      </c>
      <c r="Z52" s="109">
        <v>2018</v>
      </c>
    </row>
    <row r="53" spans="1:26" ht="17.149999999999999" customHeight="1" x14ac:dyDescent="0.35">
      <c r="A53" s="50" t="str">
        <f t="shared" si="5"/>
        <v>Quarter 1 2019</v>
      </c>
      <c r="B53" s="44">
        <v>10155.31</v>
      </c>
      <c r="C53" s="40">
        <v>15147.36</v>
      </c>
      <c r="D53" s="40">
        <v>957.12</v>
      </c>
      <c r="E53" s="41">
        <f t="shared" si="0"/>
        <v>14190.24</v>
      </c>
      <c r="F53" s="39">
        <v>1121.96</v>
      </c>
      <c r="G53" s="40">
        <v>-5.51</v>
      </c>
      <c r="H53" s="40">
        <v>129.72999999999999</v>
      </c>
      <c r="I53" s="42">
        <f t="shared" si="1"/>
        <v>25302.67</v>
      </c>
      <c r="J53" s="43">
        <f t="shared" si="2"/>
        <v>25591.73</v>
      </c>
      <c r="K53" s="39">
        <v>6906.51</v>
      </c>
      <c r="L53" s="40">
        <v>10567.99</v>
      </c>
      <c r="M53" s="40">
        <v>2177.9699999999998</v>
      </c>
      <c r="N53" s="44">
        <v>3478.33</v>
      </c>
      <c r="O53" s="40">
        <v>1229.43</v>
      </c>
      <c r="P53" s="40">
        <v>32.25</v>
      </c>
      <c r="Q53" s="40">
        <v>63.24</v>
      </c>
      <c r="R53" s="44">
        <v>0</v>
      </c>
      <c r="S53" s="39">
        <v>1108.3900000000001</v>
      </c>
      <c r="T53" s="149">
        <f t="shared" si="3"/>
        <v>25564.110000000004</v>
      </c>
      <c r="V53" s="109"/>
      <c r="W53" s="108"/>
      <c r="X53" s="108" t="s">
        <v>101</v>
      </c>
      <c r="Y53" s="108" t="str">
        <f t="shared" si="6"/>
        <v>1</v>
      </c>
      <c r="Z53" s="109">
        <v>2019</v>
      </c>
    </row>
    <row r="54" spans="1:26" ht="17.149999999999999" customHeight="1" x14ac:dyDescent="0.35">
      <c r="A54" s="50" t="str">
        <f t="shared" si="5"/>
        <v>Quarter 2 2019</v>
      </c>
      <c r="B54" s="44">
        <v>9594.2900000000009</v>
      </c>
      <c r="C54" s="40">
        <v>10913.07</v>
      </c>
      <c r="D54" s="40">
        <v>3684.01</v>
      </c>
      <c r="E54" s="41">
        <f t="shared" si="0"/>
        <v>7229.0599999999995</v>
      </c>
      <c r="F54" s="39">
        <v>-438.27</v>
      </c>
      <c r="G54" s="40">
        <v>-7.46</v>
      </c>
      <c r="H54" s="40">
        <v>131.22</v>
      </c>
      <c r="I54" s="42">
        <f t="shared" si="1"/>
        <v>20507.36</v>
      </c>
      <c r="J54" s="43">
        <f t="shared" si="2"/>
        <v>16508.84</v>
      </c>
      <c r="K54" s="39">
        <v>6127.94</v>
      </c>
      <c r="L54" s="40">
        <v>4690.26</v>
      </c>
      <c r="M54" s="40">
        <v>1404.69</v>
      </c>
      <c r="N54" s="44">
        <v>2089.17</v>
      </c>
      <c r="O54" s="40">
        <v>1168</v>
      </c>
      <c r="P54" s="40">
        <v>21.26</v>
      </c>
      <c r="Q54" s="40">
        <v>74.400000000000006</v>
      </c>
      <c r="R54" s="44">
        <v>0</v>
      </c>
      <c r="S54" s="39">
        <v>865.42</v>
      </c>
      <c r="T54" s="149">
        <f t="shared" si="3"/>
        <v>16441.14</v>
      </c>
      <c r="V54" s="109"/>
      <c r="W54" s="108"/>
      <c r="X54" s="108" t="s">
        <v>102</v>
      </c>
      <c r="Y54" s="108" t="str">
        <f t="shared" si="6"/>
        <v>2</v>
      </c>
      <c r="Z54" s="109">
        <v>2019</v>
      </c>
    </row>
    <row r="55" spans="1:26" ht="17.149999999999999" customHeight="1" x14ac:dyDescent="0.35">
      <c r="A55" s="50" t="str">
        <f t="shared" si="5"/>
        <v>Quarter 3 2019</v>
      </c>
      <c r="B55" s="44">
        <v>8772.5300000000007</v>
      </c>
      <c r="C55" s="40">
        <v>5899.94</v>
      </c>
      <c r="D55" s="40">
        <v>2357.44</v>
      </c>
      <c r="E55" s="41">
        <f t="shared" si="0"/>
        <v>3542.4999999999995</v>
      </c>
      <c r="F55" s="39">
        <v>-630.22</v>
      </c>
      <c r="G55" s="40">
        <v>-6.58</v>
      </c>
      <c r="H55" s="40">
        <v>132.03</v>
      </c>
      <c r="I55" s="42">
        <f t="shared" si="1"/>
        <v>14672.470000000001</v>
      </c>
      <c r="J55" s="43">
        <f t="shared" si="2"/>
        <v>11810.260000000002</v>
      </c>
      <c r="K55" s="39">
        <v>5403.84</v>
      </c>
      <c r="L55" s="40">
        <v>1806.92</v>
      </c>
      <c r="M55" s="40">
        <v>1268.22</v>
      </c>
      <c r="N55" s="44">
        <v>1531.86</v>
      </c>
      <c r="O55" s="40">
        <v>1136.99</v>
      </c>
      <c r="P55" s="40">
        <v>12.19</v>
      </c>
      <c r="Q55" s="40">
        <v>26.74</v>
      </c>
      <c r="R55" s="44">
        <v>0</v>
      </c>
      <c r="S55" s="39">
        <v>721.47</v>
      </c>
      <c r="T55" s="149">
        <f t="shared" si="3"/>
        <v>11908.23</v>
      </c>
      <c r="V55" s="109"/>
      <c r="W55" s="108"/>
      <c r="X55" s="108" t="s">
        <v>103</v>
      </c>
      <c r="Y55" s="108" t="str">
        <f t="shared" si="6"/>
        <v>3</v>
      </c>
      <c r="Z55" s="109">
        <v>2019</v>
      </c>
    </row>
    <row r="56" spans="1:26" ht="17.149999999999999" customHeight="1" x14ac:dyDescent="0.35">
      <c r="A56" s="50" t="str">
        <f t="shared" si="5"/>
        <v>Quarter 4 2019</v>
      </c>
      <c r="B56" s="44">
        <v>10864.14</v>
      </c>
      <c r="C56" s="40">
        <v>14074.8</v>
      </c>
      <c r="D56" s="40">
        <v>1421.31</v>
      </c>
      <c r="E56" s="41">
        <f t="shared" si="0"/>
        <v>12653.49</v>
      </c>
      <c r="F56" s="39">
        <v>23.21</v>
      </c>
      <c r="G56" s="40">
        <v>-6.18</v>
      </c>
      <c r="H56" s="40">
        <v>131.38</v>
      </c>
      <c r="I56" s="42">
        <f t="shared" si="1"/>
        <v>24938.94</v>
      </c>
      <c r="J56" s="43">
        <f t="shared" si="2"/>
        <v>23666.039999999997</v>
      </c>
      <c r="K56" s="39">
        <v>6354.92</v>
      </c>
      <c r="L56" s="40">
        <v>9310.86</v>
      </c>
      <c r="M56" s="40">
        <v>2176.15</v>
      </c>
      <c r="N56" s="44">
        <v>3247.9</v>
      </c>
      <c r="O56" s="40">
        <v>1206.28</v>
      </c>
      <c r="P56" s="40">
        <v>17.59</v>
      </c>
      <c r="Q56" s="40">
        <v>102.82</v>
      </c>
      <c r="R56" s="44">
        <v>0</v>
      </c>
      <c r="S56" s="39">
        <v>1098.92</v>
      </c>
      <c r="T56" s="149">
        <f t="shared" si="3"/>
        <v>23515.440000000002</v>
      </c>
      <c r="V56" s="109"/>
      <c r="W56" s="108"/>
      <c r="X56" s="108" t="s">
        <v>104</v>
      </c>
      <c r="Y56" s="108" t="str">
        <f t="shared" si="6"/>
        <v>4</v>
      </c>
      <c r="Z56" s="109">
        <v>2019</v>
      </c>
    </row>
    <row r="57" spans="1:26" ht="17.149999999999999" customHeight="1" x14ac:dyDescent="0.35">
      <c r="A57" s="50" t="str">
        <f t="shared" si="5"/>
        <v>Quarter 1 2020</v>
      </c>
      <c r="B57" s="44">
        <v>10404.18</v>
      </c>
      <c r="C57" s="40">
        <v>13521.74</v>
      </c>
      <c r="D57" s="40">
        <v>1326.02</v>
      </c>
      <c r="E57" s="41">
        <f t="shared" si="0"/>
        <v>12195.72</v>
      </c>
      <c r="F57" s="39">
        <v>1352.39</v>
      </c>
      <c r="G57" s="40">
        <v>-4.47</v>
      </c>
      <c r="H57" s="40">
        <v>141.30000000000001</v>
      </c>
      <c r="I57" s="42">
        <f t="shared" si="1"/>
        <v>23925.919999999998</v>
      </c>
      <c r="J57" s="43">
        <f t="shared" si="2"/>
        <v>24089.119999999995</v>
      </c>
      <c r="K57" s="39">
        <v>5216.37</v>
      </c>
      <c r="L57" s="40">
        <v>10671</v>
      </c>
      <c r="M57" s="40">
        <v>2218.84</v>
      </c>
      <c r="N57" s="44">
        <v>3670.25</v>
      </c>
      <c r="O57" s="40">
        <v>1173.1600000000001</v>
      </c>
      <c r="P57" s="40">
        <v>23.46</v>
      </c>
      <c r="Q57" s="40">
        <v>95.38</v>
      </c>
      <c r="R57" s="44">
        <v>0</v>
      </c>
      <c r="S57" s="39">
        <v>1173.25</v>
      </c>
      <c r="T57" s="149">
        <f t="shared" si="3"/>
        <v>24241.71</v>
      </c>
      <c r="V57" s="109"/>
      <c r="W57" s="108"/>
      <c r="X57" s="108" t="s">
        <v>101</v>
      </c>
      <c r="Y57" s="108" t="str">
        <f t="shared" si="6"/>
        <v>1</v>
      </c>
      <c r="Z57" s="109">
        <v>2020</v>
      </c>
    </row>
    <row r="58" spans="1:26" ht="17.149999999999999" customHeight="1" x14ac:dyDescent="0.35">
      <c r="A58" s="50" t="str">
        <f t="shared" si="5"/>
        <v>Quarter 2 2020</v>
      </c>
      <c r="B58" s="44">
        <v>10412.209999999999</v>
      </c>
      <c r="C58" s="40">
        <v>8802.58</v>
      </c>
      <c r="D58" s="40">
        <v>4421.92</v>
      </c>
      <c r="E58" s="41">
        <f t="shared" si="0"/>
        <v>4380.66</v>
      </c>
      <c r="F58" s="39">
        <v>-1126.6300000000001</v>
      </c>
      <c r="G58" s="40">
        <v>-5.7</v>
      </c>
      <c r="H58" s="40">
        <v>141.30000000000001</v>
      </c>
      <c r="I58" s="42">
        <f t="shared" si="1"/>
        <v>19214.79</v>
      </c>
      <c r="J58" s="43">
        <f t="shared" si="2"/>
        <v>13801.84</v>
      </c>
      <c r="K58" s="39">
        <v>4345.41</v>
      </c>
      <c r="L58" s="40">
        <v>4139.3100000000004</v>
      </c>
      <c r="M58" s="40">
        <v>1266.33</v>
      </c>
      <c r="N58" s="44">
        <v>1804.36</v>
      </c>
      <c r="O58" s="40">
        <v>1187.3900000000001</v>
      </c>
      <c r="P58" s="40">
        <v>27.43</v>
      </c>
      <c r="Q58" s="40">
        <v>81.08</v>
      </c>
      <c r="R58" s="44">
        <v>0</v>
      </c>
      <c r="S58" s="39">
        <v>887.58</v>
      </c>
      <c r="T58" s="149">
        <f t="shared" si="3"/>
        <v>13738.890000000001</v>
      </c>
      <c r="V58" s="109"/>
      <c r="W58" s="108"/>
      <c r="X58" s="108" t="s">
        <v>102</v>
      </c>
      <c r="Y58" s="108" t="str">
        <f t="shared" si="6"/>
        <v>2</v>
      </c>
      <c r="Z58" s="109">
        <v>2020</v>
      </c>
    </row>
    <row r="59" spans="1:26" ht="17.149999999999999" customHeight="1" x14ac:dyDescent="0.35">
      <c r="A59" s="50" t="str">
        <f t="shared" si="5"/>
        <v>Quarter 3 2020</v>
      </c>
      <c r="B59" s="44">
        <v>8750.1299999999992</v>
      </c>
      <c r="C59" s="40">
        <v>6643.46</v>
      </c>
      <c r="D59" s="40">
        <v>2735.04</v>
      </c>
      <c r="E59" s="41">
        <f t="shared" si="0"/>
        <v>3908.42</v>
      </c>
      <c r="F59" s="39">
        <v>160.72</v>
      </c>
      <c r="G59" s="40">
        <v>-3.9</v>
      </c>
      <c r="H59" s="40">
        <v>142.85</v>
      </c>
      <c r="I59" s="42">
        <f t="shared" si="1"/>
        <v>15393.59</v>
      </c>
      <c r="J59" s="43">
        <f t="shared" si="2"/>
        <v>12958.22</v>
      </c>
      <c r="K59" s="39">
        <v>5647.34</v>
      </c>
      <c r="L59" s="40">
        <v>2529.5700000000002</v>
      </c>
      <c r="M59" s="40">
        <v>1347.98</v>
      </c>
      <c r="N59" s="44">
        <v>1399.45</v>
      </c>
      <c r="O59" s="40">
        <v>1024.95</v>
      </c>
      <c r="P59" s="40">
        <v>20</v>
      </c>
      <c r="Q59" s="40">
        <v>35.94</v>
      </c>
      <c r="R59" s="44">
        <v>0</v>
      </c>
      <c r="S59" s="39">
        <v>799.76</v>
      </c>
      <c r="T59" s="149">
        <f t="shared" si="3"/>
        <v>12804.990000000002</v>
      </c>
      <c r="V59" s="109"/>
      <c r="W59" s="108"/>
      <c r="X59" s="108" t="s">
        <v>103</v>
      </c>
      <c r="Y59" s="108" t="str">
        <f t="shared" si="6"/>
        <v>3</v>
      </c>
      <c r="Z59" s="109">
        <v>2020</v>
      </c>
    </row>
    <row r="60" spans="1:26" ht="17.149999999999999" customHeight="1" x14ac:dyDescent="0.35">
      <c r="A60" s="50" t="str">
        <f t="shared" si="5"/>
        <v>Quarter 4 2020</v>
      </c>
      <c r="B60" s="44">
        <v>9866.4</v>
      </c>
      <c r="C60" s="40">
        <v>14950.31</v>
      </c>
      <c r="D60" s="40">
        <v>1158.19</v>
      </c>
      <c r="E60" s="41">
        <f t="shared" si="0"/>
        <v>13792.119999999999</v>
      </c>
      <c r="F60" s="39">
        <v>-404.86</v>
      </c>
      <c r="G60" s="40">
        <v>-4.58</v>
      </c>
      <c r="H60" s="40">
        <v>142.85</v>
      </c>
      <c r="I60" s="42">
        <f t="shared" si="1"/>
        <v>24816.71</v>
      </c>
      <c r="J60" s="43">
        <f t="shared" si="2"/>
        <v>23391.929999999997</v>
      </c>
      <c r="K60" s="39">
        <v>5930</v>
      </c>
      <c r="L60" s="40">
        <v>9949.09</v>
      </c>
      <c r="M60" s="40">
        <v>2236.0100000000002</v>
      </c>
      <c r="N60" s="44">
        <v>3106.42</v>
      </c>
      <c r="O60" s="40">
        <v>1128.92</v>
      </c>
      <c r="P60" s="40">
        <v>21.62</v>
      </c>
      <c r="Q60" s="40">
        <v>62.51</v>
      </c>
      <c r="R60" s="44">
        <v>0</v>
      </c>
      <c r="S60" s="39">
        <v>1113.3599999999999</v>
      </c>
      <c r="T60" s="149">
        <f t="shared" si="3"/>
        <v>23547.929999999993</v>
      </c>
      <c r="V60" s="109"/>
      <c r="W60" s="108"/>
      <c r="X60" s="108" t="s">
        <v>104</v>
      </c>
      <c r="Y60" s="108" t="str">
        <f t="shared" si="6"/>
        <v>4</v>
      </c>
      <c r="Z60" s="109">
        <v>2020</v>
      </c>
    </row>
    <row r="61" spans="1:26" ht="17.149999999999999" customHeight="1" x14ac:dyDescent="0.35">
      <c r="A61" s="50" t="str">
        <f t="shared" si="5"/>
        <v>Quarter 1 2021</v>
      </c>
      <c r="B61" s="44">
        <v>8933.5499999999993</v>
      </c>
      <c r="C61" s="40">
        <v>18353.95</v>
      </c>
      <c r="D61" s="40">
        <v>1252.74</v>
      </c>
      <c r="E61" s="41">
        <f t="shared" si="0"/>
        <v>17101.21</v>
      </c>
      <c r="F61" s="39">
        <v>905.33</v>
      </c>
      <c r="G61" s="40">
        <v>-4.6900000000000004</v>
      </c>
      <c r="H61" s="40">
        <v>143.01</v>
      </c>
      <c r="I61" s="42">
        <f t="shared" si="1"/>
        <v>27287.5</v>
      </c>
      <c r="J61" s="43">
        <f t="shared" si="2"/>
        <v>27078.41</v>
      </c>
      <c r="K61" s="39">
        <v>6180.54</v>
      </c>
      <c r="L61" s="40">
        <v>11866.32</v>
      </c>
      <c r="M61" s="40">
        <v>2324.36</v>
      </c>
      <c r="N61" s="44">
        <v>3625.51</v>
      </c>
      <c r="O61" s="40">
        <v>1018.08</v>
      </c>
      <c r="P61" s="40">
        <v>42.1</v>
      </c>
      <c r="Q61" s="40">
        <v>75.62</v>
      </c>
      <c r="R61" s="44">
        <v>0</v>
      </c>
      <c r="S61" s="39">
        <v>1154.51</v>
      </c>
      <c r="T61" s="149">
        <f t="shared" si="3"/>
        <v>26287.040000000001</v>
      </c>
      <c r="V61" s="109"/>
      <c r="W61" s="108"/>
      <c r="X61" s="108" t="s">
        <v>101</v>
      </c>
      <c r="Y61" s="108" t="str">
        <f t="shared" si="6"/>
        <v>1</v>
      </c>
      <c r="Z61" s="109">
        <v>2021</v>
      </c>
    </row>
    <row r="62" spans="1:26" ht="17.149999999999999" customHeight="1" x14ac:dyDescent="0.35">
      <c r="A62" s="50" t="str">
        <f t="shared" si="5"/>
        <v>Quarter 2 2021</v>
      </c>
      <c r="B62" s="44">
        <v>6181.31</v>
      </c>
      <c r="C62" s="40">
        <v>11453.54</v>
      </c>
      <c r="D62" s="40">
        <v>1096.47</v>
      </c>
      <c r="E62" s="41">
        <f t="shared" si="0"/>
        <v>10357.070000000002</v>
      </c>
      <c r="F62" s="39">
        <v>277.66000000000003</v>
      </c>
      <c r="G62" s="40">
        <v>-5.4</v>
      </c>
      <c r="H62" s="40">
        <v>144.6</v>
      </c>
      <c r="I62" s="42">
        <f t="shared" si="1"/>
        <v>17634.850000000002</v>
      </c>
      <c r="J62" s="43">
        <f t="shared" si="2"/>
        <v>16955.239999999998</v>
      </c>
      <c r="K62" s="39">
        <v>5766.37</v>
      </c>
      <c r="L62" s="40">
        <v>5612.15</v>
      </c>
      <c r="M62" s="40">
        <v>1408.41</v>
      </c>
      <c r="N62" s="44">
        <v>2130.5500000000002</v>
      </c>
      <c r="O62" s="40">
        <v>745.43</v>
      </c>
      <c r="P62" s="40">
        <v>12.34</v>
      </c>
      <c r="Q62" s="40">
        <v>70.17</v>
      </c>
      <c r="R62" s="44">
        <v>0</v>
      </c>
      <c r="S62" s="39">
        <v>886.13</v>
      </c>
      <c r="T62" s="149">
        <f t="shared" si="3"/>
        <v>16631.55</v>
      </c>
      <c r="V62" s="109"/>
      <c r="W62" s="108"/>
      <c r="X62" s="108" t="s">
        <v>102</v>
      </c>
      <c r="Y62" s="108" t="str">
        <f t="shared" si="6"/>
        <v>2</v>
      </c>
      <c r="Z62" s="109">
        <v>2021</v>
      </c>
    </row>
    <row r="63" spans="1:26" ht="17.149999999999999" customHeight="1" x14ac:dyDescent="0.35">
      <c r="A63" s="50" t="str">
        <f t="shared" si="5"/>
        <v>Quarter 3 2021</v>
      </c>
      <c r="B63" s="44">
        <v>7791.66</v>
      </c>
      <c r="C63" s="40">
        <v>6800.02</v>
      </c>
      <c r="D63" s="40">
        <v>1594.81</v>
      </c>
      <c r="E63" s="41">
        <f t="shared" si="0"/>
        <v>5205.2100000000009</v>
      </c>
      <c r="F63" s="39">
        <v>-969.84</v>
      </c>
      <c r="G63" s="40">
        <v>-6.36</v>
      </c>
      <c r="H63" s="40">
        <v>146.19</v>
      </c>
      <c r="I63" s="42">
        <f t="shared" si="1"/>
        <v>14591.68</v>
      </c>
      <c r="J63" s="43">
        <f t="shared" si="2"/>
        <v>12166.86</v>
      </c>
      <c r="K63" s="39">
        <v>5428.37</v>
      </c>
      <c r="L63" s="40">
        <v>1975.07</v>
      </c>
      <c r="M63" s="40">
        <v>1345.06</v>
      </c>
      <c r="N63" s="44">
        <v>1476.22</v>
      </c>
      <c r="O63" s="40">
        <v>950.34</v>
      </c>
      <c r="P63" s="40">
        <v>25.28</v>
      </c>
      <c r="Q63" s="40">
        <v>9.34</v>
      </c>
      <c r="R63" s="44">
        <v>0</v>
      </c>
      <c r="S63" s="39">
        <v>701.11</v>
      </c>
      <c r="T63" s="149">
        <f t="shared" si="3"/>
        <v>11910.79</v>
      </c>
      <c r="V63" s="109"/>
      <c r="W63" s="108"/>
      <c r="X63" s="108" t="s">
        <v>103</v>
      </c>
      <c r="Y63" s="108" t="str">
        <f t="shared" si="6"/>
        <v>3</v>
      </c>
      <c r="Z63" s="109">
        <v>2021</v>
      </c>
    </row>
    <row r="64" spans="1:26" ht="17.149999999999999" customHeight="1" x14ac:dyDescent="0.35">
      <c r="A64" s="50" t="str">
        <f t="shared" si="5"/>
        <v>Quarter 4 2021</v>
      </c>
      <c r="B64" s="44">
        <v>9662.98</v>
      </c>
      <c r="C64" s="40">
        <v>14742.55</v>
      </c>
      <c r="D64" s="40">
        <v>2945.01</v>
      </c>
      <c r="E64" s="41">
        <f t="shared" si="0"/>
        <v>11797.539999999999</v>
      </c>
      <c r="F64" s="39">
        <v>-30.14</v>
      </c>
      <c r="G64" s="40">
        <v>-9.9</v>
      </c>
      <c r="H64" s="40">
        <v>146.19</v>
      </c>
      <c r="I64" s="42">
        <f t="shared" si="1"/>
        <v>24405.53</v>
      </c>
      <c r="J64" s="43">
        <f t="shared" si="2"/>
        <v>21566.669999999995</v>
      </c>
      <c r="K64" s="39">
        <v>5648.37</v>
      </c>
      <c r="L64" s="40">
        <v>7957.47</v>
      </c>
      <c r="M64" s="40">
        <v>2134.35</v>
      </c>
      <c r="N64" s="44">
        <v>3613.07</v>
      </c>
      <c r="O64" s="40">
        <v>992.8</v>
      </c>
      <c r="P64" s="40">
        <v>41.04</v>
      </c>
      <c r="Q64" s="40">
        <v>64.540000000000006</v>
      </c>
      <c r="R64" s="44">
        <v>0</v>
      </c>
      <c r="S64" s="39">
        <v>951.55</v>
      </c>
      <c r="T64" s="149">
        <f t="shared" si="3"/>
        <v>21403.190000000002</v>
      </c>
      <c r="V64" s="109"/>
      <c r="W64" s="108"/>
      <c r="X64" s="108" t="s">
        <v>104</v>
      </c>
      <c r="Y64" s="108" t="str">
        <f t="shared" si="6"/>
        <v>4</v>
      </c>
      <c r="Z64" s="109">
        <v>2021</v>
      </c>
    </row>
    <row r="65" spans="1:26" ht="17.149999999999999" customHeight="1" x14ac:dyDescent="0.35">
      <c r="A65" s="50" t="str">
        <f t="shared" si="5"/>
        <v>Quarter 1 2022</v>
      </c>
      <c r="B65" s="44">
        <v>9391.9</v>
      </c>
      <c r="C65" s="40">
        <v>16360.42</v>
      </c>
      <c r="D65" s="40">
        <v>3026.27</v>
      </c>
      <c r="E65" s="41">
        <f t="shared" si="0"/>
        <v>13334.15</v>
      </c>
      <c r="F65" s="39">
        <v>436.56</v>
      </c>
      <c r="G65" s="40">
        <v>-13.1</v>
      </c>
      <c r="H65" s="40">
        <v>149.47999999999999</v>
      </c>
      <c r="I65" s="42">
        <f t="shared" si="1"/>
        <v>25752.32</v>
      </c>
      <c r="J65" s="43">
        <f t="shared" si="2"/>
        <v>23298.99</v>
      </c>
      <c r="K65" s="39">
        <v>5276.81</v>
      </c>
      <c r="L65" s="40">
        <v>10934.79</v>
      </c>
      <c r="M65" s="40">
        <v>1935.17</v>
      </c>
      <c r="N65" s="44">
        <v>3389.93</v>
      </c>
      <c r="O65" s="40">
        <v>1000.71</v>
      </c>
      <c r="P65" s="40">
        <v>30.49</v>
      </c>
      <c r="Q65" s="40">
        <v>113.47</v>
      </c>
      <c r="R65" s="44">
        <v>0</v>
      </c>
      <c r="S65" s="39">
        <v>1092.9000000000001</v>
      </c>
      <c r="T65" s="149">
        <f t="shared" si="3"/>
        <v>23774.270000000008</v>
      </c>
      <c r="V65" s="109"/>
      <c r="W65" s="108"/>
      <c r="X65" s="108" t="s">
        <v>101</v>
      </c>
      <c r="Y65" s="108" t="str">
        <f t="shared" si="6"/>
        <v>1</v>
      </c>
      <c r="Z65" s="109">
        <v>2022</v>
      </c>
    </row>
    <row r="66" spans="1:26" ht="17.149999999999999" customHeight="1" x14ac:dyDescent="0.35">
      <c r="A66" s="50" t="str">
        <f t="shared" si="5"/>
        <v>Quarter 2 2022</v>
      </c>
      <c r="B66" s="44">
        <v>9574.84</v>
      </c>
      <c r="C66" s="40">
        <v>13331.16</v>
      </c>
      <c r="D66" s="40">
        <v>7296.11</v>
      </c>
      <c r="E66" s="41">
        <f t="shared" si="0"/>
        <v>6035.05</v>
      </c>
      <c r="F66" s="39">
        <v>-539.04</v>
      </c>
      <c r="G66" s="40">
        <v>-11.63</v>
      </c>
      <c r="H66" s="40">
        <v>151.13999999999999</v>
      </c>
      <c r="I66" s="42">
        <f t="shared" si="1"/>
        <v>22906</v>
      </c>
      <c r="J66" s="43">
        <f t="shared" si="2"/>
        <v>15210.359999999999</v>
      </c>
      <c r="K66" s="39">
        <v>5939.55</v>
      </c>
      <c r="L66" s="40">
        <v>4205.58</v>
      </c>
      <c r="M66" s="40">
        <v>1239.1500000000001</v>
      </c>
      <c r="N66" s="44">
        <v>2009.34</v>
      </c>
      <c r="O66" s="40">
        <v>950.46</v>
      </c>
      <c r="P66" s="40">
        <v>50.72</v>
      </c>
      <c r="Q66" s="40">
        <v>96.8</v>
      </c>
      <c r="R66" s="44">
        <v>0</v>
      </c>
      <c r="S66" s="39">
        <v>820.25</v>
      </c>
      <c r="T66" s="149">
        <f t="shared" si="3"/>
        <v>15311.85</v>
      </c>
      <c r="V66" s="109"/>
      <c r="W66" s="108"/>
      <c r="X66" s="108" t="s">
        <v>102</v>
      </c>
      <c r="Y66" s="108" t="str">
        <f t="shared" si="6"/>
        <v>2</v>
      </c>
      <c r="Z66" s="109">
        <v>2022</v>
      </c>
    </row>
    <row r="67" spans="1:26" ht="17.149999999999999" customHeight="1" x14ac:dyDescent="0.35">
      <c r="A67" s="50" t="str">
        <f t="shared" si="5"/>
        <v>Quarter 3 2022</v>
      </c>
      <c r="B67" s="44">
        <v>9022.68</v>
      </c>
      <c r="C67" s="40">
        <v>10791.19</v>
      </c>
      <c r="D67" s="40">
        <v>7416.83</v>
      </c>
      <c r="E67" s="41">
        <f t="shared" si="0"/>
        <v>3374.3600000000006</v>
      </c>
      <c r="F67" s="39">
        <v>62.18</v>
      </c>
      <c r="G67" s="40">
        <v>-7.62</v>
      </c>
      <c r="H67" s="40">
        <v>152.80000000000001</v>
      </c>
      <c r="I67" s="42">
        <f t="shared" si="1"/>
        <v>19813.870000000003</v>
      </c>
      <c r="J67" s="43">
        <f t="shared" si="2"/>
        <v>12604.400000000001</v>
      </c>
      <c r="K67" s="39">
        <v>6389.93</v>
      </c>
      <c r="L67" s="40">
        <v>1902.37</v>
      </c>
      <c r="M67" s="40">
        <v>1143.69</v>
      </c>
      <c r="N67" s="44">
        <v>1447.26</v>
      </c>
      <c r="O67" s="40">
        <v>911.95</v>
      </c>
      <c r="P67" s="40">
        <v>42.66</v>
      </c>
      <c r="Q67" s="40">
        <v>59.27</v>
      </c>
      <c r="R67" s="44">
        <v>0</v>
      </c>
      <c r="S67" s="39">
        <v>716.77</v>
      </c>
      <c r="T67" s="149">
        <f t="shared" si="3"/>
        <v>12613.900000000001</v>
      </c>
      <c r="V67" s="109"/>
      <c r="W67" s="108"/>
      <c r="X67" s="108" t="s">
        <v>103</v>
      </c>
      <c r="Y67" s="108" t="str">
        <f t="shared" si="6"/>
        <v>3</v>
      </c>
      <c r="Z67" s="109">
        <v>2022</v>
      </c>
    </row>
    <row r="68" spans="1:26" ht="17.149999999999999" customHeight="1" x14ac:dyDescent="0.35">
      <c r="A68" s="50" t="str">
        <f t="shared" si="5"/>
        <v>Quarter 4 2022</v>
      </c>
      <c r="B68" s="44">
        <v>9748.23</v>
      </c>
      <c r="C68" s="40">
        <v>16040.69</v>
      </c>
      <c r="D68" s="40">
        <v>5749.17</v>
      </c>
      <c r="E68" s="41">
        <f t="shared" si="0"/>
        <v>10291.52</v>
      </c>
      <c r="F68" s="39">
        <v>-322.8</v>
      </c>
      <c r="G68" s="40">
        <v>-7.13</v>
      </c>
      <c r="H68" s="40">
        <v>152.80000000000001</v>
      </c>
      <c r="I68" s="42">
        <f t="shared" si="1"/>
        <v>25788.92</v>
      </c>
      <c r="J68" s="43">
        <f t="shared" si="2"/>
        <v>19862.62</v>
      </c>
      <c r="K68" s="39">
        <v>5841.49</v>
      </c>
      <c r="L68" s="40">
        <v>7828.71</v>
      </c>
      <c r="M68" s="40">
        <v>1541.94</v>
      </c>
      <c r="N68" s="44">
        <v>3067.23</v>
      </c>
      <c r="O68" s="40">
        <v>989.86</v>
      </c>
      <c r="P68" s="40">
        <v>39.25</v>
      </c>
      <c r="Q68" s="40">
        <v>114.77</v>
      </c>
      <c r="R68" s="44">
        <v>0</v>
      </c>
      <c r="S68" s="39">
        <v>943.02</v>
      </c>
      <c r="T68" s="149">
        <f t="shared" si="3"/>
        <v>20366.270000000004</v>
      </c>
      <c r="V68" s="109"/>
      <c r="W68" s="108"/>
      <c r="X68" s="108" t="s">
        <v>104</v>
      </c>
      <c r="Y68" s="108" t="str">
        <f t="shared" si="6"/>
        <v>4</v>
      </c>
      <c r="Z68" s="109">
        <v>2022</v>
      </c>
    </row>
    <row r="69" spans="1:26" ht="17.149999999999999" customHeight="1" x14ac:dyDescent="0.35">
      <c r="A69" s="50" t="str">
        <f t="shared" si="5"/>
        <v>Quarter 1 2023</v>
      </c>
      <c r="B69" s="44">
        <f>SUMIFS('Month (mcm)'!B:B,'Month (mcm)'!$Z:$Z,'Quarter (mcm)'!$Z69,'Month (mcm)'!$Y:$Y,'Quarter (mcm)'!$Y69)</f>
        <v>9221.0499999999993</v>
      </c>
      <c r="C69" s="40">
        <f>SUMIFS('Month (mcm)'!C:C,'Month (mcm)'!$Z:$Z,'Quarter (mcm)'!$Z69,'Month (mcm)'!$Y:$Y,'Quarter (mcm)'!$Y69)</f>
        <v>16290.119999999999</v>
      </c>
      <c r="D69" s="40">
        <f>SUMIFS('Month (mcm)'!D:D,'Month (mcm)'!$Z:$Z,'Quarter (mcm)'!$Z69,'Month (mcm)'!$Y:$Y,'Quarter (mcm)'!$Y69)</f>
        <v>4228.8500000000004</v>
      </c>
      <c r="E69" s="41">
        <f>SUMIFS('Month (mcm)'!E:E,'Month (mcm)'!$Z:$Z,'Quarter (mcm)'!$Z69,'Month (mcm)'!$Y:$Y,'Quarter (mcm)'!$Y69)</f>
        <v>12061.27</v>
      </c>
      <c r="F69" s="39">
        <f>SUMIFS('Month (mcm)'!F:F,'Month (mcm)'!$Z:$Z,'Quarter (mcm)'!$Z69,'Month (mcm)'!$Y:$Y,'Quarter (mcm)'!$Y69)</f>
        <v>529.98</v>
      </c>
      <c r="G69" s="40">
        <f>SUMIFS('Month (mcm)'!G:G,'Month (mcm)'!$Z:$Z,'Quarter (mcm)'!$Z69,'Month (mcm)'!$Y:$Y,'Quarter (mcm)'!$Y69)</f>
        <v>-5.49</v>
      </c>
      <c r="H69" s="40">
        <f>SUMIFS('Month (mcm)'!H:H,'Month (mcm)'!$Z:$Z,'Quarter (mcm)'!$Z69,'Month (mcm)'!$Y:$Y,'Quarter (mcm)'!$Y69)</f>
        <v>113.78</v>
      </c>
      <c r="I69" s="42">
        <f>SUMIFS('Month (mcm)'!I:I,'Month (mcm)'!$Z:$Z,'Quarter (mcm)'!$Z69,'Month (mcm)'!$Y:$Y,'Quarter (mcm)'!$Y69)</f>
        <v>25511.17</v>
      </c>
      <c r="J69" s="43">
        <f>SUMIFS('Month (mcm)'!J:J,'Month (mcm)'!$Z:$Z,'Quarter (mcm)'!$Z69,'Month (mcm)'!$Y:$Y,'Quarter (mcm)'!$Y69)</f>
        <v>21926.079999999998</v>
      </c>
      <c r="K69" s="39">
        <f>SUMIFS('Month (mcm)'!K:K,'Month (mcm)'!$Z:$Z,'Quarter (mcm)'!$Z69,'Month (mcm)'!$Y:$Y,'Quarter (mcm)'!$Y69)</f>
        <v>5003.05</v>
      </c>
      <c r="L69" s="40">
        <f>SUMIFS('Month (mcm)'!L:L,'Month (mcm)'!$Z:$Z,'Quarter (mcm)'!$Z69,'Month (mcm)'!$Y:$Y,'Quarter (mcm)'!$Y69)</f>
        <v>9442.18</v>
      </c>
      <c r="M69" s="40">
        <f>SUMIFS('Month (mcm)'!M:M,'Month (mcm)'!$Z:$Z,'Quarter (mcm)'!$Z69,'Month (mcm)'!$Y:$Y,'Quarter (mcm)'!$Y69)</f>
        <v>1954.3600000000001</v>
      </c>
      <c r="N69" s="44">
        <f>SUMIFS('Month (mcm)'!N:N,'Month (mcm)'!$Z:$Z,'Quarter (mcm)'!$Z69,'Month (mcm)'!$Y:$Y,'Quarter (mcm)'!$Y69)</f>
        <v>3249.7599999999998</v>
      </c>
      <c r="O69" s="40">
        <f>SUMIFS('Month (mcm)'!O:O,'Month (mcm)'!$Z:$Z,'Quarter (mcm)'!$Z69,'Month (mcm)'!$Y:$Y,'Quarter (mcm)'!$Y69)</f>
        <v>1020.5699999999999</v>
      </c>
      <c r="P69" s="40">
        <f>SUMIFS('Month (mcm)'!P:P,'Month (mcm)'!$Z:$Z,'Quarter (mcm)'!$Z69,'Month (mcm)'!$Y:$Y,'Quarter (mcm)'!$Y69)</f>
        <v>29.31</v>
      </c>
      <c r="Q69" s="40">
        <f>SUMIFS('Month (mcm)'!Q:Q,'Month (mcm)'!$Z:$Z,'Quarter (mcm)'!$Z69,'Month (mcm)'!$Y:$Y,'Quarter (mcm)'!$Y69)</f>
        <v>120.72999999999999</v>
      </c>
      <c r="R69" s="44">
        <f>SUMIFS('Month (mcm)'!R:R,'Month (mcm)'!$Z:$Z,'Quarter (mcm)'!$Z69,'Month (mcm)'!$Y:$Y,'Quarter (mcm)'!$Y69)</f>
        <v>0</v>
      </c>
      <c r="S69" s="39">
        <f>SUMIFS('Month (mcm)'!S:S,'Month (mcm)'!$Z:$Z,'Quarter (mcm)'!$Z69,'Month (mcm)'!$Y:$Y,'Quarter (mcm)'!$Y69)</f>
        <v>1073.58</v>
      </c>
      <c r="T69" s="47">
        <f>SUMIFS('Month (mcm)'!T:T,'Month (mcm)'!$Z:$Z,'Quarter (mcm)'!$Z69,'Month (mcm)'!$Y:$Y,'Quarter (mcm)'!$Y69)</f>
        <v>21893.54</v>
      </c>
      <c r="V69" s="109"/>
      <c r="W69" s="108"/>
      <c r="X69" s="108" t="s">
        <v>101</v>
      </c>
      <c r="Y69" s="108" t="str">
        <f t="shared" si="6"/>
        <v>1</v>
      </c>
      <c r="Z69" s="109">
        <v>2023</v>
      </c>
    </row>
    <row r="70" spans="1:26" ht="17.149999999999999" customHeight="1" x14ac:dyDescent="0.35">
      <c r="A70" s="50" t="str">
        <f t="shared" si="5"/>
        <v>Quarter 2 2023</v>
      </c>
      <c r="B70" s="44">
        <f>SUMIFS('Month (mcm)'!B:B,'Month (mcm)'!$Z:$Z,'Quarter (mcm)'!$Z70,'Month (mcm)'!$Y:$Y,'Quarter (mcm)'!$Y70)</f>
        <v>8687.0499999999993</v>
      </c>
      <c r="C70" s="40">
        <f>SUMIFS('Month (mcm)'!C:C,'Month (mcm)'!$Z:$Z,'Quarter (mcm)'!$Z70,'Month (mcm)'!$Y:$Y,'Quarter (mcm)'!$Y70)</f>
        <v>10317.25</v>
      </c>
      <c r="D70" s="40">
        <f>SUMIFS('Month (mcm)'!D:D,'Month (mcm)'!$Z:$Z,'Quarter (mcm)'!$Z70,'Month (mcm)'!$Y:$Y,'Quarter (mcm)'!$Y70)</f>
        <v>5861.39</v>
      </c>
      <c r="E70" s="41">
        <f>SUMIFS('Month (mcm)'!E:E,'Month (mcm)'!$Z:$Z,'Quarter (mcm)'!$Z70,'Month (mcm)'!$Y:$Y,'Quarter (mcm)'!$Y70)</f>
        <v>4455.8599999999997</v>
      </c>
      <c r="F70" s="39">
        <f>SUMIFS('Month (mcm)'!F:F,'Month (mcm)'!$Z:$Z,'Quarter (mcm)'!$Z70,'Month (mcm)'!$Y:$Y,'Quarter (mcm)'!$Y70)</f>
        <v>-251.53999999999994</v>
      </c>
      <c r="G70" s="40">
        <f>SUMIFS('Month (mcm)'!G:G,'Month (mcm)'!$Z:$Z,'Quarter (mcm)'!$Z70,'Month (mcm)'!$Y:$Y,'Quarter (mcm)'!$Y70)</f>
        <v>-4.6500000000000004</v>
      </c>
      <c r="H70" s="40">
        <f>SUMIFS('Month (mcm)'!H:H,'Month (mcm)'!$Z:$Z,'Quarter (mcm)'!$Z70,'Month (mcm)'!$Y:$Y,'Quarter (mcm)'!$Y70)</f>
        <v>115.05000000000001</v>
      </c>
      <c r="I70" s="42">
        <f>SUMIFS('Month (mcm)'!I:I,'Month (mcm)'!$Z:$Z,'Quarter (mcm)'!$Z70,'Month (mcm)'!$Y:$Y,'Quarter (mcm)'!$Y70)</f>
        <v>19004.3</v>
      </c>
      <c r="J70" s="43">
        <f>SUMIFS('Month (mcm)'!J:J,'Month (mcm)'!$Z:$Z,'Quarter (mcm)'!$Z70,'Month (mcm)'!$Y:$Y,'Quarter (mcm)'!$Y70)</f>
        <v>13006.42</v>
      </c>
      <c r="K70" s="39">
        <f>SUMIFS('Month (mcm)'!K:K,'Month (mcm)'!$Z:$Z,'Quarter (mcm)'!$Z70,'Month (mcm)'!$Y:$Y,'Quarter (mcm)'!$Y70)</f>
        <v>4772.3999999999996</v>
      </c>
      <c r="L70" s="40">
        <f>SUMIFS('Month (mcm)'!L:L,'Month (mcm)'!$Z:$Z,'Quarter (mcm)'!$Z70,'Month (mcm)'!$Y:$Y,'Quarter (mcm)'!$Y70)</f>
        <v>3394.61</v>
      </c>
      <c r="M70" s="40">
        <f>SUMIFS('Month (mcm)'!M:M,'Month (mcm)'!$Z:$Z,'Quarter (mcm)'!$Z70,'Month (mcm)'!$Y:$Y,'Quarter (mcm)'!$Y70)</f>
        <v>1588.73</v>
      </c>
      <c r="N70" s="44">
        <f>SUMIFS('Month (mcm)'!N:N,'Month (mcm)'!$Z:$Z,'Quarter (mcm)'!$Z70,'Month (mcm)'!$Y:$Y,'Quarter (mcm)'!$Y70)</f>
        <v>1589.3600000000001</v>
      </c>
      <c r="O70" s="40">
        <f>SUMIFS('Month (mcm)'!O:O,'Month (mcm)'!$Z:$Z,'Quarter (mcm)'!$Z70,'Month (mcm)'!$Y:$Y,'Quarter (mcm)'!$Y70)</f>
        <v>952.58999999999992</v>
      </c>
      <c r="P70" s="40">
        <f>SUMIFS('Month (mcm)'!P:P,'Month (mcm)'!$Z:$Z,'Quarter (mcm)'!$Z70,'Month (mcm)'!$Y:$Y,'Quarter (mcm)'!$Y70)</f>
        <v>37.99</v>
      </c>
      <c r="Q70" s="40">
        <f>SUMIFS('Month (mcm)'!Q:Q,'Month (mcm)'!$Z:$Z,'Quarter (mcm)'!$Z70,'Month (mcm)'!$Y:$Y,'Quarter (mcm)'!$Y70)</f>
        <v>91.559999999999988</v>
      </c>
      <c r="R70" s="44">
        <f>SUMIFS('Month (mcm)'!R:R,'Month (mcm)'!$Z:$Z,'Quarter (mcm)'!$Z70,'Month (mcm)'!$Y:$Y,'Quarter (mcm)'!$Y70)</f>
        <v>0</v>
      </c>
      <c r="S70" s="39">
        <f>SUMIFS('Month (mcm)'!S:S,'Month (mcm)'!$Z:$Z,'Quarter (mcm)'!$Z70,'Month (mcm)'!$Y:$Y,'Quarter (mcm)'!$Y70)</f>
        <v>750.42000000000007</v>
      </c>
      <c r="T70" s="47">
        <f>SUMIFS('Month (mcm)'!T:T,'Month (mcm)'!$Z:$Z,'Quarter (mcm)'!$Z70,'Month (mcm)'!$Y:$Y,'Quarter (mcm)'!$Y70)</f>
        <v>13177.66</v>
      </c>
      <c r="V70" s="109"/>
      <c r="W70" s="108"/>
      <c r="X70" s="108" t="s">
        <v>102</v>
      </c>
      <c r="Y70" s="108" t="str">
        <f t="shared" si="6"/>
        <v>2</v>
      </c>
      <c r="Z70" s="109">
        <v>2023</v>
      </c>
    </row>
    <row r="71" spans="1:26" ht="17.149999999999999" customHeight="1" x14ac:dyDescent="0.35">
      <c r="A71" s="50" t="str">
        <f t="shared" si="5"/>
        <v>Quarter 3 2023</v>
      </c>
      <c r="B71" s="44">
        <f>SUMIFS('Month (mcm)'!B:B,'Month (mcm)'!$Z:$Z,'Quarter (mcm)'!$Z71,'Month (mcm)'!$Y:$Y,'Quarter (mcm)'!$Y71)</f>
        <v>7841.67</v>
      </c>
      <c r="C71" s="40">
        <f>SUMIFS('Month (mcm)'!C:C,'Month (mcm)'!$Z:$Z,'Quarter (mcm)'!$Z71,'Month (mcm)'!$Y:$Y,'Quarter (mcm)'!$Y71)</f>
        <v>5847.15</v>
      </c>
      <c r="D71" s="40">
        <f>SUMIFS('Month (mcm)'!D:D,'Month (mcm)'!$Z:$Z,'Quarter (mcm)'!$Z71,'Month (mcm)'!$Y:$Y,'Quarter (mcm)'!$Y71)</f>
        <v>3167.9</v>
      </c>
      <c r="E71" s="41">
        <f>SUMIFS('Month (mcm)'!E:E,'Month (mcm)'!$Z:$Z,'Quarter (mcm)'!$Z71,'Month (mcm)'!$Y:$Y,'Quarter (mcm)'!$Y71)</f>
        <v>2679.25</v>
      </c>
      <c r="F71" s="39">
        <f>SUMIFS('Month (mcm)'!F:F,'Month (mcm)'!$Z:$Z,'Quarter (mcm)'!$Z71,'Month (mcm)'!$Y:$Y,'Quarter (mcm)'!$Y71)</f>
        <v>-594.64</v>
      </c>
      <c r="G71" s="40">
        <f>SUMIFS('Month (mcm)'!G:G,'Month (mcm)'!$Z:$Z,'Quarter (mcm)'!$Z71,'Month (mcm)'!$Y:$Y,'Quarter (mcm)'!$Y71)</f>
        <v>-7.86</v>
      </c>
      <c r="H71" s="40">
        <f>SUMIFS('Month (mcm)'!H:H,'Month (mcm)'!$Z:$Z,'Quarter (mcm)'!$Z71,'Month (mcm)'!$Y:$Y,'Quarter (mcm)'!$Y71)</f>
        <v>116.31</v>
      </c>
      <c r="I71" s="42">
        <f>SUMIFS('Month (mcm)'!I:I,'Month (mcm)'!$Z:$Z,'Quarter (mcm)'!$Z71,'Month (mcm)'!$Y:$Y,'Quarter (mcm)'!$Y71)</f>
        <v>13688.820000000002</v>
      </c>
      <c r="J71" s="43">
        <f>SUMIFS('Month (mcm)'!J:J,'Month (mcm)'!$Z:$Z,'Quarter (mcm)'!$Z71,'Month (mcm)'!$Y:$Y,'Quarter (mcm)'!$Y71)</f>
        <v>10042.59</v>
      </c>
      <c r="K71" s="39">
        <f>SUMIFS('Month (mcm)'!K:K,'Month (mcm)'!$Z:$Z,'Quarter (mcm)'!$Z71,'Month (mcm)'!$Y:$Y,'Quarter (mcm)'!$Y71)</f>
        <v>4556.3200000000006</v>
      </c>
      <c r="L71" s="40">
        <f>SUMIFS('Month (mcm)'!L:L,'Month (mcm)'!$Z:$Z,'Quarter (mcm)'!$Z71,'Month (mcm)'!$Y:$Y,'Quarter (mcm)'!$Y71)</f>
        <v>1662.52</v>
      </c>
      <c r="M71" s="40">
        <f>SUMIFS('Month (mcm)'!M:M,'Month (mcm)'!$Z:$Z,'Quarter (mcm)'!$Z71,'Month (mcm)'!$Y:$Y,'Quarter (mcm)'!$Y71)</f>
        <v>1442.8</v>
      </c>
      <c r="N71" s="44">
        <f>SUMIFS('Month (mcm)'!N:N,'Month (mcm)'!$Z:$Z,'Quarter (mcm)'!$Z71,'Month (mcm)'!$Y:$Y,'Quarter (mcm)'!$Y71)</f>
        <v>1384.4</v>
      </c>
      <c r="O71" s="40">
        <f>SUMIFS('Month (mcm)'!O:O,'Month (mcm)'!$Z:$Z,'Quarter (mcm)'!$Z71,'Month (mcm)'!$Y:$Y,'Quarter (mcm)'!$Y71)</f>
        <v>821.39</v>
      </c>
      <c r="P71" s="40">
        <f>SUMIFS('Month (mcm)'!P:P,'Month (mcm)'!$Z:$Z,'Quarter (mcm)'!$Z71,'Month (mcm)'!$Y:$Y,'Quarter (mcm)'!$Y71)</f>
        <v>23.55</v>
      </c>
      <c r="Q71" s="40">
        <f>SUMIFS('Month (mcm)'!Q:Q,'Month (mcm)'!$Z:$Z,'Quarter (mcm)'!$Z71,'Month (mcm)'!$Y:$Y,'Quarter (mcm)'!$Y71)</f>
        <v>16.62</v>
      </c>
      <c r="R71" s="44">
        <f>SUMIFS('Month (mcm)'!R:R,'Month (mcm)'!$Z:$Z,'Quarter (mcm)'!$Z71,'Month (mcm)'!$Y:$Y,'Quarter (mcm)'!$Y71)</f>
        <v>0</v>
      </c>
      <c r="S71" s="39">
        <f>SUMIFS('Month (mcm)'!S:S,'Month (mcm)'!$Z:$Z,'Quarter (mcm)'!$Z71,'Month (mcm)'!$Y:$Y,'Quarter (mcm)'!$Y71)</f>
        <v>614.77</v>
      </c>
      <c r="T71" s="47">
        <f>SUMIFS('Month (mcm)'!T:T,'Month (mcm)'!$Z:$Z,'Quarter (mcm)'!$Z71,'Month (mcm)'!$Y:$Y,'Quarter (mcm)'!$Y71)</f>
        <v>10522.37</v>
      </c>
      <c r="V71" s="109"/>
      <c r="W71" s="108"/>
      <c r="X71" s="108" t="s">
        <v>103</v>
      </c>
      <c r="Y71" s="108" t="str">
        <f t="shared" ref="Y71:Y76" si="7">RIGHT(X71,1)</f>
        <v>3</v>
      </c>
      <c r="Z71" s="109">
        <v>2023</v>
      </c>
    </row>
    <row r="72" spans="1:26" ht="17.149999999999999" customHeight="1" x14ac:dyDescent="0.35">
      <c r="A72" s="50" t="str">
        <f t="shared" ref="A72:A73" si="8">X72&amp;" "&amp;Z72</f>
        <v>Quarter 4 2023</v>
      </c>
      <c r="B72" s="44">
        <f>SUMIFS('Month (mcm)'!B:B,'Month (mcm)'!$Z:$Z,'Quarter (mcm)'!$Z72,'Month (mcm)'!$Y:$Y,'Quarter (mcm)'!$Y72)</f>
        <v>8305.92</v>
      </c>
      <c r="C72" s="40">
        <f>SUMIFS('Month (mcm)'!C:C,'Month (mcm)'!$Z:$Z,'Quarter (mcm)'!$Z72,'Month (mcm)'!$Y:$Y,'Quarter (mcm)'!$Y72)</f>
        <v>12789.5</v>
      </c>
      <c r="D72" s="40">
        <f>SUMIFS('Month (mcm)'!D:D,'Month (mcm)'!$Z:$Z,'Quarter (mcm)'!$Z72,'Month (mcm)'!$Y:$Y,'Quarter (mcm)'!$Y72)</f>
        <v>2590.5500000000002</v>
      </c>
      <c r="E72" s="41">
        <f>SUMIFS('Month (mcm)'!E:E,'Month (mcm)'!$Z:$Z,'Quarter (mcm)'!$Z72,'Month (mcm)'!$Y:$Y,'Quarter (mcm)'!$Y72)</f>
        <v>10198.950000000001</v>
      </c>
      <c r="F72" s="39">
        <f>SUMIFS('Month (mcm)'!F:F,'Month (mcm)'!$Z:$Z,'Quarter (mcm)'!$Z72,'Month (mcm)'!$Y:$Y,'Quarter (mcm)'!$Y72)</f>
        <v>-288.60000000000002</v>
      </c>
      <c r="G72" s="40">
        <f>SUMIFS('Month (mcm)'!G:G,'Month (mcm)'!$Z:$Z,'Quarter (mcm)'!$Z72,'Month (mcm)'!$Y:$Y,'Quarter (mcm)'!$Y72)</f>
        <v>-8.3999999999999986</v>
      </c>
      <c r="H72" s="40">
        <f>SUMIFS('Month (mcm)'!H:H,'Month (mcm)'!$Z:$Z,'Quarter (mcm)'!$Z72,'Month (mcm)'!$Y:$Y,'Quarter (mcm)'!$Y72)</f>
        <v>116.31</v>
      </c>
      <c r="I72" s="42">
        <f>SUMIFS('Month (mcm)'!I:I,'Month (mcm)'!$Z:$Z,'Quarter (mcm)'!$Z72,'Month (mcm)'!$Y:$Y,'Quarter (mcm)'!$Y72)</f>
        <v>21095.42</v>
      </c>
      <c r="J72" s="43">
        <f>SUMIFS('Month (mcm)'!J:J,'Month (mcm)'!$Z:$Z,'Quarter (mcm)'!$Z72,'Month (mcm)'!$Y:$Y,'Quarter (mcm)'!$Y72)</f>
        <v>18332.580000000002</v>
      </c>
      <c r="K72" s="39">
        <f>SUMIFS('Month (mcm)'!K:K,'Month (mcm)'!$Z:$Z,'Quarter (mcm)'!$Z72,'Month (mcm)'!$Y:$Y,'Quarter (mcm)'!$Y72)</f>
        <v>4644.99</v>
      </c>
      <c r="L72" s="40">
        <f>SUMIFS('Month (mcm)'!L:L,'Month (mcm)'!$Z:$Z,'Quarter (mcm)'!$Z72,'Month (mcm)'!$Y:$Y,'Quarter (mcm)'!$Y72)</f>
        <v>7484.7999999999993</v>
      </c>
      <c r="M72" s="40">
        <f>SUMIFS('Month (mcm)'!M:M,'Month (mcm)'!$Z:$Z,'Quarter (mcm)'!$Z72,'Month (mcm)'!$Y:$Y,'Quarter (mcm)'!$Y72)</f>
        <v>1631.31</v>
      </c>
      <c r="N72" s="44">
        <f>SUMIFS('Month (mcm)'!N:N,'Month (mcm)'!$Z:$Z,'Quarter (mcm)'!$Z72,'Month (mcm)'!$Y:$Y,'Quarter (mcm)'!$Y72)</f>
        <v>2873.67</v>
      </c>
      <c r="O72" s="40">
        <f>SUMIFS('Month (mcm)'!O:O,'Month (mcm)'!$Z:$Z,'Quarter (mcm)'!$Z72,'Month (mcm)'!$Y:$Y,'Quarter (mcm)'!$Y72)</f>
        <v>805.99</v>
      </c>
      <c r="P72" s="40">
        <f>SUMIFS('Month (mcm)'!P:P,'Month (mcm)'!$Z:$Z,'Quarter (mcm)'!$Z72,'Month (mcm)'!$Y:$Y,'Quarter (mcm)'!$Y72)</f>
        <v>22.97</v>
      </c>
      <c r="Q72" s="40">
        <f>SUMIFS('Month (mcm)'!Q:Q,'Month (mcm)'!$Z:$Z,'Quarter (mcm)'!$Z72,'Month (mcm)'!$Y:$Y,'Quarter (mcm)'!$Y72)</f>
        <v>63.36</v>
      </c>
      <c r="R72" s="44">
        <f>SUMIFS('Month (mcm)'!R:R,'Month (mcm)'!$Z:$Z,'Quarter (mcm)'!$Z72,'Month (mcm)'!$Y:$Y,'Quarter (mcm)'!$Y72)</f>
        <v>0</v>
      </c>
      <c r="S72" s="39">
        <f>SUMIFS('Month (mcm)'!S:S,'Month (mcm)'!$Z:$Z,'Quarter (mcm)'!$Z72,'Month (mcm)'!$Y:$Y,'Quarter (mcm)'!$Y72)</f>
        <v>956.94999999999993</v>
      </c>
      <c r="T72" s="47">
        <f>SUMIFS('Month (mcm)'!T:T,'Month (mcm)'!$Z:$Z,'Quarter (mcm)'!$Z72,'Month (mcm)'!$Y:$Y,'Quarter (mcm)'!$Y72)</f>
        <v>18484.04</v>
      </c>
      <c r="V72" s="109"/>
      <c r="W72" s="108"/>
      <c r="X72" s="110" t="s">
        <v>104</v>
      </c>
      <c r="Y72" s="108" t="str">
        <f t="shared" si="7"/>
        <v>4</v>
      </c>
      <c r="Z72" s="109">
        <v>2023</v>
      </c>
    </row>
    <row r="73" spans="1:26" ht="17.149999999999999" customHeight="1" x14ac:dyDescent="0.35">
      <c r="A73" s="50" t="str">
        <f t="shared" si="8"/>
        <v>Quarter 1 2024</v>
      </c>
      <c r="B73" s="44">
        <f>SUMIFS('Month (mcm)'!B:B,'Month (mcm)'!$Z:$Z,'Quarter (mcm)'!$Z73,'Month (mcm)'!$Y:$Y,'Quarter (mcm)'!$Y73)</f>
        <v>8645.5400000000009</v>
      </c>
      <c r="C73" s="40">
        <f>SUMIFS('Month (mcm)'!C:C,'Month (mcm)'!$Z:$Z,'Quarter (mcm)'!$Z73,'Month (mcm)'!$Y:$Y,'Quarter (mcm)'!$Y73)</f>
        <v>13185.04</v>
      </c>
      <c r="D73" s="40">
        <f>SUMIFS('Month (mcm)'!D:D,'Month (mcm)'!$Z:$Z,'Quarter (mcm)'!$Z73,'Month (mcm)'!$Y:$Y,'Quarter (mcm)'!$Y73)</f>
        <v>1437.5700000000002</v>
      </c>
      <c r="E73" s="41">
        <f>SUMIFS('Month (mcm)'!E:E,'Month (mcm)'!$Z:$Z,'Quarter (mcm)'!$Z73,'Month (mcm)'!$Y:$Y,'Quarter (mcm)'!$Y73)</f>
        <v>11747.470000000001</v>
      </c>
      <c r="F73" s="39">
        <f>SUMIFS('Month (mcm)'!F:F,'Month (mcm)'!$Z:$Z,'Quarter (mcm)'!$Z73,'Month (mcm)'!$Y:$Y,'Quarter (mcm)'!$Y73)</f>
        <v>1120.1399999999999</v>
      </c>
      <c r="G73" s="40">
        <f>SUMIFS('Month (mcm)'!G:G,'Month (mcm)'!$Z:$Z,'Quarter (mcm)'!$Z73,'Month (mcm)'!$Y:$Y,'Quarter (mcm)'!$Y73)</f>
        <v>-7.6499999999999995</v>
      </c>
      <c r="H73" s="40">
        <f>SUMIFS('Month (mcm)'!H:H,'Month (mcm)'!$Z:$Z,'Quarter (mcm)'!$Z73,'Month (mcm)'!$Y:$Y,'Quarter (mcm)'!$Y73)</f>
        <v>121.38</v>
      </c>
      <c r="I73" s="42">
        <f>SUMIFS('Month (mcm)'!I:I,'Month (mcm)'!$Z:$Z,'Quarter (mcm)'!$Z73,'Month (mcm)'!$Y:$Y,'Quarter (mcm)'!$Y73)</f>
        <v>21830.58</v>
      </c>
      <c r="J73" s="43">
        <f>SUMIFS('Month (mcm)'!J:J,'Month (mcm)'!$Z:$Z,'Quarter (mcm)'!$Z73,'Month (mcm)'!$Y:$Y,'Quarter (mcm)'!$Y73)</f>
        <v>21634.530000000002</v>
      </c>
      <c r="K73" s="39">
        <f>SUMIFS('Month (mcm)'!K:K,'Month (mcm)'!$Z:$Z,'Quarter (mcm)'!$Z73,'Month (mcm)'!$Y:$Y,'Quarter (mcm)'!$Y73)</f>
        <v>4755.42</v>
      </c>
      <c r="L73" s="40">
        <f>SUMIFS('Month (mcm)'!L:L,'Month (mcm)'!$Z:$Z,'Quarter (mcm)'!$Z73,'Month (mcm)'!$Y:$Y,'Quarter (mcm)'!$Y73)</f>
        <v>9401.2900000000009</v>
      </c>
      <c r="M73" s="40">
        <f>SUMIFS('Month (mcm)'!M:M,'Month (mcm)'!$Z:$Z,'Quarter (mcm)'!$Z73,'Month (mcm)'!$Y:$Y,'Quarter (mcm)'!$Y73)</f>
        <v>1890.63</v>
      </c>
      <c r="N73" s="44">
        <f>SUMIFS('Month (mcm)'!N:N,'Month (mcm)'!$Z:$Z,'Quarter (mcm)'!$Z73,'Month (mcm)'!$Y:$Y,'Quarter (mcm)'!$Y73)</f>
        <v>3416.46</v>
      </c>
      <c r="O73" s="40">
        <f>SUMIFS('Month (mcm)'!O:O,'Month (mcm)'!$Z:$Z,'Quarter (mcm)'!$Z73,'Month (mcm)'!$Y:$Y,'Quarter (mcm)'!$Y73)</f>
        <v>868.68999999999994</v>
      </c>
      <c r="P73" s="40">
        <f>SUMIFS('Month (mcm)'!P:P,'Month (mcm)'!$Z:$Z,'Quarter (mcm)'!$Z73,'Month (mcm)'!$Y:$Y,'Quarter (mcm)'!$Y73)</f>
        <v>23.93</v>
      </c>
      <c r="Q73" s="40">
        <f>SUMIFS('Month (mcm)'!Q:Q,'Month (mcm)'!$Z:$Z,'Quarter (mcm)'!$Z73,'Month (mcm)'!$Y:$Y,'Quarter (mcm)'!$Y73)</f>
        <v>64.740000000000009</v>
      </c>
      <c r="R73" s="44">
        <f>SUMIFS('Month (mcm)'!R:R,'Month (mcm)'!$Z:$Z,'Quarter (mcm)'!$Z73,'Month (mcm)'!$Y:$Y,'Quarter (mcm)'!$Y73)</f>
        <v>0</v>
      </c>
      <c r="S73" s="39">
        <f>SUMIFS('Month (mcm)'!S:S,'Month (mcm)'!$Z:$Z,'Quarter (mcm)'!$Z73,'Month (mcm)'!$Y:$Y,'Quarter (mcm)'!$Y73)</f>
        <v>1071.3399999999999</v>
      </c>
      <c r="T73" s="47">
        <f>SUMIFS('Month (mcm)'!T:T,'Month (mcm)'!$Z:$Z,'Quarter (mcm)'!$Z73,'Month (mcm)'!$Y:$Y,'Quarter (mcm)'!$Y73)</f>
        <v>21492.5</v>
      </c>
      <c r="V73" s="109"/>
      <c r="W73" s="108"/>
      <c r="X73" s="110" t="s">
        <v>101</v>
      </c>
      <c r="Y73" s="108" t="str">
        <f t="shared" si="7"/>
        <v>1</v>
      </c>
      <c r="Z73" s="109">
        <v>2024</v>
      </c>
    </row>
    <row r="74" spans="1:26" ht="17.149999999999999" customHeight="1" x14ac:dyDescent="0.35">
      <c r="A74" s="50" t="str">
        <f t="shared" si="5"/>
        <v>Quarter 2 2024</v>
      </c>
      <c r="B74" s="44">
        <f>SUMIFS('Month (mcm)'!B:B,'Month (mcm)'!$Z:$Z,'Quarter (mcm)'!$Z74,'Month (mcm)'!$Y:$Y,'Quarter (mcm)'!$Y74)</f>
        <v>7219.07</v>
      </c>
      <c r="C74" s="40">
        <f>SUMIFS('Month (mcm)'!C:C,'Month (mcm)'!$Z:$Z,'Quarter (mcm)'!$Z74,'Month (mcm)'!$Y:$Y,'Quarter (mcm)'!$Y74)</f>
        <v>7882.5</v>
      </c>
      <c r="D74" s="40">
        <f>SUMIFS('Month (mcm)'!D:D,'Month (mcm)'!$Z:$Z,'Quarter (mcm)'!$Z74,'Month (mcm)'!$Y:$Y,'Quarter (mcm)'!$Y74)</f>
        <v>3148.57</v>
      </c>
      <c r="E74" s="41">
        <f>SUMIFS('Month (mcm)'!E:E,'Month (mcm)'!$Z:$Z,'Quarter (mcm)'!$Z74,'Month (mcm)'!$Y:$Y,'Quarter (mcm)'!$Y74)</f>
        <v>4733.93</v>
      </c>
      <c r="F74" s="39">
        <f>SUMIFS('Month (mcm)'!F:F,'Month (mcm)'!$Z:$Z,'Quarter (mcm)'!$Z74,'Month (mcm)'!$Y:$Y,'Quarter (mcm)'!$Y74)</f>
        <v>-514</v>
      </c>
      <c r="G74" s="40">
        <f>SUMIFS('Month (mcm)'!G:G,'Month (mcm)'!$Z:$Z,'Quarter (mcm)'!$Z74,'Month (mcm)'!$Y:$Y,'Quarter (mcm)'!$Y74)</f>
        <v>-9</v>
      </c>
      <c r="H74" s="40">
        <f>SUMIFS('Month (mcm)'!H:H,'Month (mcm)'!$Z:$Z,'Quarter (mcm)'!$Z74,'Month (mcm)'!$Y:$Y,'Quarter (mcm)'!$Y74)</f>
        <v>121.39000000000001</v>
      </c>
      <c r="I74" s="42">
        <f>SUMIFS('Month (mcm)'!I:I,'Month (mcm)'!$Z:$Z,'Quarter (mcm)'!$Z74,'Month (mcm)'!$Y:$Y,'Quarter (mcm)'!$Y74)</f>
        <v>15101.57</v>
      </c>
      <c r="J74" s="43">
        <f>SUMIFS('Month (mcm)'!J:J,'Month (mcm)'!$Z:$Z,'Quarter (mcm)'!$Z74,'Month (mcm)'!$Y:$Y,'Quarter (mcm)'!$Y74)</f>
        <v>11560.39</v>
      </c>
      <c r="K74" s="39">
        <f>SUMIFS('Month (mcm)'!K:K,'Month (mcm)'!$Z:$Z,'Quarter (mcm)'!$Z74,'Month (mcm)'!$Y:$Y,'Quarter (mcm)'!$Y74)</f>
        <v>3123.07</v>
      </c>
      <c r="L74" s="40">
        <f>SUMIFS('Month (mcm)'!L:L,'Month (mcm)'!$Z:$Z,'Quarter (mcm)'!$Z74,'Month (mcm)'!$Y:$Y,'Quarter (mcm)'!$Y74)</f>
        <v>3670.37</v>
      </c>
      <c r="M74" s="40">
        <f>SUMIFS('Month (mcm)'!M:M,'Month (mcm)'!$Z:$Z,'Quarter (mcm)'!$Z74,'Month (mcm)'!$Y:$Y,'Quarter (mcm)'!$Y74)</f>
        <v>1509.28</v>
      </c>
      <c r="N74" s="44">
        <f>SUMIFS('Month (mcm)'!N:N,'Month (mcm)'!$Z:$Z,'Quarter (mcm)'!$Z74,'Month (mcm)'!$Y:$Y,'Quarter (mcm)'!$Y74)</f>
        <v>1644.25</v>
      </c>
      <c r="O74" s="40">
        <f>SUMIFS('Month (mcm)'!O:O,'Month (mcm)'!$Z:$Z,'Quarter (mcm)'!$Z74,'Month (mcm)'!$Y:$Y,'Quarter (mcm)'!$Y74)</f>
        <v>838.5</v>
      </c>
      <c r="P74" s="40">
        <f>SUMIFS('Month (mcm)'!P:P,'Month (mcm)'!$Z:$Z,'Quarter (mcm)'!$Z74,'Month (mcm)'!$Y:$Y,'Quarter (mcm)'!$Y74)</f>
        <v>18.54</v>
      </c>
      <c r="Q74" s="40">
        <f>SUMIFS('Month (mcm)'!Q:Q,'Month (mcm)'!$Z:$Z,'Quarter (mcm)'!$Z74,'Month (mcm)'!$Y:$Y,'Quarter (mcm)'!$Y74)</f>
        <v>20.46</v>
      </c>
      <c r="R74" s="44">
        <f>SUMIFS('Month (mcm)'!R:R,'Month (mcm)'!$Z:$Z,'Quarter (mcm)'!$Z74,'Month (mcm)'!$Y:$Y,'Quarter (mcm)'!$Y74)</f>
        <v>0</v>
      </c>
      <c r="S74" s="39">
        <f>SUMIFS('Month (mcm)'!S:S,'Month (mcm)'!$Z:$Z,'Quarter (mcm)'!$Z74,'Month (mcm)'!$Y:$Y,'Quarter (mcm)'!$Y74)</f>
        <v>777.41000000000008</v>
      </c>
      <c r="T74" s="47">
        <f>SUMIFS('Month (mcm)'!T:T,'Month (mcm)'!$Z:$Z,'Quarter (mcm)'!$Z74,'Month (mcm)'!$Y:$Y,'Quarter (mcm)'!$Y74)</f>
        <v>11601.88</v>
      </c>
      <c r="V74" s="109"/>
      <c r="W74" s="108"/>
      <c r="X74" s="110" t="s">
        <v>102</v>
      </c>
      <c r="Y74" s="108" t="str">
        <f t="shared" si="7"/>
        <v>2</v>
      </c>
      <c r="Z74" s="109">
        <v>2024</v>
      </c>
    </row>
    <row r="75" spans="1:26" ht="17.149999999999999" customHeight="1" x14ac:dyDescent="0.35">
      <c r="A75" s="50" t="str">
        <f t="shared" si="5"/>
        <v xml:space="preserve"> Quarter 3 2024</v>
      </c>
      <c r="B75" s="44">
        <f>SUMIFS('Month (mcm)'!B:B,'Month (mcm)'!$Z:$Z,'Quarter (mcm)'!$Z75,'Month (mcm)'!$Y:$Y,'Quarter (mcm)'!$Y75)</f>
        <v>6768.81</v>
      </c>
      <c r="C75" s="40">
        <f>SUMIFS('Month (mcm)'!C:C,'Month (mcm)'!$Z:$Z,'Quarter (mcm)'!$Z75,'Month (mcm)'!$Y:$Y,'Quarter (mcm)'!$Y75)</f>
        <v>7898.25</v>
      </c>
      <c r="D75" s="40">
        <f>SUMIFS('Month (mcm)'!D:D,'Month (mcm)'!$Z:$Z,'Quarter (mcm)'!$Z75,'Month (mcm)'!$Y:$Y,'Quarter (mcm)'!$Y75)</f>
        <v>4532.49</v>
      </c>
      <c r="E75" s="41">
        <f>SUMIFS('Month (mcm)'!E:E,'Month (mcm)'!$Z:$Z,'Quarter (mcm)'!$Z75,'Month (mcm)'!$Y:$Y,'Quarter (mcm)'!$Y75)</f>
        <v>3365.7599999999998</v>
      </c>
      <c r="F75" s="39">
        <f>SUMIFS('Month (mcm)'!F:F,'Month (mcm)'!$Z:$Z,'Quarter (mcm)'!$Z75,'Month (mcm)'!$Y:$Y,'Quarter (mcm)'!$Y75)</f>
        <v>-790.72</v>
      </c>
      <c r="G75" s="40">
        <f>SUMIFS('Month (mcm)'!G:G,'Month (mcm)'!$Z:$Z,'Quarter (mcm)'!$Z75,'Month (mcm)'!$Y:$Y,'Quarter (mcm)'!$Y75)</f>
        <v>-10.02</v>
      </c>
      <c r="H75" s="40">
        <f>SUMIFS('Month (mcm)'!H:H,'Month (mcm)'!$Z:$Z,'Quarter (mcm)'!$Z75,'Month (mcm)'!$Y:$Y,'Quarter (mcm)'!$Y75)</f>
        <v>122.72</v>
      </c>
      <c r="I75" s="42">
        <f>SUMIFS('Month (mcm)'!I:I,'Month (mcm)'!$Z:$Z,'Quarter (mcm)'!$Z75,'Month (mcm)'!$Y:$Y,'Quarter (mcm)'!$Y75)</f>
        <v>14667.06</v>
      </c>
      <c r="J75" s="43">
        <f>SUMIFS('Month (mcm)'!J:J,'Month (mcm)'!$Z:$Z,'Quarter (mcm)'!$Z75,'Month (mcm)'!$Y:$Y,'Quarter (mcm)'!$Y75)</f>
        <v>9466.57</v>
      </c>
      <c r="K75" s="39">
        <f>SUMIFS('Month (mcm)'!K:K,'Month (mcm)'!$Z:$Z,'Quarter (mcm)'!$Z75,'Month (mcm)'!$Y:$Y,'Quarter (mcm)'!$Y75)</f>
        <v>3249.1800000000003</v>
      </c>
      <c r="L75" s="40">
        <f>SUMIFS('Month (mcm)'!L:L,'Month (mcm)'!$Z:$Z,'Quarter (mcm)'!$Z75,'Month (mcm)'!$Y:$Y,'Quarter (mcm)'!$Y75)</f>
        <v>2012.56</v>
      </c>
      <c r="M75" s="40">
        <f>SUMIFS('Month (mcm)'!M:M,'Month (mcm)'!$Z:$Z,'Quarter (mcm)'!$Z75,'Month (mcm)'!$Y:$Y,'Quarter (mcm)'!$Y75)</f>
        <v>1327.73</v>
      </c>
      <c r="N75" s="44">
        <f>SUMIFS('Month (mcm)'!N:N,'Month (mcm)'!$Z:$Z,'Quarter (mcm)'!$Z75,'Month (mcm)'!$Y:$Y,'Quarter (mcm)'!$Y75)</f>
        <v>1401.43</v>
      </c>
      <c r="O75" s="40">
        <f>SUMIFS('Month (mcm)'!O:O,'Month (mcm)'!$Z:$Z,'Quarter (mcm)'!$Z75,'Month (mcm)'!$Y:$Y,'Quarter (mcm)'!$Y75)</f>
        <v>799.04</v>
      </c>
      <c r="P75" s="40">
        <f>SUMIFS('Month (mcm)'!P:P,'Month (mcm)'!$Z:$Z,'Quarter (mcm)'!$Z75,'Month (mcm)'!$Y:$Y,'Quarter (mcm)'!$Y75)</f>
        <v>20.009999999999998</v>
      </c>
      <c r="Q75" s="40">
        <f>SUMIFS('Month (mcm)'!Q:Q,'Month (mcm)'!$Z:$Z,'Quarter (mcm)'!$Z75,'Month (mcm)'!$Y:$Y,'Quarter (mcm)'!$Y75)</f>
        <v>13.33</v>
      </c>
      <c r="R75" s="44">
        <f>SUMIFS('Month (mcm)'!R:R,'Month (mcm)'!$Z:$Z,'Quarter (mcm)'!$Z75,'Month (mcm)'!$Y:$Y,'Quarter (mcm)'!$Y75)</f>
        <v>0</v>
      </c>
      <c r="S75" s="39">
        <f>SUMIFS('Month (mcm)'!S:S,'Month (mcm)'!$Z:$Z,'Quarter (mcm)'!$Z75,'Month (mcm)'!$Y:$Y,'Quarter (mcm)'!$Y75)</f>
        <v>712.24</v>
      </c>
      <c r="T75" s="47">
        <f>SUMIFS('Month (mcm)'!T:T,'Month (mcm)'!$Z:$Z,'Quarter (mcm)'!$Z75,'Month (mcm)'!$Y:$Y,'Quarter (mcm)'!$Y75)</f>
        <v>9535.52</v>
      </c>
      <c r="V75" s="109"/>
      <c r="W75" s="108"/>
      <c r="X75" s="110" t="s">
        <v>401</v>
      </c>
      <c r="Y75" s="108" t="str">
        <f t="shared" si="7"/>
        <v>3</v>
      </c>
      <c r="Z75" s="109">
        <v>2024</v>
      </c>
    </row>
    <row r="76" spans="1:26" x14ac:dyDescent="0.35">
      <c r="A76" s="50" t="str">
        <f t="shared" si="5"/>
        <v>Quarter 4 2024</v>
      </c>
      <c r="B76" s="44">
        <f>SUMIFS('Month (mcm)'!B:B,'Month (mcm)'!$Z:$Z,'Quarter (mcm)'!$Z76,'Month (mcm)'!$Y:$Y,'Quarter (mcm)'!$Y76)</f>
        <v>8196.64</v>
      </c>
      <c r="C76" s="40">
        <f>SUMIFS('Month (mcm)'!C:C,'Month (mcm)'!$Z:$Z,'Quarter (mcm)'!$Z76,'Month (mcm)'!$Y:$Y,'Quarter (mcm)'!$Y76)</f>
        <v>12682.02</v>
      </c>
      <c r="D76" s="40">
        <f>SUMIFS('Month (mcm)'!D:D,'Month (mcm)'!$Z:$Z,'Quarter (mcm)'!$Z76,'Month (mcm)'!$Y:$Y,'Quarter (mcm)'!$Y76)</f>
        <v>1615.7099999999998</v>
      </c>
      <c r="E76" s="41">
        <f>SUMIFS('Month (mcm)'!E:E,'Month (mcm)'!$Z:$Z,'Quarter (mcm)'!$Z76,'Month (mcm)'!$Y:$Y,'Quarter (mcm)'!$Y76)</f>
        <v>11066.31</v>
      </c>
      <c r="F76" s="39">
        <f>SUMIFS('Month (mcm)'!F:F,'Month (mcm)'!$Z:$Z,'Quarter (mcm)'!$Z76,'Month (mcm)'!$Y:$Y,'Quarter (mcm)'!$Y76)</f>
        <v>425.88</v>
      </c>
      <c r="G76" s="40">
        <f>SUMIFS('Month (mcm)'!G:G,'Month (mcm)'!$Z:$Z,'Quarter (mcm)'!$Z76,'Month (mcm)'!$Y:$Y,'Quarter (mcm)'!$Y76)</f>
        <v>-8.2799999999999994</v>
      </c>
      <c r="H76" s="40">
        <f>SUMIFS('Month (mcm)'!H:H,'Month (mcm)'!$Z:$Z,'Quarter (mcm)'!$Z76,'Month (mcm)'!$Y:$Y,'Quarter (mcm)'!$Y76)</f>
        <v>122.72</v>
      </c>
      <c r="I76" s="42">
        <f>SUMIFS('Month (mcm)'!I:I,'Month (mcm)'!$Z:$Z,'Quarter (mcm)'!$Z76,'Month (mcm)'!$Y:$Y,'Quarter (mcm)'!$Y76)</f>
        <v>20878.660000000003</v>
      </c>
      <c r="J76" s="43">
        <f>SUMIFS('Month (mcm)'!J:J,'Month (mcm)'!$Z:$Z,'Quarter (mcm)'!$Z76,'Month (mcm)'!$Y:$Y,'Quarter (mcm)'!$Y76)</f>
        <v>19811.550000000003</v>
      </c>
      <c r="K76" s="39">
        <f>SUMIFS('Month (mcm)'!K:K,'Month (mcm)'!$Z:$Z,'Quarter (mcm)'!$Z76,'Month (mcm)'!$Y:$Y,'Quarter (mcm)'!$Y76)</f>
        <v>5199.1000000000004</v>
      </c>
      <c r="L76" s="40">
        <f>SUMIFS('Month (mcm)'!L:L,'Month (mcm)'!$Z:$Z,'Quarter (mcm)'!$Z76,'Month (mcm)'!$Y:$Y,'Quarter (mcm)'!$Y76)</f>
        <v>7856.2100000000009</v>
      </c>
      <c r="M76" s="40">
        <f>SUMIFS('Month (mcm)'!M:M,'Month (mcm)'!$Z:$Z,'Quarter (mcm)'!$Z76,'Month (mcm)'!$Y:$Y,'Quarter (mcm)'!$Y76)</f>
        <v>1553.12</v>
      </c>
      <c r="N76" s="44">
        <f>SUMIFS('Month (mcm)'!N:N,'Month (mcm)'!$Z:$Z,'Quarter (mcm)'!$Z76,'Month (mcm)'!$Y:$Y,'Quarter (mcm)'!$Y76)</f>
        <v>3082.21</v>
      </c>
      <c r="O76" s="40">
        <f>SUMIFS('Month (mcm)'!O:O,'Month (mcm)'!$Z:$Z,'Quarter (mcm)'!$Z76,'Month (mcm)'!$Y:$Y,'Quarter (mcm)'!$Y76)</f>
        <v>918.26</v>
      </c>
      <c r="P76" s="40">
        <f>SUMIFS('Month (mcm)'!P:P,'Month (mcm)'!$Z:$Z,'Quarter (mcm)'!$Z76,'Month (mcm)'!$Y:$Y,'Quarter (mcm)'!$Y76)</f>
        <v>20.78</v>
      </c>
      <c r="Q76" s="40">
        <f>SUMIFS('Month (mcm)'!Q:Q,'Month (mcm)'!$Z:$Z,'Quarter (mcm)'!$Z76,'Month (mcm)'!$Y:$Y,'Quarter (mcm)'!$Y76)</f>
        <v>55.65</v>
      </c>
      <c r="R76" s="44">
        <f>SUMIFS('Month (mcm)'!R:R,'Month (mcm)'!$Z:$Z,'Quarter (mcm)'!$Z76,'Month (mcm)'!$Y:$Y,'Quarter (mcm)'!$Y76)</f>
        <v>0</v>
      </c>
      <c r="S76" s="39">
        <f>SUMIFS('Month (mcm)'!S:S,'Month (mcm)'!$Z:$Z,'Quarter (mcm)'!$Z76,'Month (mcm)'!$Y:$Y,'Quarter (mcm)'!$Y76)</f>
        <v>987.95</v>
      </c>
      <c r="T76" s="47">
        <f>SUMIFS('Month (mcm)'!T:T,'Month (mcm)'!$Z:$Z,'Quarter (mcm)'!$Z76,'Month (mcm)'!$Y:$Y,'Quarter (mcm)'!$Y76)</f>
        <v>19673.280000000002</v>
      </c>
      <c r="V76" s="109"/>
      <c r="W76" s="108"/>
      <c r="X76" s="110" t="s">
        <v>104</v>
      </c>
      <c r="Y76" s="108" t="str">
        <f t="shared" si="7"/>
        <v>4</v>
      </c>
      <c r="Z76" s="109">
        <v>2024</v>
      </c>
    </row>
    <row r="77" spans="1:26" s="118" customFormat="1" x14ac:dyDescent="0.35">
      <c r="A77" s="118" t="str">
        <f t="shared" si="5"/>
        <v>Quarter 1 2025</v>
      </c>
      <c r="B77" s="143">
        <f>SUMIFS('Month (mcm)'!B:B,'Month (mcm)'!$Z:$Z,'Quarter (mcm)'!$Z77,'Month (mcm)'!$Y:$Y,'Quarter (mcm)'!$Y77)</f>
        <v>8040.44</v>
      </c>
      <c r="C77" s="139">
        <f>SUMIFS('Month (mcm)'!C:C,'Month (mcm)'!$Z:$Z,'Quarter (mcm)'!$Z77,'Month (mcm)'!$Y:$Y,'Quarter (mcm)'!$Y77)</f>
        <v>15748.899999999998</v>
      </c>
      <c r="D77" s="139">
        <f>SUMIFS('Month (mcm)'!D:D,'Month (mcm)'!$Z:$Z,'Quarter (mcm)'!$Z77,'Month (mcm)'!$Y:$Y,'Quarter (mcm)'!$Y77)</f>
        <v>1466.83</v>
      </c>
      <c r="E77" s="140">
        <f>SUMIFS('Month (mcm)'!E:E,'Month (mcm)'!$Z:$Z,'Quarter (mcm)'!$Z77,'Month (mcm)'!$Y:$Y,'Quarter (mcm)'!$Y77)</f>
        <v>14282.07</v>
      </c>
      <c r="F77" s="138">
        <f>SUMIFS('Month (mcm)'!F:F,'Month (mcm)'!$Z:$Z,'Quarter (mcm)'!$Z77,'Month (mcm)'!$Y:$Y,'Quarter (mcm)'!$Y77)</f>
        <v>899.99</v>
      </c>
      <c r="G77" s="139">
        <f>SUMIFS('Month (mcm)'!G:G,'Month (mcm)'!$Z:$Z,'Quarter (mcm)'!$Z77,'Month (mcm)'!$Y:$Y,'Quarter (mcm)'!$Y77)</f>
        <v>-8.129999999999999</v>
      </c>
      <c r="H77" s="139">
        <f>SUMIFS('Month (mcm)'!H:H,'Month (mcm)'!$Z:$Z,'Quarter (mcm)'!$Z77,'Month (mcm)'!$Y:$Y,'Quarter (mcm)'!$Y77)</f>
        <v>127.42</v>
      </c>
      <c r="I77" s="141">
        <f>SUMIFS('Month (mcm)'!I:I,'Month (mcm)'!$Z:$Z,'Quarter (mcm)'!$Z77,'Month (mcm)'!$Y:$Y,'Quarter (mcm)'!$Y77)</f>
        <v>23789.34</v>
      </c>
      <c r="J77" s="142">
        <f>SUMIFS('Month (mcm)'!J:J,'Month (mcm)'!$Z:$Z,'Quarter (mcm)'!$Z77,'Month (mcm)'!$Y:$Y,'Quarter (mcm)'!$Y77)</f>
        <v>23349.919999999998</v>
      </c>
      <c r="K77" s="138">
        <f>SUMIFS('Month (mcm)'!K:K,'Month (mcm)'!$Z:$Z,'Quarter (mcm)'!$Z77,'Month (mcm)'!$Y:$Y,'Quarter (mcm)'!$Y77)</f>
        <v>5887.17</v>
      </c>
      <c r="L77" s="139">
        <f>SUMIFS('Month (mcm)'!L:L,'Month (mcm)'!$Z:$Z,'Quarter (mcm)'!$Z77,'Month (mcm)'!$Y:$Y,'Quarter (mcm)'!$Y77)</f>
        <v>10103.83</v>
      </c>
      <c r="M77" s="139">
        <f>SUMIFS('Month (mcm)'!M:M,'Month (mcm)'!$Z:$Z,'Quarter (mcm)'!$Z77,'Month (mcm)'!$Y:$Y,'Quarter (mcm)'!$Y77)</f>
        <v>1750.8900000000003</v>
      </c>
      <c r="N77" s="143">
        <f>SUMIFS('Month (mcm)'!N:N,'Month (mcm)'!$Z:$Z,'Quarter (mcm)'!$Z77,'Month (mcm)'!$Y:$Y,'Quarter (mcm)'!$Y77)</f>
        <v>3138.7</v>
      </c>
      <c r="O77" s="139">
        <f>SUMIFS('Month (mcm)'!O:O,'Month (mcm)'!$Z:$Z,'Quarter (mcm)'!$Z77,'Month (mcm)'!$Y:$Y,'Quarter (mcm)'!$Y77)</f>
        <v>857.14</v>
      </c>
      <c r="P77" s="139">
        <f>SUMIFS('Month (mcm)'!P:P,'Month (mcm)'!$Z:$Z,'Quarter (mcm)'!$Z77,'Month (mcm)'!$Y:$Y,'Quarter (mcm)'!$Y77)</f>
        <v>27.159999999999997</v>
      </c>
      <c r="Q77" s="139">
        <f>SUMIFS('Month (mcm)'!Q:Q,'Month (mcm)'!$Z:$Z,'Quarter (mcm)'!$Z77,'Month (mcm)'!$Y:$Y,'Quarter (mcm)'!$Y77)</f>
        <v>92.58</v>
      </c>
      <c r="R77" s="143">
        <f>SUMIFS('Month (mcm)'!R:R,'Month (mcm)'!$Z:$Z,'Quarter (mcm)'!$Z77,'Month (mcm)'!$Y:$Y,'Quarter (mcm)'!$Y77)</f>
        <v>0</v>
      </c>
      <c r="S77" s="138">
        <f>SUMIFS('Month (mcm)'!S:S,'Month (mcm)'!$Z:$Z,'Quarter (mcm)'!$Z77,'Month (mcm)'!$Y:$Y,'Quarter (mcm)'!$Y77)</f>
        <v>1046.8900000000001</v>
      </c>
      <c r="T77" s="144">
        <f>SUMIFS('Month (mcm)'!T:T,'Month (mcm)'!$Z:$Z,'Quarter (mcm)'!$Z77,'Month (mcm)'!$Y:$Y,'Quarter (mcm)'!$Y77)</f>
        <v>22904.36</v>
      </c>
      <c r="V77" s="109"/>
      <c r="W77" s="108"/>
      <c r="X77" s="110" t="s">
        <v>101</v>
      </c>
      <c r="Y77" s="108" t="str">
        <f t="shared" ref="Y77" si="9">RIGHT(X77,1)</f>
        <v>1</v>
      </c>
      <c r="Z77" s="109">
        <v>2025</v>
      </c>
    </row>
    <row r="78" spans="1:26" x14ac:dyDescent="0.35">
      <c r="A78" s="118" t="str">
        <f t="shared" ref="A78" si="10">X78&amp;" "&amp;Z78</f>
        <v>Quarter 2 2025</v>
      </c>
      <c r="B78" s="143">
        <f>SUMIFS('Month (mcm)'!B:B,'Month (mcm)'!$Z:$Z,'Quarter (mcm)'!$Z78,'Month (mcm)'!$Y:$Y,'Quarter (mcm)'!$Y78)</f>
        <v>7407.09</v>
      </c>
      <c r="C78" s="139">
        <f>SUMIFS('Month (mcm)'!C:C,'Month (mcm)'!$Z:$Z,'Quarter (mcm)'!$Z78,'Month (mcm)'!$Y:$Y,'Quarter (mcm)'!$Y78)</f>
        <v>6686.7199999999993</v>
      </c>
      <c r="D78" s="139">
        <f>SUMIFS('Month (mcm)'!D:D,'Month (mcm)'!$Z:$Z,'Quarter (mcm)'!$Z78,'Month (mcm)'!$Y:$Y,'Quarter (mcm)'!$Y78)</f>
        <v>3993.32</v>
      </c>
      <c r="E78" s="140">
        <f>SUMIFS('Month (mcm)'!E:E,'Month (mcm)'!$Z:$Z,'Quarter (mcm)'!$Z78,'Month (mcm)'!$Y:$Y,'Quarter (mcm)'!$Y78)</f>
        <v>2693.3999999999996</v>
      </c>
      <c r="F78" s="138">
        <f>SUMIFS('Month (mcm)'!F:F,'Month (mcm)'!$Z:$Z,'Quarter (mcm)'!$Z78,'Month (mcm)'!$Y:$Y,'Quarter (mcm)'!$Y78)</f>
        <v>276.67</v>
      </c>
      <c r="G78" s="139">
        <f>SUMIFS('Month (mcm)'!G:G,'Month (mcm)'!$Z:$Z,'Quarter (mcm)'!$Z78,'Month (mcm)'!$Y:$Y,'Quarter (mcm)'!$Y78)</f>
        <v>-9.42</v>
      </c>
      <c r="H78" s="139">
        <f>SUMIFS('Month (mcm)'!H:H,'Month (mcm)'!$Z:$Z,'Quarter (mcm)'!$Z78,'Month (mcm)'!$Y:$Y,'Quarter (mcm)'!$Y78)</f>
        <v>128.82999999999998</v>
      </c>
      <c r="I78" s="141">
        <f>SUMIFS('Month (mcm)'!I:I,'Month (mcm)'!$Z:$Z,'Quarter (mcm)'!$Z78,'Month (mcm)'!$Y:$Y,'Quarter (mcm)'!$Y78)</f>
        <v>14093.810000000001</v>
      </c>
      <c r="J78" s="142">
        <f>SUMIFS('Month (mcm)'!J:J,'Month (mcm)'!$Z:$Z,'Quarter (mcm)'!$Z78,'Month (mcm)'!$Y:$Y,'Quarter (mcm)'!$Y78)</f>
        <v>10505.990000000002</v>
      </c>
      <c r="K78" s="138">
        <f>SUMIFS('Month (mcm)'!K:K,'Month (mcm)'!$Z:$Z,'Quarter (mcm)'!$Z78,'Month (mcm)'!$Y:$Y,'Quarter (mcm)'!$Y78)</f>
        <v>3349.77</v>
      </c>
      <c r="L78" s="139">
        <f>SUMIFS('Month (mcm)'!L:L,'Month (mcm)'!$Z:$Z,'Quarter (mcm)'!$Z78,'Month (mcm)'!$Y:$Y,'Quarter (mcm)'!$Y78)</f>
        <v>2798.7599999999998</v>
      </c>
      <c r="M78" s="139">
        <f>SUMIFS('Month (mcm)'!M:M,'Month (mcm)'!$Z:$Z,'Quarter (mcm)'!$Z78,'Month (mcm)'!$Y:$Y,'Quarter (mcm)'!$Y78)</f>
        <v>1342.35</v>
      </c>
      <c r="N78" s="143">
        <f>SUMIFS('Month (mcm)'!N:N,'Month (mcm)'!$Z:$Z,'Quarter (mcm)'!$Z78,'Month (mcm)'!$Y:$Y,'Quarter (mcm)'!$Y78)</f>
        <v>1841.7300000000002</v>
      </c>
      <c r="O78" s="139">
        <f>SUMIFS('Month (mcm)'!O:O,'Month (mcm)'!$Z:$Z,'Quarter (mcm)'!$Z78,'Month (mcm)'!$Y:$Y,'Quarter (mcm)'!$Y78)</f>
        <v>814.45</v>
      </c>
      <c r="P78" s="139">
        <f>SUMIFS('Month (mcm)'!P:P,'Month (mcm)'!$Z:$Z,'Quarter (mcm)'!$Z78,'Month (mcm)'!$Y:$Y,'Quarter (mcm)'!$Y78)</f>
        <v>13.99</v>
      </c>
      <c r="Q78" s="139">
        <f>SUMIFS('Month (mcm)'!Q:Q,'Month (mcm)'!$Z:$Z,'Quarter (mcm)'!$Z78,'Month (mcm)'!$Y:$Y,'Quarter (mcm)'!$Y78)</f>
        <v>21.79</v>
      </c>
      <c r="R78" s="143">
        <f>SUMIFS('Month (mcm)'!R:R,'Month (mcm)'!$Z:$Z,'Quarter (mcm)'!$Z78,'Month (mcm)'!$Y:$Y,'Quarter (mcm)'!$Y78)</f>
        <v>0</v>
      </c>
      <c r="S78" s="138">
        <f>SUMIFS('Month (mcm)'!S:S,'Month (mcm)'!$Z:$Z,'Quarter (mcm)'!$Z78,'Month (mcm)'!$Y:$Y,'Quarter (mcm)'!$Y78)</f>
        <v>695.43</v>
      </c>
      <c r="T78" s="144">
        <f>SUMIFS('Month (mcm)'!T:T,'Month (mcm)'!$Z:$Z,'Quarter (mcm)'!$Z78,'Month (mcm)'!$Y:$Y,'Quarter (mcm)'!$Y78)</f>
        <v>10878.27</v>
      </c>
      <c r="V78" s="109"/>
      <c r="W78" s="108"/>
      <c r="X78" s="110" t="s">
        <v>102</v>
      </c>
      <c r="Y78" s="108" t="str">
        <f t="shared" ref="Y78" si="11">RIGHT(X78,1)</f>
        <v>2</v>
      </c>
      <c r="Z78" s="109">
        <v>2025</v>
      </c>
    </row>
    <row r="79" spans="1:26" x14ac:dyDescent="0.35">
      <c r="A79" s="118" t="str">
        <f t="shared" ref="A79:A81" si="12">X79&amp;" "&amp;Z79</f>
        <v>Quarter 3 2025</v>
      </c>
      <c r="B79" s="143">
        <f>SUMIFS('Month (mcm)'!B:B,'Month (mcm)'!$Z:$Z,'Quarter (mcm)'!$Z79,'Month (mcm)'!$Y:$Y,'Quarter (mcm)'!$Y79)</f>
        <v>6617.4500000000007</v>
      </c>
      <c r="C79" s="139">
        <f>SUMIFS('Month (mcm)'!C:C,'Month (mcm)'!$Z:$Z,'Quarter (mcm)'!$Z79,'Month (mcm)'!$Y:$Y,'Quarter (mcm)'!$Y79)</f>
        <v>7007.2199999999993</v>
      </c>
      <c r="D79" s="139">
        <f>SUMIFS('Month (mcm)'!D:D,'Month (mcm)'!$Z:$Z,'Quarter (mcm)'!$Z79,'Month (mcm)'!$Y:$Y,'Quarter (mcm)'!$Y79)</f>
        <v>4553.2</v>
      </c>
      <c r="E79" s="140">
        <f>SUMIFS('Month (mcm)'!E:E,'Month (mcm)'!$Z:$Z,'Quarter (mcm)'!$Z79,'Month (mcm)'!$Y:$Y,'Quarter (mcm)'!$Y79)</f>
        <v>2454.02</v>
      </c>
      <c r="F79" s="138">
        <f>SUMIFS('Month (mcm)'!F:F,'Month (mcm)'!$Z:$Z,'Quarter (mcm)'!$Z79,'Month (mcm)'!$Y:$Y,'Quarter (mcm)'!$Y79)</f>
        <v>-76.019999999999982</v>
      </c>
      <c r="G79" s="139">
        <f>SUMIFS('Month (mcm)'!G:G,'Month (mcm)'!$Z:$Z,'Quarter (mcm)'!$Z79,'Month (mcm)'!$Y:$Y,'Quarter (mcm)'!$Y79)</f>
        <v>-8.64</v>
      </c>
      <c r="H79" s="139">
        <f>SUMIFS('Month (mcm)'!H:H,'Month (mcm)'!$Z:$Z,'Quarter (mcm)'!$Z79,'Month (mcm)'!$Y:$Y,'Quarter (mcm)'!$Y79)</f>
        <v>130.25</v>
      </c>
      <c r="I79" s="141">
        <f>SUMIFS('Month (mcm)'!I:I,'Month (mcm)'!$Z:$Z,'Quarter (mcm)'!$Z79,'Month (mcm)'!$Y:$Y,'Quarter (mcm)'!$Y79)</f>
        <v>13624.67</v>
      </c>
      <c r="J79" s="142">
        <f>SUMIFS('Month (mcm)'!J:J,'Month (mcm)'!$Z:$Z,'Quarter (mcm)'!$Z79,'Month (mcm)'!$Y:$Y,'Quarter (mcm)'!$Y79)</f>
        <v>9125.7000000000007</v>
      </c>
      <c r="K79" s="138">
        <f>SUMIFS('Month (mcm)'!K:K,'Month (mcm)'!$Z:$Z,'Quarter (mcm)'!$Z79,'Month (mcm)'!$Y:$Y,'Quarter (mcm)'!$Y79)</f>
        <v>3566.46</v>
      </c>
      <c r="L79" s="139">
        <f>SUMIFS('Month (mcm)'!L:L,'Month (mcm)'!$Z:$Z,'Quarter (mcm)'!$Z79,'Month (mcm)'!$Y:$Y,'Quarter (mcm)'!$Y79)</f>
        <v>1785.1100000000001</v>
      </c>
      <c r="M79" s="139">
        <f>SUMIFS('Month (mcm)'!M:M,'Month (mcm)'!$Z:$Z,'Quarter (mcm)'!$Z79,'Month (mcm)'!$Y:$Y,'Quarter (mcm)'!$Y79)</f>
        <v>1205.04</v>
      </c>
      <c r="N79" s="143">
        <f>SUMIFS('Month (mcm)'!N:N,'Month (mcm)'!$Z:$Z,'Quarter (mcm)'!$Z79,'Month (mcm)'!$Y:$Y,'Quarter (mcm)'!$Y79)</f>
        <v>1464.09</v>
      </c>
      <c r="O79" s="139">
        <f>SUMIFS('Month (mcm)'!O:O,'Month (mcm)'!$Z:$Z,'Quarter (mcm)'!$Z79,'Month (mcm)'!$Y:$Y,'Quarter (mcm)'!$Y79)</f>
        <v>727.45</v>
      </c>
      <c r="P79" s="139">
        <f>SUMIFS('Month (mcm)'!P:P,'Month (mcm)'!$Z:$Z,'Quarter (mcm)'!$Z79,'Month (mcm)'!$Y:$Y,'Quarter (mcm)'!$Y79)</f>
        <v>16.05</v>
      </c>
      <c r="Q79" s="139">
        <f>SUMIFS('Month (mcm)'!Q:Q,'Month (mcm)'!$Z:$Z,'Quarter (mcm)'!$Z79,'Month (mcm)'!$Y:$Y,'Quarter (mcm)'!$Y79)</f>
        <v>9.66</v>
      </c>
      <c r="R79" s="143">
        <f>SUMIFS('Month (mcm)'!R:R,'Month (mcm)'!$Z:$Z,'Quarter (mcm)'!$Z79,'Month (mcm)'!$Y:$Y,'Quarter (mcm)'!$Y79)</f>
        <v>0</v>
      </c>
      <c r="S79" s="138">
        <f>SUMIFS('Month (mcm)'!S:S,'Month (mcm)'!$Z:$Z,'Quarter (mcm)'!$Z79,'Month (mcm)'!$Y:$Y,'Quarter (mcm)'!$Y79)</f>
        <v>671.93999999999994</v>
      </c>
      <c r="T79" s="144">
        <f>SUMIFS('Month (mcm)'!T:T,'Month (mcm)'!$Z:$Z,'Quarter (mcm)'!$Z79,'Month (mcm)'!$Y:$Y,'Quarter (mcm)'!$Y79)</f>
        <v>9445.8000000000011</v>
      </c>
      <c r="V79" s="109"/>
      <c r="W79" s="108"/>
      <c r="X79" s="110" t="s">
        <v>103</v>
      </c>
      <c r="Y79" s="108" t="str">
        <f t="shared" ref="Y79:Y81" si="13">RIGHT(X79,1)</f>
        <v>3</v>
      </c>
      <c r="Z79" s="109">
        <v>2025</v>
      </c>
    </row>
    <row r="80" spans="1:26" x14ac:dyDescent="0.35">
      <c r="A80" s="118" t="str">
        <f t="shared" si="12"/>
        <v>Quarter 4 2025</v>
      </c>
      <c r="B80" s="143">
        <f>SUMIFS('Month (mcm)'!B:B,'Month (mcm)'!$Z:$Z,'Quarter (mcm)'!$Z80,'Month (mcm)'!$Y:$Y,'Quarter (mcm)'!$Y80)</f>
        <v>7580.2400000000007</v>
      </c>
      <c r="C80" s="139">
        <f>SUMIFS('Month (mcm)'!C:C,'Month (mcm)'!$Z:$Z,'Quarter (mcm)'!$Z80,'Month (mcm)'!$Y:$Y,'Quarter (mcm)'!$Y80)</f>
        <v>13055.560000000001</v>
      </c>
      <c r="D80" s="139">
        <f>SUMIFS('Month (mcm)'!D:D,'Month (mcm)'!$Z:$Z,'Quarter (mcm)'!$Z80,'Month (mcm)'!$Y:$Y,'Quarter (mcm)'!$Y80)</f>
        <v>2028.1</v>
      </c>
      <c r="E80" s="140">
        <f>SUMIFS('Month (mcm)'!E:E,'Month (mcm)'!$Z:$Z,'Quarter (mcm)'!$Z80,'Month (mcm)'!$Y:$Y,'Quarter (mcm)'!$Y80)</f>
        <v>11027.460000000001</v>
      </c>
      <c r="F80" s="138">
        <f>SUMIFS('Month (mcm)'!F:F,'Month (mcm)'!$Z:$Z,'Quarter (mcm)'!$Z80,'Month (mcm)'!$Y:$Y,'Quarter (mcm)'!$Y80)</f>
        <v>-318.43</v>
      </c>
      <c r="G80" s="139">
        <f>SUMIFS('Month (mcm)'!G:G,'Month (mcm)'!$Z:$Z,'Quarter (mcm)'!$Z80,'Month (mcm)'!$Y:$Y,'Quarter (mcm)'!$Y80)</f>
        <v>-9.42</v>
      </c>
      <c r="H80" s="139">
        <f>SUMIFS('Month (mcm)'!H:H,'Month (mcm)'!$Z:$Z,'Quarter (mcm)'!$Z80,'Month (mcm)'!$Y:$Y,'Quarter (mcm)'!$Y80)</f>
        <v>130.25</v>
      </c>
      <c r="I80" s="141">
        <f>SUMIFS('Month (mcm)'!I:I,'Month (mcm)'!$Z:$Z,'Quarter (mcm)'!$Z80,'Month (mcm)'!$Y:$Y,'Quarter (mcm)'!$Y80)</f>
        <v>20635.800000000003</v>
      </c>
      <c r="J80" s="142">
        <f>SUMIFS('Month (mcm)'!J:J,'Month (mcm)'!$Z:$Z,'Quarter (mcm)'!$Z80,'Month (mcm)'!$Y:$Y,'Quarter (mcm)'!$Y80)</f>
        <v>18419.520000000004</v>
      </c>
      <c r="K80" s="138">
        <f>SUMIFS('Month (mcm)'!K:K,'Month (mcm)'!$Z:$Z,'Quarter (mcm)'!$Z80,'Month (mcm)'!$Y:$Y,'Quarter (mcm)'!$Y80)</f>
        <v>4669.04</v>
      </c>
      <c r="L80" s="139">
        <f>SUMIFS('Month (mcm)'!L:L,'Month (mcm)'!$Z:$Z,'Quarter (mcm)'!$Z80,'Month (mcm)'!$Y:$Y,'Quarter (mcm)'!$Y80)</f>
        <v>8071.81</v>
      </c>
      <c r="M80" s="139">
        <f>SUMIFS('Month (mcm)'!M:M,'Month (mcm)'!$Z:$Z,'Quarter (mcm)'!$Z80,'Month (mcm)'!$Y:$Y,'Quarter (mcm)'!$Y80)</f>
        <v>1494</v>
      </c>
      <c r="N80" s="143">
        <f>SUMIFS('Month (mcm)'!N:N,'Month (mcm)'!$Z:$Z,'Quarter (mcm)'!$Z80,'Month (mcm)'!$Y:$Y,'Quarter (mcm)'!$Y80)</f>
        <v>2372.67</v>
      </c>
      <c r="O80" s="139">
        <f>SUMIFS('Month (mcm)'!O:O,'Month (mcm)'!$Z:$Z,'Quarter (mcm)'!$Z80,'Month (mcm)'!$Y:$Y,'Quarter (mcm)'!$Y80)</f>
        <v>773.53</v>
      </c>
      <c r="P80" s="139">
        <f>SUMIFS('Month (mcm)'!P:P,'Month (mcm)'!$Z:$Z,'Quarter (mcm)'!$Z80,'Month (mcm)'!$Y:$Y,'Quarter (mcm)'!$Y80)</f>
        <v>19.79</v>
      </c>
      <c r="Q80" s="139">
        <f>SUMIFS('Month (mcm)'!Q:Q,'Month (mcm)'!$Z:$Z,'Quarter (mcm)'!$Z80,'Month (mcm)'!$Y:$Y,'Quarter (mcm)'!$Y80)</f>
        <v>66.539999999999992</v>
      </c>
      <c r="R80" s="143">
        <f>SUMIFS('Month (mcm)'!R:R,'Month (mcm)'!$Z:$Z,'Quarter (mcm)'!$Z80,'Month (mcm)'!$Y:$Y,'Quarter (mcm)'!$Y80)</f>
        <v>0</v>
      </c>
      <c r="S80" s="138">
        <f>SUMIFS('Month (mcm)'!S:S,'Month (mcm)'!$Z:$Z,'Quarter (mcm)'!$Z80,'Month (mcm)'!$Y:$Y,'Quarter (mcm)'!$Y80)</f>
        <v>990.16000000000008</v>
      </c>
      <c r="T80" s="144">
        <f>SUMIFS('Month (mcm)'!T:T,'Month (mcm)'!$Z:$Z,'Quarter (mcm)'!$Z80,'Month (mcm)'!$Y:$Y,'Quarter (mcm)'!$Y80)</f>
        <v>18457.54</v>
      </c>
      <c r="V80" s="109"/>
      <c r="W80" s="108"/>
      <c r="X80" s="110" t="s">
        <v>104</v>
      </c>
      <c r="Y80" s="108" t="str">
        <f t="shared" si="13"/>
        <v>4</v>
      </c>
      <c r="Z80" s="109">
        <v>2025</v>
      </c>
    </row>
    <row r="81" spans="1:26" x14ac:dyDescent="0.35">
      <c r="A81" s="118" t="str">
        <f t="shared" si="12"/>
        <v>[provisional] Quarter 1 2026</v>
      </c>
      <c r="B81" s="143">
        <f>SUMIFS('Month (mcm)'!B:B,'Month (mcm)'!$Z:$Z,'Quarter (mcm)'!$Z81,'Month (mcm)'!$Y:$Y,'Quarter (mcm)'!$Y81)</f>
        <v>7355.78</v>
      </c>
      <c r="C81" s="139">
        <f>SUMIFS('Month (mcm)'!C:C,'Month (mcm)'!$Z:$Z,'Quarter (mcm)'!$Z81,'Month (mcm)'!$Y:$Y,'Quarter (mcm)'!$Y81)</f>
        <v>15777</v>
      </c>
      <c r="D81" s="139">
        <f>SUMIFS('Month (mcm)'!D:D,'Month (mcm)'!$Z:$Z,'Quarter (mcm)'!$Z81,'Month (mcm)'!$Y:$Y,'Quarter (mcm)'!$Y81)</f>
        <v>2026.28</v>
      </c>
      <c r="E81" s="140">
        <f>SUMIFS('Month (mcm)'!E:E,'Month (mcm)'!$Z:$Z,'Quarter (mcm)'!$Z81,'Month (mcm)'!$Y:$Y,'Quarter (mcm)'!$Y81)</f>
        <v>13750.720000000001</v>
      </c>
      <c r="F81" s="138">
        <f>SUMIFS('Month (mcm)'!F:F,'Month (mcm)'!$Z:$Z,'Quarter (mcm)'!$Z81,'Month (mcm)'!$Y:$Y,'Quarter (mcm)'!$Y81)</f>
        <v>385.25999999999993</v>
      </c>
      <c r="G81" s="139">
        <f>SUMIFS('Month (mcm)'!G:G,'Month (mcm)'!$Z:$Z,'Quarter (mcm)'!$Z81,'Month (mcm)'!$Y:$Y,'Quarter (mcm)'!$Y81)</f>
        <v>-10.44</v>
      </c>
      <c r="H81" s="139">
        <f>SUMIFS('Month (mcm)'!H:H,'Month (mcm)'!$Z:$Z,'Quarter (mcm)'!$Z81,'Month (mcm)'!$Y:$Y,'Quarter (mcm)'!$Y81)</f>
        <v>127.42</v>
      </c>
      <c r="I81" s="141">
        <f>SUMIFS('Month (mcm)'!I:I,'Month (mcm)'!$Z:$Z,'Quarter (mcm)'!$Z81,'Month (mcm)'!$Y:$Y,'Quarter (mcm)'!$Y81)</f>
        <v>23132.78</v>
      </c>
      <c r="J81" s="142">
        <f>SUMIFS('Month (mcm)'!J:J,'Month (mcm)'!$Z:$Z,'Quarter (mcm)'!$Z81,'Month (mcm)'!$Y:$Y,'Quarter (mcm)'!$Y81)</f>
        <v>21619.18</v>
      </c>
      <c r="K81" s="138">
        <f>SUMIFS('Month (mcm)'!K:K,'Month (mcm)'!$Z:$Z,'Quarter (mcm)'!$Z81,'Month (mcm)'!$Y:$Y,'Quarter (mcm)'!$Y81)</f>
        <v>4875.62</v>
      </c>
      <c r="L81" s="139">
        <f>SUMIFS('Month (mcm)'!L:L,'Month (mcm)'!$Z:$Z,'Quarter (mcm)'!$Z81,'Month (mcm)'!$Y:$Y,'Quarter (mcm)'!$Y81)</f>
        <v>10362.530000000001</v>
      </c>
      <c r="M81" s="139">
        <f>SUMIFS('Month (mcm)'!M:M,'Month (mcm)'!$Z:$Z,'Quarter (mcm)'!$Z81,'Month (mcm)'!$Y:$Y,'Quarter (mcm)'!$Y81)</f>
        <v>1798.9499999999998</v>
      </c>
      <c r="N81" s="143">
        <f>SUMIFS('Month (mcm)'!N:N,'Month (mcm)'!$Z:$Z,'Quarter (mcm)'!$Z81,'Month (mcm)'!$Y:$Y,'Quarter (mcm)'!$Y81)</f>
        <v>2894.25</v>
      </c>
      <c r="O81" s="139">
        <f>SUMIFS('Month (mcm)'!O:O,'Month (mcm)'!$Z:$Z,'Quarter (mcm)'!$Z81,'Month (mcm)'!$Y:$Y,'Quarter (mcm)'!$Y81)</f>
        <v>675.31999999999994</v>
      </c>
      <c r="P81" s="139">
        <f>SUMIFS('Month (mcm)'!P:P,'Month (mcm)'!$Z:$Z,'Quarter (mcm)'!$Z81,'Month (mcm)'!$Y:$Y,'Quarter (mcm)'!$Y81)</f>
        <v>37.57</v>
      </c>
      <c r="Q81" s="139">
        <f>SUMIFS('Month (mcm)'!Q:Q,'Month (mcm)'!$Z:$Z,'Quarter (mcm)'!$Z81,'Month (mcm)'!$Y:$Y,'Quarter (mcm)'!$Y81)</f>
        <v>108.55</v>
      </c>
      <c r="R81" s="143">
        <f>SUMIFS('Month (mcm)'!R:R,'Month (mcm)'!$Z:$Z,'Quarter (mcm)'!$Z81,'Month (mcm)'!$Y:$Y,'Quarter (mcm)'!$Y81)</f>
        <v>0</v>
      </c>
      <c r="S81" s="138">
        <f>SUMIFS('Month (mcm)'!S:S,'Month (mcm)'!$Z:$Z,'Quarter (mcm)'!$Z81,'Month (mcm)'!$Y:$Y,'Quarter (mcm)'!$Y81)</f>
        <v>1101.58</v>
      </c>
      <c r="T81" s="144">
        <f>SUMIFS('Month (mcm)'!T:T,'Month (mcm)'!$Z:$Z,'Quarter (mcm)'!$Z81,'Month (mcm)'!$Y:$Y,'Quarter (mcm)'!$Y81)</f>
        <v>21854.370000000003</v>
      </c>
      <c r="V81" s="109"/>
      <c r="W81" s="108"/>
      <c r="X81" s="110" t="s">
        <v>460</v>
      </c>
      <c r="Y81" s="108" t="str">
        <f t="shared" si="13"/>
        <v>1</v>
      </c>
      <c r="Z81" s="109">
        <v>2026</v>
      </c>
    </row>
  </sheetData>
  <phoneticPr fontId="21" type="noConversion"/>
  <pageMargins left="0.74803149606299213" right="0.74803149606299213" top="0.98425196850393704" bottom="0.98425196850393704" header="0.51181102362204722" footer="0.51181102362204722"/>
  <pageSetup paperSize="9" scale="52" orientation="landscape" verticalDpi="4"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C96EE-9E0D-4D55-9A06-2170E6AC2576}">
  <sheetPr>
    <pageSetUpPr fitToPage="1"/>
  </sheetPr>
  <dimension ref="A1:Z229"/>
  <sheetViews>
    <sheetView showGridLines="0" zoomScaleNormal="100" workbookViewId="0">
      <pane xSplit="1" ySplit="8" topLeftCell="B228" activePane="bottomRight" state="frozen"/>
      <selection pane="topRight" activeCell="B1" sqref="B1"/>
      <selection pane="bottomLeft" activeCell="A9" sqref="A9"/>
      <selection pane="bottomRight" activeCell="B228" sqref="B228"/>
    </sheetView>
  </sheetViews>
  <sheetFormatPr defaultColWidth="9" defaultRowHeight="15.5" x14ac:dyDescent="0.35"/>
  <cols>
    <col min="1" max="1" width="26.54296875" style="50" customWidth="1"/>
    <col min="2" max="20" width="13.54296875" style="50" customWidth="1"/>
    <col min="21" max="21" width="9" style="50"/>
    <col min="22" max="22" width="19.7265625" style="50" bestFit="1" customWidth="1"/>
    <col min="23" max="23" width="5.7265625" style="50" customWidth="1"/>
    <col min="24" max="24" width="9.81640625" style="50" bestFit="1" customWidth="1"/>
    <col min="25" max="26" width="5.7265625" style="50" customWidth="1"/>
    <col min="27" max="231" width="9" style="50"/>
    <col min="232" max="232" width="6.26953125" style="50" customWidth="1"/>
    <col min="233" max="233" width="10.26953125" style="50" customWidth="1"/>
    <col min="234" max="234" width="11" style="50" customWidth="1"/>
    <col min="235" max="235" width="12.54296875" style="50" customWidth="1"/>
    <col min="236" max="236" width="11.453125" style="50" customWidth="1"/>
    <col min="237" max="237" width="9.54296875" style="50" customWidth="1"/>
    <col min="238" max="238" width="0" style="50" hidden="1" customWidth="1"/>
    <col min="239" max="239" width="9.7265625" style="50" customWidth="1"/>
    <col min="240" max="241" width="12.54296875" style="50" customWidth="1"/>
    <col min="242" max="242" width="12.26953125" style="50" customWidth="1"/>
    <col min="243" max="243" width="12.54296875" style="50" customWidth="1"/>
    <col min="244" max="244" width="0" style="50" hidden="1" customWidth="1"/>
    <col min="245" max="245" width="14.26953125" style="50" customWidth="1"/>
    <col min="246" max="246" width="10.7265625" style="50" customWidth="1"/>
    <col min="247" max="247" width="13.7265625" style="50" customWidth="1"/>
    <col min="248" max="248" width="11.54296875" style="50" customWidth="1"/>
    <col min="249" max="249" width="11.26953125" style="50" customWidth="1"/>
    <col min="250" max="250" width="13.54296875" style="50" customWidth="1"/>
    <col min="251" max="251" width="15" style="50" customWidth="1"/>
    <col min="252" max="252" width="15.26953125" style="50" bestFit="1" customWidth="1"/>
    <col min="253" max="253" width="16.26953125" style="50" bestFit="1" customWidth="1"/>
    <col min="254" max="254" width="12" style="50" customWidth="1"/>
    <col min="255" max="487" width="9" style="50"/>
    <col min="488" max="488" width="6.26953125" style="50" customWidth="1"/>
    <col min="489" max="489" width="10.26953125" style="50" customWidth="1"/>
    <col min="490" max="490" width="11" style="50" customWidth="1"/>
    <col min="491" max="491" width="12.54296875" style="50" customWidth="1"/>
    <col min="492" max="492" width="11.453125" style="50" customWidth="1"/>
    <col min="493" max="493" width="9.54296875" style="50" customWidth="1"/>
    <col min="494" max="494" width="0" style="50" hidden="1" customWidth="1"/>
    <col min="495" max="495" width="9.7265625" style="50" customWidth="1"/>
    <col min="496" max="497" width="12.54296875" style="50" customWidth="1"/>
    <col min="498" max="498" width="12.26953125" style="50" customWidth="1"/>
    <col min="499" max="499" width="12.54296875" style="50" customWidth="1"/>
    <col min="500" max="500" width="0" style="50" hidden="1" customWidth="1"/>
    <col min="501" max="501" width="14.26953125" style="50" customWidth="1"/>
    <col min="502" max="502" width="10.7265625" style="50" customWidth="1"/>
    <col min="503" max="503" width="13.7265625" style="50" customWidth="1"/>
    <col min="504" max="504" width="11.54296875" style="50" customWidth="1"/>
    <col min="505" max="505" width="11.26953125" style="50" customWidth="1"/>
    <col min="506" max="506" width="13.54296875" style="50" customWidth="1"/>
    <col min="507" max="507" width="15" style="50" customWidth="1"/>
    <col min="508" max="508" width="15.26953125" style="50" bestFit="1" customWidth="1"/>
    <col min="509" max="509" width="16.26953125" style="50" bestFit="1" customWidth="1"/>
    <col min="510" max="510" width="12" style="50" customWidth="1"/>
    <col min="511" max="743" width="9" style="50"/>
    <col min="744" max="744" width="6.26953125" style="50" customWidth="1"/>
    <col min="745" max="745" width="10.26953125" style="50" customWidth="1"/>
    <col min="746" max="746" width="11" style="50" customWidth="1"/>
    <col min="747" max="747" width="12.54296875" style="50" customWidth="1"/>
    <col min="748" max="748" width="11.453125" style="50" customWidth="1"/>
    <col min="749" max="749" width="9.54296875" style="50" customWidth="1"/>
    <col min="750" max="750" width="0" style="50" hidden="1" customWidth="1"/>
    <col min="751" max="751" width="9.7265625" style="50" customWidth="1"/>
    <col min="752" max="753" width="12.54296875" style="50" customWidth="1"/>
    <col min="754" max="754" width="12.26953125" style="50" customWidth="1"/>
    <col min="755" max="755" width="12.54296875" style="50" customWidth="1"/>
    <col min="756" max="756" width="0" style="50" hidden="1" customWidth="1"/>
    <col min="757" max="757" width="14.26953125" style="50" customWidth="1"/>
    <col min="758" max="758" width="10.7265625" style="50" customWidth="1"/>
    <col min="759" max="759" width="13.7265625" style="50" customWidth="1"/>
    <col min="760" max="760" width="11.54296875" style="50" customWidth="1"/>
    <col min="761" max="761" width="11.26953125" style="50" customWidth="1"/>
    <col min="762" max="762" width="13.54296875" style="50" customWidth="1"/>
    <col min="763" max="763" width="15" style="50" customWidth="1"/>
    <col min="764" max="764" width="15.26953125" style="50" bestFit="1" customWidth="1"/>
    <col min="765" max="765" width="16.26953125" style="50" bestFit="1" customWidth="1"/>
    <col min="766" max="766" width="12" style="50" customWidth="1"/>
    <col min="767" max="999" width="9" style="50"/>
    <col min="1000" max="1000" width="6.26953125" style="50" customWidth="1"/>
    <col min="1001" max="1001" width="10.26953125" style="50" customWidth="1"/>
    <col min="1002" max="1002" width="11" style="50" customWidth="1"/>
    <col min="1003" max="1003" width="12.54296875" style="50" customWidth="1"/>
    <col min="1004" max="1004" width="11.453125" style="50" customWidth="1"/>
    <col min="1005" max="1005" width="9.54296875" style="50" customWidth="1"/>
    <col min="1006" max="1006" width="0" style="50" hidden="1" customWidth="1"/>
    <col min="1007" max="1007" width="9.7265625" style="50" customWidth="1"/>
    <col min="1008" max="1009" width="12.54296875" style="50" customWidth="1"/>
    <col min="1010" max="1010" width="12.26953125" style="50" customWidth="1"/>
    <col min="1011" max="1011" width="12.54296875" style="50" customWidth="1"/>
    <col min="1012" max="1012" width="0" style="50" hidden="1" customWidth="1"/>
    <col min="1013" max="1013" width="14.26953125" style="50" customWidth="1"/>
    <col min="1014" max="1014" width="10.7265625" style="50" customWidth="1"/>
    <col min="1015" max="1015" width="13.7265625" style="50" customWidth="1"/>
    <col min="1016" max="1016" width="11.54296875" style="50" customWidth="1"/>
    <col min="1017" max="1017" width="11.26953125" style="50" customWidth="1"/>
    <col min="1018" max="1018" width="13.54296875" style="50" customWidth="1"/>
    <col min="1019" max="1019" width="15" style="50" customWidth="1"/>
    <col min="1020" max="1020" width="15.26953125" style="50" bestFit="1" customWidth="1"/>
    <col min="1021" max="1021" width="16.26953125" style="50" bestFit="1" customWidth="1"/>
    <col min="1022" max="1022" width="12" style="50" customWidth="1"/>
    <col min="1023" max="1255" width="9" style="50"/>
    <col min="1256" max="1256" width="6.26953125" style="50" customWidth="1"/>
    <col min="1257" max="1257" width="10.26953125" style="50" customWidth="1"/>
    <col min="1258" max="1258" width="11" style="50" customWidth="1"/>
    <col min="1259" max="1259" width="12.54296875" style="50" customWidth="1"/>
    <col min="1260" max="1260" width="11.453125" style="50" customWidth="1"/>
    <col min="1261" max="1261" width="9.54296875" style="50" customWidth="1"/>
    <col min="1262" max="1262" width="0" style="50" hidden="1" customWidth="1"/>
    <col min="1263" max="1263" width="9.7265625" style="50" customWidth="1"/>
    <col min="1264" max="1265" width="12.54296875" style="50" customWidth="1"/>
    <col min="1266" max="1266" width="12.26953125" style="50" customWidth="1"/>
    <col min="1267" max="1267" width="12.54296875" style="50" customWidth="1"/>
    <col min="1268" max="1268" width="0" style="50" hidden="1" customWidth="1"/>
    <col min="1269" max="1269" width="14.26953125" style="50" customWidth="1"/>
    <col min="1270" max="1270" width="10.7265625" style="50" customWidth="1"/>
    <col min="1271" max="1271" width="13.7265625" style="50" customWidth="1"/>
    <col min="1272" max="1272" width="11.54296875" style="50" customWidth="1"/>
    <col min="1273" max="1273" width="11.26953125" style="50" customWidth="1"/>
    <col min="1274" max="1274" width="13.54296875" style="50" customWidth="1"/>
    <col min="1275" max="1275" width="15" style="50" customWidth="1"/>
    <col min="1276" max="1276" width="15.26953125" style="50" bestFit="1" customWidth="1"/>
    <col min="1277" max="1277" width="16.26953125" style="50" bestFit="1" customWidth="1"/>
    <col min="1278" max="1278" width="12" style="50" customWidth="1"/>
    <col min="1279" max="1511" width="9" style="50"/>
    <col min="1512" max="1512" width="6.26953125" style="50" customWidth="1"/>
    <col min="1513" max="1513" width="10.26953125" style="50" customWidth="1"/>
    <col min="1514" max="1514" width="11" style="50" customWidth="1"/>
    <col min="1515" max="1515" width="12.54296875" style="50" customWidth="1"/>
    <col min="1516" max="1516" width="11.453125" style="50" customWidth="1"/>
    <col min="1517" max="1517" width="9.54296875" style="50" customWidth="1"/>
    <col min="1518" max="1518" width="0" style="50" hidden="1" customWidth="1"/>
    <col min="1519" max="1519" width="9.7265625" style="50" customWidth="1"/>
    <col min="1520" max="1521" width="12.54296875" style="50" customWidth="1"/>
    <col min="1522" max="1522" width="12.26953125" style="50" customWidth="1"/>
    <col min="1523" max="1523" width="12.54296875" style="50" customWidth="1"/>
    <col min="1524" max="1524" width="0" style="50" hidden="1" customWidth="1"/>
    <col min="1525" max="1525" width="14.26953125" style="50" customWidth="1"/>
    <col min="1526" max="1526" width="10.7265625" style="50" customWidth="1"/>
    <col min="1527" max="1527" width="13.7265625" style="50" customWidth="1"/>
    <col min="1528" max="1528" width="11.54296875" style="50" customWidth="1"/>
    <col min="1529" max="1529" width="11.26953125" style="50" customWidth="1"/>
    <col min="1530" max="1530" width="13.54296875" style="50" customWidth="1"/>
    <col min="1531" max="1531" width="15" style="50" customWidth="1"/>
    <col min="1532" max="1532" width="15.26953125" style="50" bestFit="1" customWidth="1"/>
    <col min="1533" max="1533" width="16.26953125" style="50" bestFit="1" customWidth="1"/>
    <col min="1534" max="1534" width="12" style="50" customWidth="1"/>
    <col min="1535" max="1767" width="9" style="50"/>
    <col min="1768" max="1768" width="6.26953125" style="50" customWidth="1"/>
    <col min="1769" max="1769" width="10.26953125" style="50" customWidth="1"/>
    <col min="1770" max="1770" width="11" style="50" customWidth="1"/>
    <col min="1771" max="1771" width="12.54296875" style="50" customWidth="1"/>
    <col min="1772" max="1772" width="11.453125" style="50" customWidth="1"/>
    <col min="1773" max="1773" width="9.54296875" style="50" customWidth="1"/>
    <col min="1774" max="1774" width="0" style="50" hidden="1" customWidth="1"/>
    <col min="1775" max="1775" width="9.7265625" style="50" customWidth="1"/>
    <col min="1776" max="1777" width="12.54296875" style="50" customWidth="1"/>
    <col min="1778" max="1778" width="12.26953125" style="50" customWidth="1"/>
    <col min="1779" max="1779" width="12.54296875" style="50" customWidth="1"/>
    <col min="1780" max="1780" width="0" style="50" hidden="1" customWidth="1"/>
    <col min="1781" max="1781" width="14.26953125" style="50" customWidth="1"/>
    <col min="1782" max="1782" width="10.7265625" style="50" customWidth="1"/>
    <col min="1783" max="1783" width="13.7265625" style="50" customWidth="1"/>
    <col min="1784" max="1784" width="11.54296875" style="50" customWidth="1"/>
    <col min="1785" max="1785" width="11.26953125" style="50" customWidth="1"/>
    <col min="1786" max="1786" width="13.54296875" style="50" customWidth="1"/>
    <col min="1787" max="1787" width="15" style="50" customWidth="1"/>
    <col min="1788" max="1788" width="15.26953125" style="50" bestFit="1" customWidth="1"/>
    <col min="1789" max="1789" width="16.26953125" style="50" bestFit="1" customWidth="1"/>
    <col min="1790" max="1790" width="12" style="50" customWidth="1"/>
    <col min="1791" max="2023" width="9" style="50"/>
    <col min="2024" max="2024" width="6.26953125" style="50" customWidth="1"/>
    <col min="2025" max="2025" width="10.26953125" style="50" customWidth="1"/>
    <col min="2026" max="2026" width="11" style="50" customWidth="1"/>
    <col min="2027" max="2027" width="12.54296875" style="50" customWidth="1"/>
    <col min="2028" max="2028" width="11.453125" style="50" customWidth="1"/>
    <col min="2029" max="2029" width="9.54296875" style="50" customWidth="1"/>
    <col min="2030" max="2030" width="0" style="50" hidden="1" customWidth="1"/>
    <col min="2031" max="2031" width="9.7265625" style="50" customWidth="1"/>
    <col min="2032" max="2033" width="12.54296875" style="50" customWidth="1"/>
    <col min="2034" max="2034" width="12.26953125" style="50" customWidth="1"/>
    <col min="2035" max="2035" width="12.54296875" style="50" customWidth="1"/>
    <col min="2036" max="2036" width="0" style="50" hidden="1" customWidth="1"/>
    <col min="2037" max="2037" width="14.26953125" style="50" customWidth="1"/>
    <col min="2038" max="2038" width="10.7265625" style="50" customWidth="1"/>
    <col min="2039" max="2039" width="13.7265625" style="50" customWidth="1"/>
    <col min="2040" max="2040" width="11.54296875" style="50" customWidth="1"/>
    <col min="2041" max="2041" width="11.26953125" style="50" customWidth="1"/>
    <col min="2042" max="2042" width="13.54296875" style="50" customWidth="1"/>
    <col min="2043" max="2043" width="15" style="50" customWidth="1"/>
    <col min="2044" max="2044" width="15.26953125" style="50" bestFit="1" customWidth="1"/>
    <col min="2045" max="2045" width="16.26953125" style="50" bestFit="1" customWidth="1"/>
    <col min="2046" max="2046" width="12" style="50" customWidth="1"/>
    <col min="2047" max="2279" width="9" style="50"/>
    <col min="2280" max="2280" width="6.26953125" style="50" customWidth="1"/>
    <col min="2281" max="2281" width="10.26953125" style="50" customWidth="1"/>
    <col min="2282" max="2282" width="11" style="50" customWidth="1"/>
    <col min="2283" max="2283" width="12.54296875" style="50" customWidth="1"/>
    <col min="2284" max="2284" width="11.453125" style="50" customWidth="1"/>
    <col min="2285" max="2285" width="9.54296875" style="50" customWidth="1"/>
    <col min="2286" max="2286" width="0" style="50" hidden="1" customWidth="1"/>
    <col min="2287" max="2287" width="9.7265625" style="50" customWidth="1"/>
    <col min="2288" max="2289" width="12.54296875" style="50" customWidth="1"/>
    <col min="2290" max="2290" width="12.26953125" style="50" customWidth="1"/>
    <col min="2291" max="2291" width="12.54296875" style="50" customWidth="1"/>
    <col min="2292" max="2292" width="0" style="50" hidden="1" customWidth="1"/>
    <col min="2293" max="2293" width="14.26953125" style="50" customWidth="1"/>
    <col min="2294" max="2294" width="10.7265625" style="50" customWidth="1"/>
    <col min="2295" max="2295" width="13.7265625" style="50" customWidth="1"/>
    <col min="2296" max="2296" width="11.54296875" style="50" customWidth="1"/>
    <col min="2297" max="2297" width="11.26953125" style="50" customWidth="1"/>
    <col min="2298" max="2298" width="13.54296875" style="50" customWidth="1"/>
    <col min="2299" max="2299" width="15" style="50" customWidth="1"/>
    <col min="2300" max="2300" width="15.26953125" style="50" bestFit="1" customWidth="1"/>
    <col min="2301" max="2301" width="16.26953125" style="50" bestFit="1" customWidth="1"/>
    <col min="2302" max="2302" width="12" style="50" customWidth="1"/>
    <col min="2303" max="2535" width="9" style="50"/>
    <col min="2536" max="2536" width="6.26953125" style="50" customWidth="1"/>
    <col min="2537" max="2537" width="10.26953125" style="50" customWidth="1"/>
    <col min="2538" max="2538" width="11" style="50" customWidth="1"/>
    <col min="2539" max="2539" width="12.54296875" style="50" customWidth="1"/>
    <col min="2540" max="2540" width="11.453125" style="50" customWidth="1"/>
    <col min="2541" max="2541" width="9.54296875" style="50" customWidth="1"/>
    <col min="2542" max="2542" width="0" style="50" hidden="1" customWidth="1"/>
    <col min="2543" max="2543" width="9.7265625" style="50" customWidth="1"/>
    <col min="2544" max="2545" width="12.54296875" style="50" customWidth="1"/>
    <col min="2546" max="2546" width="12.26953125" style="50" customWidth="1"/>
    <col min="2547" max="2547" width="12.54296875" style="50" customWidth="1"/>
    <col min="2548" max="2548" width="0" style="50" hidden="1" customWidth="1"/>
    <col min="2549" max="2549" width="14.26953125" style="50" customWidth="1"/>
    <col min="2550" max="2550" width="10.7265625" style="50" customWidth="1"/>
    <col min="2551" max="2551" width="13.7265625" style="50" customWidth="1"/>
    <col min="2552" max="2552" width="11.54296875" style="50" customWidth="1"/>
    <col min="2553" max="2553" width="11.26953125" style="50" customWidth="1"/>
    <col min="2554" max="2554" width="13.54296875" style="50" customWidth="1"/>
    <col min="2555" max="2555" width="15" style="50" customWidth="1"/>
    <col min="2556" max="2556" width="15.26953125" style="50" bestFit="1" customWidth="1"/>
    <col min="2557" max="2557" width="16.26953125" style="50" bestFit="1" customWidth="1"/>
    <col min="2558" max="2558" width="12" style="50" customWidth="1"/>
    <col min="2559" max="2791" width="9" style="50"/>
    <col min="2792" max="2792" width="6.26953125" style="50" customWidth="1"/>
    <col min="2793" max="2793" width="10.26953125" style="50" customWidth="1"/>
    <col min="2794" max="2794" width="11" style="50" customWidth="1"/>
    <col min="2795" max="2795" width="12.54296875" style="50" customWidth="1"/>
    <col min="2796" max="2796" width="11.453125" style="50" customWidth="1"/>
    <col min="2797" max="2797" width="9.54296875" style="50" customWidth="1"/>
    <col min="2798" max="2798" width="0" style="50" hidden="1" customWidth="1"/>
    <col min="2799" max="2799" width="9.7265625" style="50" customWidth="1"/>
    <col min="2800" max="2801" width="12.54296875" style="50" customWidth="1"/>
    <col min="2802" max="2802" width="12.26953125" style="50" customWidth="1"/>
    <col min="2803" max="2803" width="12.54296875" style="50" customWidth="1"/>
    <col min="2804" max="2804" width="0" style="50" hidden="1" customWidth="1"/>
    <col min="2805" max="2805" width="14.26953125" style="50" customWidth="1"/>
    <col min="2806" max="2806" width="10.7265625" style="50" customWidth="1"/>
    <col min="2807" max="2807" width="13.7265625" style="50" customWidth="1"/>
    <col min="2808" max="2808" width="11.54296875" style="50" customWidth="1"/>
    <col min="2809" max="2809" width="11.26953125" style="50" customWidth="1"/>
    <col min="2810" max="2810" width="13.54296875" style="50" customWidth="1"/>
    <col min="2811" max="2811" width="15" style="50" customWidth="1"/>
    <col min="2812" max="2812" width="15.26953125" style="50" bestFit="1" customWidth="1"/>
    <col min="2813" max="2813" width="16.26953125" style="50" bestFit="1" customWidth="1"/>
    <col min="2814" max="2814" width="12" style="50" customWidth="1"/>
    <col min="2815" max="3047" width="9" style="50"/>
    <col min="3048" max="3048" width="6.26953125" style="50" customWidth="1"/>
    <col min="3049" max="3049" width="10.26953125" style="50" customWidth="1"/>
    <col min="3050" max="3050" width="11" style="50" customWidth="1"/>
    <col min="3051" max="3051" width="12.54296875" style="50" customWidth="1"/>
    <col min="3052" max="3052" width="11.453125" style="50" customWidth="1"/>
    <col min="3053" max="3053" width="9.54296875" style="50" customWidth="1"/>
    <col min="3054" max="3054" width="0" style="50" hidden="1" customWidth="1"/>
    <col min="3055" max="3055" width="9.7265625" style="50" customWidth="1"/>
    <col min="3056" max="3057" width="12.54296875" style="50" customWidth="1"/>
    <col min="3058" max="3058" width="12.26953125" style="50" customWidth="1"/>
    <col min="3059" max="3059" width="12.54296875" style="50" customWidth="1"/>
    <col min="3060" max="3060" width="0" style="50" hidden="1" customWidth="1"/>
    <col min="3061" max="3061" width="14.26953125" style="50" customWidth="1"/>
    <col min="3062" max="3062" width="10.7265625" style="50" customWidth="1"/>
    <col min="3063" max="3063" width="13.7265625" style="50" customWidth="1"/>
    <col min="3064" max="3064" width="11.54296875" style="50" customWidth="1"/>
    <col min="3065" max="3065" width="11.26953125" style="50" customWidth="1"/>
    <col min="3066" max="3066" width="13.54296875" style="50" customWidth="1"/>
    <col min="3067" max="3067" width="15" style="50" customWidth="1"/>
    <col min="3068" max="3068" width="15.26953125" style="50" bestFit="1" customWidth="1"/>
    <col min="3069" max="3069" width="16.26953125" style="50" bestFit="1" customWidth="1"/>
    <col min="3070" max="3070" width="12" style="50" customWidth="1"/>
    <col min="3071" max="3303" width="9" style="50"/>
    <col min="3304" max="3304" width="6.26953125" style="50" customWidth="1"/>
    <col min="3305" max="3305" width="10.26953125" style="50" customWidth="1"/>
    <col min="3306" max="3306" width="11" style="50" customWidth="1"/>
    <col min="3307" max="3307" width="12.54296875" style="50" customWidth="1"/>
    <col min="3308" max="3308" width="11.453125" style="50" customWidth="1"/>
    <col min="3309" max="3309" width="9.54296875" style="50" customWidth="1"/>
    <col min="3310" max="3310" width="0" style="50" hidden="1" customWidth="1"/>
    <col min="3311" max="3311" width="9.7265625" style="50" customWidth="1"/>
    <col min="3312" max="3313" width="12.54296875" style="50" customWidth="1"/>
    <col min="3314" max="3314" width="12.26953125" style="50" customWidth="1"/>
    <col min="3315" max="3315" width="12.54296875" style="50" customWidth="1"/>
    <col min="3316" max="3316" width="0" style="50" hidden="1" customWidth="1"/>
    <col min="3317" max="3317" width="14.26953125" style="50" customWidth="1"/>
    <col min="3318" max="3318" width="10.7265625" style="50" customWidth="1"/>
    <col min="3319" max="3319" width="13.7265625" style="50" customWidth="1"/>
    <col min="3320" max="3320" width="11.54296875" style="50" customWidth="1"/>
    <col min="3321" max="3321" width="11.26953125" style="50" customWidth="1"/>
    <col min="3322" max="3322" width="13.54296875" style="50" customWidth="1"/>
    <col min="3323" max="3323" width="15" style="50" customWidth="1"/>
    <col min="3324" max="3324" width="15.26953125" style="50" bestFit="1" customWidth="1"/>
    <col min="3325" max="3325" width="16.26953125" style="50" bestFit="1" customWidth="1"/>
    <col min="3326" max="3326" width="12" style="50" customWidth="1"/>
    <col min="3327" max="3559" width="9" style="50"/>
    <col min="3560" max="3560" width="6.26953125" style="50" customWidth="1"/>
    <col min="3561" max="3561" width="10.26953125" style="50" customWidth="1"/>
    <col min="3562" max="3562" width="11" style="50" customWidth="1"/>
    <col min="3563" max="3563" width="12.54296875" style="50" customWidth="1"/>
    <col min="3564" max="3564" width="11.453125" style="50" customWidth="1"/>
    <col min="3565" max="3565" width="9.54296875" style="50" customWidth="1"/>
    <col min="3566" max="3566" width="0" style="50" hidden="1" customWidth="1"/>
    <col min="3567" max="3567" width="9.7265625" style="50" customWidth="1"/>
    <col min="3568" max="3569" width="12.54296875" style="50" customWidth="1"/>
    <col min="3570" max="3570" width="12.26953125" style="50" customWidth="1"/>
    <col min="3571" max="3571" width="12.54296875" style="50" customWidth="1"/>
    <col min="3572" max="3572" width="0" style="50" hidden="1" customWidth="1"/>
    <col min="3573" max="3573" width="14.26953125" style="50" customWidth="1"/>
    <col min="3574" max="3574" width="10.7265625" style="50" customWidth="1"/>
    <col min="3575" max="3575" width="13.7265625" style="50" customWidth="1"/>
    <col min="3576" max="3576" width="11.54296875" style="50" customWidth="1"/>
    <col min="3577" max="3577" width="11.26953125" style="50" customWidth="1"/>
    <col min="3578" max="3578" width="13.54296875" style="50" customWidth="1"/>
    <col min="3579" max="3579" width="15" style="50" customWidth="1"/>
    <col min="3580" max="3580" width="15.26953125" style="50" bestFit="1" customWidth="1"/>
    <col min="3581" max="3581" width="16.26953125" style="50" bestFit="1" customWidth="1"/>
    <col min="3582" max="3582" width="12" style="50" customWidth="1"/>
    <col min="3583" max="3815" width="9" style="50"/>
    <col min="3816" max="3816" width="6.26953125" style="50" customWidth="1"/>
    <col min="3817" max="3817" width="10.26953125" style="50" customWidth="1"/>
    <col min="3818" max="3818" width="11" style="50" customWidth="1"/>
    <col min="3819" max="3819" width="12.54296875" style="50" customWidth="1"/>
    <col min="3820" max="3820" width="11.453125" style="50" customWidth="1"/>
    <col min="3821" max="3821" width="9.54296875" style="50" customWidth="1"/>
    <col min="3822" max="3822" width="0" style="50" hidden="1" customWidth="1"/>
    <col min="3823" max="3823" width="9.7265625" style="50" customWidth="1"/>
    <col min="3824" max="3825" width="12.54296875" style="50" customWidth="1"/>
    <col min="3826" max="3826" width="12.26953125" style="50" customWidth="1"/>
    <col min="3827" max="3827" width="12.54296875" style="50" customWidth="1"/>
    <col min="3828" max="3828" width="0" style="50" hidden="1" customWidth="1"/>
    <col min="3829" max="3829" width="14.26953125" style="50" customWidth="1"/>
    <col min="3830" max="3830" width="10.7265625" style="50" customWidth="1"/>
    <col min="3831" max="3831" width="13.7265625" style="50" customWidth="1"/>
    <col min="3832" max="3832" width="11.54296875" style="50" customWidth="1"/>
    <col min="3833" max="3833" width="11.26953125" style="50" customWidth="1"/>
    <col min="3834" max="3834" width="13.54296875" style="50" customWidth="1"/>
    <col min="3835" max="3835" width="15" style="50" customWidth="1"/>
    <col min="3836" max="3836" width="15.26953125" style="50" bestFit="1" customWidth="1"/>
    <col min="3837" max="3837" width="16.26953125" style="50" bestFit="1" customWidth="1"/>
    <col min="3838" max="3838" width="12" style="50" customWidth="1"/>
    <col min="3839" max="4071" width="9" style="50"/>
    <col min="4072" max="4072" width="6.26953125" style="50" customWidth="1"/>
    <col min="4073" max="4073" width="10.26953125" style="50" customWidth="1"/>
    <col min="4074" max="4074" width="11" style="50" customWidth="1"/>
    <col min="4075" max="4075" width="12.54296875" style="50" customWidth="1"/>
    <col min="4076" max="4076" width="11.453125" style="50" customWidth="1"/>
    <col min="4077" max="4077" width="9.54296875" style="50" customWidth="1"/>
    <col min="4078" max="4078" width="0" style="50" hidden="1" customWidth="1"/>
    <col min="4079" max="4079" width="9.7265625" style="50" customWidth="1"/>
    <col min="4080" max="4081" width="12.54296875" style="50" customWidth="1"/>
    <col min="4082" max="4082" width="12.26953125" style="50" customWidth="1"/>
    <col min="4083" max="4083" width="12.54296875" style="50" customWidth="1"/>
    <col min="4084" max="4084" width="0" style="50" hidden="1" customWidth="1"/>
    <col min="4085" max="4085" width="14.26953125" style="50" customWidth="1"/>
    <col min="4086" max="4086" width="10.7265625" style="50" customWidth="1"/>
    <col min="4087" max="4087" width="13.7265625" style="50" customWidth="1"/>
    <col min="4088" max="4088" width="11.54296875" style="50" customWidth="1"/>
    <col min="4089" max="4089" width="11.26953125" style="50" customWidth="1"/>
    <col min="4090" max="4090" width="13.54296875" style="50" customWidth="1"/>
    <col min="4091" max="4091" width="15" style="50" customWidth="1"/>
    <col min="4092" max="4092" width="15.26953125" style="50" bestFit="1" customWidth="1"/>
    <col min="4093" max="4093" width="16.26953125" style="50" bestFit="1" customWidth="1"/>
    <col min="4094" max="4094" width="12" style="50" customWidth="1"/>
    <col min="4095" max="4327" width="9" style="50"/>
    <col min="4328" max="4328" width="6.26953125" style="50" customWidth="1"/>
    <col min="4329" max="4329" width="10.26953125" style="50" customWidth="1"/>
    <col min="4330" max="4330" width="11" style="50" customWidth="1"/>
    <col min="4331" max="4331" width="12.54296875" style="50" customWidth="1"/>
    <col min="4332" max="4332" width="11.453125" style="50" customWidth="1"/>
    <col min="4333" max="4333" width="9.54296875" style="50" customWidth="1"/>
    <col min="4334" max="4334" width="0" style="50" hidden="1" customWidth="1"/>
    <col min="4335" max="4335" width="9.7265625" style="50" customWidth="1"/>
    <col min="4336" max="4337" width="12.54296875" style="50" customWidth="1"/>
    <col min="4338" max="4338" width="12.26953125" style="50" customWidth="1"/>
    <col min="4339" max="4339" width="12.54296875" style="50" customWidth="1"/>
    <col min="4340" max="4340" width="0" style="50" hidden="1" customWidth="1"/>
    <col min="4341" max="4341" width="14.26953125" style="50" customWidth="1"/>
    <col min="4342" max="4342" width="10.7265625" style="50" customWidth="1"/>
    <col min="4343" max="4343" width="13.7265625" style="50" customWidth="1"/>
    <col min="4344" max="4344" width="11.54296875" style="50" customWidth="1"/>
    <col min="4345" max="4345" width="11.26953125" style="50" customWidth="1"/>
    <col min="4346" max="4346" width="13.54296875" style="50" customWidth="1"/>
    <col min="4347" max="4347" width="15" style="50" customWidth="1"/>
    <col min="4348" max="4348" width="15.26953125" style="50" bestFit="1" customWidth="1"/>
    <col min="4349" max="4349" width="16.26953125" style="50" bestFit="1" customWidth="1"/>
    <col min="4350" max="4350" width="12" style="50" customWidth="1"/>
    <col min="4351" max="4583" width="9" style="50"/>
    <col min="4584" max="4584" width="6.26953125" style="50" customWidth="1"/>
    <col min="4585" max="4585" width="10.26953125" style="50" customWidth="1"/>
    <col min="4586" max="4586" width="11" style="50" customWidth="1"/>
    <col min="4587" max="4587" width="12.54296875" style="50" customWidth="1"/>
    <col min="4588" max="4588" width="11.453125" style="50" customWidth="1"/>
    <col min="4589" max="4589" width="9.54296875" style="50" customWidth="1"/>
    <col min="4590" max="4590" width="0" style="50" hidden="1" customWidth="1"/>
    <col min="4591" max="4591" width="9.7265625" style="50" customWidth="1"/>
    <col min="4592" max="4593" width="12.54296875" style="50" customWidth="1"/>
    <col min="4594" max="4594" width="12.26953125" style="50" customWidth="1"/>
    <col min="4595" max="4595" width="12.54296875" style="50" customWidth="1"/>
    <col min="4596" max="4596" width="0" style="50" hidden="1" customWidth="1"/>
    <col min="4597" max="4597" width="14.26953125" style="50" customWidth="1"/>
    <col min="4598" max="4598" width="10.7265625" style="50" customWidth="1"/>
    <col min="4599" max="4599" width="13.7265625" style="50" customWidth="1"/>
    <col min="4600" max="4600" width="11.54296875" style="50" customWidth="1"/>
    <col min="4601" max="4601" width="11.26953125" style="50" customWidth="1"/>
    <col min="4602" max="4602" width="13.54296875" style="50" customWidth="1"/>
    <col min="4603" max="4603" width="15" style="50" customWidth="1"/>
    <col min="4604" max="4604" width="15.26953125" style="50" bestFit="1" customWidth="1"/>
    <col min="4605" max="4605" width="16.26953125" style="50" bestFit="1" customWidth="1"/>
    <col min="4606" max="4606" width="12" style="50" customWidth="1"/>
    <col min="4607" max="4839" width="9" style="50"/>
    <col min="4840" max="4840" width="6.26953125" style="50" customWidth="1"/>
    <col min="4841" max="4841" width="10.26953125" style="50" customWidth="1"/>
    <col min="4842" max="4842" width="11" style="50" customWidth="1"/>
    <col min="4843" max="4843" width="12.54296875" style="50" customWidth="1"/>
    <col min="4844" max="4844" width="11.453125" style="50" customWidth="1"/>
    <col min="4845" max="4845" width="9.54296875" style="50" customWidth="1"/>
    <col min="4846" max="4846" width="0" style="50" hidden="1" customWidth="1"/>
    <col min="4847" max="4847" width="9.7265625" style="50" customWidth="1"/>
    <col min="4848" max="4849" width="12.54296875" style="50" customWidth="1"/>
    <col min="4850" max="4850" width="12.26953125" style="50" customWidth="1"/>
    <col min="4851" max="4851" width="12.54296875" style="50" customWidth="1"/>
    <col min="4852" max="4852" width="0" style="50" hidden="1" customWidth="1"/>
    <col min="4853" max="4853" width="14.26953125" style="50" customWidth="1"/>
    <col min="4854" max="4854" width="10.7265625" style="50" customWidth="1"/>
    <col min="4855" max="4855" width="13.7265625" style="50" customWidth="1"/>
    <col min="4856" max="4856" width="11.54296875" style="50" customWidth="1"/>
    <col min="4857" max="4857" width="11.26953125" style="50" customWidth="1"/>
    <col min="4858" max="4858" width="13.54296875" style="50" customWidth="1"/>
    <col min="4859" max="4859" width="15" style="50" customWidth="1"/>
    <col min="4860" max="4860" width="15.26953125" style="50" bestFit="1" customWidth="1"/>
    <col min="4861" max="4861" width="16.26953125" style="50" bestFit="1" customWidth="1"/>
    <col min="4862" max="4862" width="12" style="50" customWidth="1"/>
    <col min="4863" max="5095" width="9" style="50"/>
    <col min="5096" max="5096" width="6.26953125" style="50" customWidth="1"/>
    <col min="5097" max="5097" width="10.26953125" style="50" customWidth="1"/>
    <col min="5098" max="5098" width="11" style="50" customWidth="1"/>
    <col min="5099" max="5099" width="12.54296875" style="50" customWidth="1"/>
    <col min="5100" max="5100" width="11.453125" style="50" customWidth="1"/>
    <col min="5101" max="5101" width="9.54296875" style="50" customWidth="1"/>
    <col min="5102" max="5102" width="0" style="50" hidden="1" customWidth="1"/>
    <col min="5103" max="5103" width="9.7265625" style="50" customWidth="1"/>
    <col min="5104" max="5105" width="12.54296875" style="50" customWidth="1"/>
    <col min="5106" max="5106" width="12.26953125" style="50" customWidth="1"/>
    <col min="5107" max="5107" width="12.54296875" style="50" customWidth="1"/>
    <col min="5108" max="5108" width="0" style="50" hidden="1" customWidth="1"/>
    <col min="5109" max="5109" width="14.26953125" style="50" customWidth="1"/>
    <col min="5110" max="5110" width="10.7265625" style="50" customWidth="1"/>
    <col min="5111" max="5111" width="13.7265625" style="50" customWidth="1"/>
    <col min="5112" max="5112" width="11.54296875" style="50" customWidth="1"/>
    <col min="5113" max="5113" width="11.26953125" style="50" customWidth="1"/>
    <col min="5114" max="5114" width="13.54296875" style="50" customWidth="1"/>
    <col min="5115" max="5115" width="15" style="50" customWidth="1"/>
    <col min="5116" max="5116" width="15.26953125" style="50" bestFit="1" customWidth="1"/>
    <col min="5117" max="5117" width="16.26953125" style="50" bestFit="1" customWidth="1"/>
    <col min="5118" max="5118" width="12" style="50" customWidth="1"/>
    <col min="5119" max="5351" width="9" style="50"/>
    <col min="5352" max="5352" width="6.26953125" style="50" customWidth="1"/>
    <col min="5353" max="5353" width="10.26953125" style="50" customWidth="1"/>
    <col min="5354" max="5354" width="11" style="50" customWidth="1"/>
    <col min="5355" max="5355" width="12.54296875" style="50" customWidth="1"/>
    <col min="5356" max="5356" width="11.453125" style="50" customWidth="1"/>
    <col min="5357" max="5357" width="9.54296875" style="50" customWidth="1"/>
    <col min="5358" max="5358" width="0" style="50" hidden="1" customWidth="1"/>
    <col min="5359" max="5359" width="9.7265625" style="50" customWidth="1"/>
    <col min="5360" max="5361" width="12.54296875" style="50" customWidth="1"/>
    <col min="5362" max="5362" width="12.26953125" style="50" customWidth="1"/>
    <col min="5363" max="5363" width="12.54296875" style="50" customWidth="1"/>
    <col min="5364" max="5364" width="0" style="50" hidden="1" customWidth="1"/>
    <col min="5365" max="5365" width="14.26953125" style="50" customWidth="1"/>
    <col min="5366" max="5366" width="10.7265625" style="50" customWidth="1"/>
    <col min="5367" max="5367" width="13.7265625" style="50" customWidth="1"/>
    <col min="5368" max="5368" width="11.54296875" style="50" customWidth="1"/>
    <col min="5369" max="5369" width="11.26953125" style="50" customWidth="1"/>
    <col min="5370" max="5370" width="13.54296875" style="50" customWidth="1"/>
    <col min="5371" max="5371" width="15" style="50" customWidth="1"/>
    <col min="5372" max="5372" width="15.26953125" style="50" bestFit="1" customWidth="1"/>
    <col min="5373" max="5373" width="16.26953125" style="50" bestFit="1" customWidth="1"/>
    <col min="5374" max="5374" width="12" style="50" customWidth="1"/>
    <col min="5375" max="5607" width="9" style="50"/>
    <col min="5608" max="5608" width="6.26953125" style="50" customWidth="1"/>
    <col min="5609" max="5609" width="10.26953125" style="50" customWidth="1"/>
    <col min="5610" max="5610" width="11" style="50" customWidth="1"/>
    <col min="5611" max="5611" width="12.54296875" style="50" customWidth="1"/>
    <col min="5612" max="5612" width="11.453125" style="50" customWidth="1"/>
    <col min="5613" max="5613" width="9.54296875" style="50" customWidth="1"/>
    <col min="5614" max="5614" width="0" style="50" hidden="1" customWidth="1"/>
    <col min="5615" max="5615" width="9.7265625" style="50" customWidth="1"/>
    <col min="5616" max="5617" width="12.54296875" style="50" customWidth="1"/>
    <col min="5618" max="5618" width="12.26953125" style="50" customWidth="1"/>
    <col min="5619" max="5619" width="12.54296875" style="50" customWidth="1"/>
    <col min="5620" max="5620" width="0" style="50" hidden="1" customWidth="1"/>
    <col min="5621" max="5621" width="14.26953125" style="50" customWidth="1"/>
    <col min="5622" max="5622" width="10.7265625" style="50" customWidth="1"/>
    <col min="5623" max="5623" width="13.7265625" style="50" customWidth="1"/>
    <col min="5624" max="5624" width="11.54296875" style="50" customWidth="1"/>
    <col min="5625" max="5625" width="11.26953125" style="50" customWidth="1"/>
    <col min="5626" max="5626" width="13.54296875" style="50" customWidth="1"/>
    <col min="5627" max="5627" width="15" style="50" customWidth="1"/>
    <col min="5628" max="5628" width="15.26953125" style="50" bestFit="1" customWidth="1"/>
    <col min="5629" max="5629" width="16.26953125" style="50" bestFit="1" customWidth="1"/>
    <col min="5630" max="5630" width="12" style="50" customWidth="1"/>
    <col min="5631" max="5863" width="9" style="50"/>
    <col min="5864" max="5864" width="6.26953125" style="50" customWidth="1"/>
    <col min="5865" max="5865" width="10.26953125" style="50" customWidth="1"/>
    <col min="5866" max="5866" width="11" style="50" customWidth="1"/>
    <col min="5867" max="5867" width="12.54296875" style="50" customWidth="1"/>
    <col min="5868" max="5868" width="11.453125" style="50" customWidth="1"/>
    <col min="5869" max="5869" width="9.54296875" style="50" customWidth="1"/>
    <col min="5870" max="5870" width="0" style="50" hidden="1" customWidth="1"/>
    <col min="5871" max="5871" width="9.7265625" style="50" customWidth="1"/>
    <col min="5872" max="5873" width="12.54296875" style="50" customWidth="1"/>
    <col min="5874" max="5874" width="12.26953125" style="50" customWidth="1"/>
    <col min="5875" max="5875" width="12.54296875" style="50" customWidth="1"/>
    <col min="5876" max="5876" width="0" style="50" hidden="1" customWidth="1"/>
    <col min="5877" max="5877" width="14.26953125" style="50" customWidth="1"/>
    <col min="5878" max="5878" width="10.7265625" style="50" customWidth="1"/>
    <col min="5879" max="5879" width="13.7265625" style="50" customWidth="1"/>
    <col min="5880" max="5880" width="11.54296875" style="50" customWidth="1"/>
    <col min="5881" max="5881" width="11.26953125" style="50" customWidth="1"/>
    <col min="5882" max="5882" width="13.54296875" style="50" customWidth="1"/>
    <col min="5883" max="5883" width="15" style="50" customWidth="1"/>
    <col min="5884" max="5884" width="15.26953125" style="50" bestFit="1" customWidth="1"/>
    <col min="5885" max="5885" width="16.26953125" style="50" bestFit="1" customWidth="1"/>
    <col min="5886" max="5886" width="12" style="50" customWidth="1"/>
    <col min="5887" max="6119" width="9" style="50"/>
    <col min="6120" max="6120" width="6.26953125" style="50" customWidth="1"/>
    <col min="6121" max="6121" width="10.26953125" style="50" customWidth="1"/>
    <col min="6122" max="6122" width="11" style="50" customWidth="1"/>
    <col min="6123" max="6123" width="12.54296875" style="50" customWidth="1"/>
    <col min="6124" max="6124" width="11.453125" style="50" customWidth="1"/>
    <col min="6125" max="6125" width="9.54296875" style="50" customWidth="1"/>
    <col min="6126" max="6126" width="0" style="50" hidden="1" customWidth="1"/>
    <col min="6127" max="6127" width="9.7265625" style="50" customWidth="1"/>
    <col min="6128" max="6129" width="12.54296875" style="50" customWidth="1"/>
    <col min="6130" max="6130" width="12.26953125" style="50" customWidth="1"/>
    <col min="6131" max="6131" width="12.54296875" style="50" customWidth="1"/>
    <col min="6132" max="6132" width="0" style="50" hidden="1" customWidth="1"/>
    <col min="6133" max="6133" width="14.26953125" style="50" customWidth="1"/>
    <col min="6134" max="6134" width="10.7265625" style="50" customWidth="1"/>
    <col min="6135" max="6135" width="13.7265625" style="50" customWidth="1"/>
    <col min="6136" max="6136" width="11.54296875" style="50" customWidth="1"/>
    <col min="6137" max="6137" width="11.26953125" style="50" customWidth="1"/>
    <col min="6138" max="6138" width="13.54296875" style="50" customWidth="1"/>
    <col min="6139" max="6139" width="15" style="50" customWidth="1"/>
    <col min="6140" max="6140" width="15.26953125" style="50" bestFit="1" customWidth="1"/>
    <col min="6141" max="6141" width="16.26953125" style="50" bestFit="1" customWidth="1"/>
    <col min="6142" max="6142" width="12" style="50" customWidth="1"/>
    <col min="6143" max="6375" width="9" style="50"/>
    <col min="6376" max="6376" width="6.26953125" style="50" customWidth="1"/>
    <col min="6377" max="6377" width="10.26953125" style="50" customWidth="1"/>
    <col min="6378" max="6378" width="11" style="50" customWidth="1"/>
    <col min="6379" max="6379" width="12.54296875" style="50" customWidth="1"/>
    <col min="6380" max="6380" width="11.453125" style="50" customWidth="1"/>
    <col min="6381" max="6381" width="9.54296875" style="50" customWidth="1"/>
    <col min="6382" max="6382" width="0" style="50" hidden="1" customWidth="1"/>
    <col min="6383" max="6383" width="9.7265625" style="50" customWidth="1"/>
    <col min="6384" max="6385" width="12.54296875" style="50" customWidth="1"/>
    <col min="6386" max="6386" width="12.26953125" style="50" customWidth="1"/>
    <col min="6387" max="6387" width="12.54296875" style="50" customWidth="1"/>
    <col min="6388" max="6388" width="0" style="50" hidden="1" customWidth="1"/>
    <col min="6389" max="6389" width="14.26953125" style="50" customWidth="1"/>
    <col min="6390" max="6390" width="10.7265625" style="50" customWidth="1"/>
    <col min="6391" max="6391" width="13.7265625" style="50" customWidth="1"/>
    <col min="6392" max="6392" width="11.54296875" style="50" customWidth="1"/>
    <col min="6393" max="6393" width="11.26953125" style="50" customWidth="1"/>
    <col min="6394" max="6394" width="13.54296875" style="50" customWidth="1"/>
    <col min="6395" max="6395" width="15" style="50" customWidth="1"/>
    <col min="6396" max="6396" width="15.26953125" style="50" bestFit="1" customWidth="1"/>
    <col min="6397" max="6397" width="16.26953125" style="50" bestFit="1" customWidth="1"/>
    <col min="6398" max="6398" width="12" style="50" customWidth="1"/>
    <col min="6399" max="6631" width="9" style="50"/>
    <col min="6632" max="6632" width="6.26953125" style="50" customWidth="1"/>
    <col min="6633" max="6633" width="10.26953125" style="50" customWidth="1"/>
    <col min="6634" max="6634" width="11" style="50" customWidth="1"/>
    <col min="6635" max="6635" width="12.54296875" style="50" customWidth="1"/>
    <col min="6636" max="6636" width="11.453125" style="50" customWidth="1"/>
    <col min="6637" max="6637" width="9.54296875" style="50" customWidth="1"/>
    <col min="6638" max="6638" width="0" style="50" hidden="1" customWidth="1"/>
    <col min="6639" max="6639" width="9.7265625" style="50" customWidth="1"/>
    <col min="6640" max="6641" width="12.54296875" style="50" customWidth="1"/>
    <col min="6642" max="6642" width="12.26953125" style="50" customWidth="1"/>
    <col min="6643" max="6643" width="12.54296875" style="50" customWidth="1"/>
    <col min="6644" max="6644" width="0" style="50" hidden="1" customWidth="1"/>
    <col min="6645" max="6645" width="14.26953125" style="50" customWidth="1"/>
    <col min="6646" max="6646" width="10.7265625" style="50" customWidth="1"/>
    <col min="6647" max="6647" width="13.7265625" style="50" customWidth="1"/>
    <col min="6648" max="6648" width="11.54296875" style="50" customWidth="1"/>
    <col min="6649" max="6649" width="11.26953125" style="50" customWidth="1"/>
    <col min="6650" max="6650" width="13.54296875" style="50" customWidth="1"/>
    <col min="6651" max="6651" width="15" style="50" customWidth="1"/>
    <col min="6652" max="6652" width="15.26953125" style="50" bestFit="1" customWidth="1"/>
    <col min="6653" max="6653" width="16.26953125" style="50" bestFit="1" customWidth="1"/>
    <col min="6654" max="6654" width="12" style="50" customWidth="1"/>
    <col min="6655" max="6887" width="9" style="50"/>
    <col min="6888" max="6888" width="6.26953125" style="50" customWidth="1"/>
    <col min="6889" max="6889" width="10.26953125" style="50" customWidth="1"/>
    <col min="6890" max="6890" width="11" style="50" customWidth="1"/>
    <col min="6891" max="6891" width="12.54296875" style="50" customWidth="1"/>
    <col min="6892" max="6892" width="11.453125" style="50" customWidth="1"/>
    <col min="6893" max="6893" width="9.54296875" style="50" customWidth="1"/>
    <col min="6894" max="6894" width="0" style="50" hidden="1" customWidth="1"/>
    <col min="6895" max="6895" width="9.7265625" style="50" customWidth="1"/>
    <col min="6896" max="6897" width="12.54296875" style="50" customWidth="1"/>
    <col min="6898" max="6898" width="12.26953125" style="50" customWidth="1"/>
    <col min="6899" max="6899" width="12.54296875" style="50" customWidth="1"/>
    <col min="6900" max="6900" width="0" style="50" hidden="1" customWidth="1"/>
    <col min="6901" max="6901" width="14.26953125" style="50" customWidth="1"/>
    <col min="6902" max="6902" width="10.7265625" style="50" customWidth="1"/>
    <col min="6903" max="6903" width="13.7265625" style="50" customWidth="1"/>
    <col min="6904" max="6904" width="11.54296875" style="50" customWidth="1"/>
    <col min="6905" max="6905" width="11.26953125" style="50" customWidth="1"/>
    <col min="6906" max="6906" width="13.54296875" style="50" customWidth="1"/>
    <col min="6907" max="6907" width="15" style="50" customWidth="1"/>
    <col min="6908" max="6908" width="15.26953125" style="50" bestFit="1" customWidth="1"/>
    <col min="6909" max="6909" width="16.26953125" style="50" bestFit="1" customWidth="1"/>
    <col min="6910" max="6910" width="12" style="50" customWidth="1"/>
    <col min="6911" max="7143" width="9" style="50"/>
    <col min="7144" max="7144" width="6.26953125" style="50" customWidth="1"/>
    <col min="7145" max="7145" width="10.26953125" style="50" customWidth="1"/>
    <col min="7146" max="7146" width="11" style="50" customWidth="1"/>
    <col min="7147" max="7147" width="12.54296875" style="50" customWidth="1"/>
    <col min="7148" max="7148" width="11.453125" style="50" customWidth="1"/>
    <col min="7149" max="7149" width="9.54296875" style="50" customWidth="1"/>
    <col min="7150" max="7150" width="0" style="50" hidden="1" customWidth="1"/>
    <col min="7151" max="7151" width="9.7265625" style="50" customWidth="1"/>
    <col min="7152" max="7153" width="12.54296875" style="50" customWidth="1"/>
    <col min="7154" max="7154" width="12.26953125" style="50" customWidth="1"/>
    <col min="7155" max="7155" width="12.54296875" style="50" customWidth="1"/>
    <col min="7156" max="7156" width="0" style="50" hidden="1" customWidth="1"/>
    <col min="7157" max="7157" width="14.26953125" style="50" customWidth="1"/>
    <col min="7158" max="7158" width="10.7265625" style="50" customWidth="1"/>
    <col min="7159" max="7159" width="13.7265625" style="50" customWidth="1"/>
    <col min="7160" max="7160" width="11.54296875" style="50" customWidth="1"/>
    <col min="7161" max="7161" width="11.26953125" style="50" customWidth="1"/>
    <col min="7162" max="7162" width="13.54296875" style="50" customWidth="1"/>
    <col min="7163" max="7163" width="15" style="50" customWidth="1"/>
    <col min="7164" max="7164" width="15.26953125" style="50" bestFit="1" customWidth="1"/>
    <col min="7165" max="7165" width="16.26953125" style="50" bestFit="1" customWidth="1"/>
    <col min="7166" max="7166" width="12" style="50" customWidth="1"/>
    <col min="7167" max="7399" width="9" style="50"/>
    <col min="7400" max="7400" width="6.26953125" style="50" customWidth="1"/>
    <col min="7401" max="7401" width="10.26953125" style="50" customWidth="1"/>
    <col min="7402" max="7402" width="11" style="50" customWidth="1"/>
    <col min="7403" max="7403" width="12.54296875" style="50" customWidth="1"/>
    <col min="7404" max="7404" width="11.453125" style="50" customWidth="1"/>
    <col min="7405" max="7405" width="9.54296875" style="50" customWidth="1"/>
    <col min="7406" max="7406" width="0" style="50" hidden="1" customWidth="1"/>
    <col min="7407" max="7407" width="9.7265625" style="50" customWidth="1"/>
    <col min="7408" max="7409" width="12.54296875" style="50" customWidth="1"/>
    <col min="7410" max="7410" width="12.26953125" style="50" customWidth="1"/>
    <col min="7411" max="7411" width="12.54296875" style="50" customWidth="1"/>
    <col min="7412" max="7412" width="0" style="50" hidden="1" customWidth="1"/>
    <col min="7413" max="7413" width="14.26953125" style="50" customWidth="1"/>
    <col min="7414" max="7414" width="10.7265625" style="50" customWidth="1"/>
    <col min="7415" max="7415" width="13.7265625" style="50" customWidth="1"/>
    <col min="7416" max="7416" width="11.54296875" style="50" customWidth="1"/>
    <col min="7417" max="7417" width="11.26953125" style="50" customWidth="1"/>
    <col min="7418" max="7418" width="13.54296875" style="50" customWidth="1"/>
    <col min="7419" max="7419" width="15" style="50" customWidth="1"/>
    <col min="7420" max="7420" width="15.26953125" style="50" bestFit="1" customWidth="1"/>
    <col min="7421" max="7421" width="16.26953125" style="50" bestFit="1" customWidth="1"/>
    <col min="7422" max="7422" width="12" style="50" customWidth="1"/>
    <col min="7423" max="7655" width="9" style="50"/>
    <col min="7656" max="7656" width="6.26953125" style="50" customWidth="1"/>
    <col min="7657" max="7657" width="10.26953125" style="50" customWidth="1"/>
    <col min="7658" max="7658" width="11" style="50" customWidth="1"/>
    <col min="7659" max="7659" width="12.54296875" style="50" customWidth="1"/>
    <col min="7660" max="7660" width="11.453125" style="50" customWidth="1"/>
    <col min="7661" max="7661" width="9.54296875" style="50" customWidth="1"/>
    <col min="7662" max="7662" width="0" style="50" hidden="1" customWidth="1"/>
    <col min="7663" max="7663" width="9.7265625" style="50" customWidth="1"/>
    <col min="7664" max="7665" width="12.54296875" style="50" customWidth="1"/>
    <col min="7666" max="7666" width="12.26953125" style="50" customWidth="1"/>
    <col min="7667" max="7667" width="12.54296875" style="50" customWidth="1"/>
    <col min="7668" max="7668" width="0" style="50" hidden="1" customWidth="1"/>
    <col min="7669" max="7669" width="14.26953125" style="50" customWidth="1"/>
    <col min="7670" max="7670" width="10.7265625" style="50" customWidth="1"/>
    <col min="7671" max="7671" width="13.7265625" style="50" customWidth="1"/>
    <col min="7672" max="7672" width="11.54296875" style="50" customWidth="1"/>
    <col min="7673" max="7673" width="11.26953125" style="50" customWidth="1"/>
    <col min="7674" max="7674" width="13.54296875" style="50" customWidth="1"/>
    <col min="7675" max="7675" width="15" style="50" customWidth="1"/>
    <col min="7676" max="7676" width="15.26953125" style="50" bestFit="1" customWidth="1"/>
    <col min="7677" max="7677" width="16.26953125" style="50" bestFit="1" customWidth="1"/>
    <col min="7678" max="7678" width="12" style="50" customWidth="1"/>
    <col min="7679" max="7911" width="9" style="50"/>
    <col min="7912" max="7912" width="6.26953125" style="50" customWidth="1"/>
    <col min="7913" max="7913" width="10.26953125" style="50" customWidth="1"/>
    <col min="7914" max="7914" width="11" style="50" customWidth="1"/>
    <col min="7915" max="7915" width="12.54296875" style="50" customWidth="1"/>
    <col min="7916" max="7916" width="11.453125" style="50" customWidth="1"/>
    <col min="7917" max="7917" width="9.54296875" style="50" customWidth="1"/>
    <col min="7918" max="7918" width="0" style="50" hidden="1" customWidth="1"/>
    <col min="7919" max="7919" width="9.7265625" style="50" customWidth="1"/>
    <col min="7920" max="7921" width="12.54296875" style="50" customWidth="1"/>
    <col min="7922" max="7922" width="12.26953125" style="50" customWidth="1"/>
    <col min="7923" max="7923" width="12.54296875" style="50" customWidth="1"/>
    <col min="7924" max="7924" width="0" style="50" hidden="1" customWidth="1"/>
    <col min="7925" max="7925" width="14.26953125" style="50" customWidth="1"/>
    <col min="7926" max="7926" width="10.7265625" style="50" customWidth="1"/>
    <col min="7927" max="7927" width="13.7265625" style="50" customWidth="1"/>
    <col min="7928" max="7928" width="11.54296875" style="50" customWidth="1"/>
    <col min="7929" max="7929" width="11.26953125" style="50" customWidth="1"/>
    <col min="7930" max="7930" width="13.54296875" style="50" customWidth="1"/>
    <col min="7931" max="7931" width="15" style="50" customWidth="1"/>
    <col min="7932" max="7932" width="15.26953125" style="50" bestFit="1" customWidth="1"/>
    <col min="7933" max="7933" width="16.26953125" style="50" bestFit="1" customWidth="1"/>
    <col min="7934" max="7934" width="12" style="50" customWidth="1"/>
    <col min="7935" max="8167" width="9" style="50"/>
    <col min="8168" max="8168" width="6.26953125" style="50" customWidth="1"/>
    <col min="8169" max="8169" width="10.26953125" style="50" customWidth="1"/>
    <col min="8170" max="8170" width="11" style="50" customWidth="1"/>
    <col min="8171" max="8171" width="12.54296875" style="50" customWidth="1"/>
    <col min="8172" max="8172" width="11.453125" style="50" customWidth="1"/>
    <col min="8173" max="8173" width="9.54296875" style="50" customWidth="1"/>
    <col min="8174" max="8174" width="0" style="50" hidden="1" customWidth="1"/>
    <col min="8175" max="8175" width="9.7265625" style="50" customWidth="1"/>
    <col min="8176" max="8177" width="12.54296875" style="50" customWidth="1"/>
    <col min="8178" max="8178" width="12.26953125" style="50" customWidth="1"/>
    <col min="8179" max="8179" width="12.54296875" style="50" customWidth="1"/>
    <col min="8180" max="8180" width="0" style="50" hidden="1" customWidth="1"/>
    <col min="8181" max="8181" width="14.26953125" style="50" customWidth="1"/>
    <col min="8182" max="8182" width="10.7265625" style="50" customWidth="1"/>
    <col min="8183" max="8183" width="13.7265625" style="50" customWidth="1"/>
    <col min="8184" max="8184" width="11.54296875" style="50" customWidth="1"/>
    <col min="8185" max="8185" width="11.26953125" style="50" customWidth="1"/>
    <col min="8186" max="8186" width="13.54296875" style="50" customWidth="1"/>
    <col min="8187" max="8187" width="15" style="50" customWidth="1"/>
    <col min="8188" max="8188" width="15.26953125" style="50" bestFit="1" customWidth="1"/>
    <col min="8189" max="8189" width="16.26953125" style="50" bestFit="1" customWidth="1"/>
    <col min="8190" max="8190" width="12" style="50" customWidth="1"/>
    <col min="8191" max="8423" width="9" style="50"/>
    <col min="8424" max="8424" width="6.26953125" style="50" customWidth="1"/>
    <col min="8425" max="8425" width="10.26953125" style="50" customWidth="1"/>
    <col min="8426" max="8426" width="11" style="50" customWidth="1"/>
    <col min="8427" max="8427" width="12.54296875" style="50" customWidth="1"/>
    <col min="8428" max="8428" width="11.453125" style="50" customWidth="1"/>
    <col min="8429" max="8429" width="9.54296875" style="50" customWidth="1"/>
    <col min="8430" max="8430" width="0" style="50" hidden="1" customWidth="1"/>
    <col min="8431" max="8431" width="9.7265625" style="50" customWidth="1"/>
    <col min="8432" max="8433" width="12.54296875" style="50" customWidth="1"/>
    <col min="8434" max="8434" width="12.26953125" style="50" customWidth="1"/>
    <col min="8435" max="8435" width="12.54296875" style="50" customWidth="1"/>
    <col min="8436" max="8436" width="0" style="50" hidden="1" customWidth="1"/>
    <col min="8437" max="8437" width="14.26953125" style="50" customWidth="1"/>
    <col min="8438" max="8438" width="10.7265625" style="50" customWidth="1"/>
    <col min="8439" max="8439" width="13.7265625" style="50" customWidth="1"/>
    <col min="8440" max="8440" width="11.54296875" style="50" customWidth="1"/>
    <col min="8441" max="8441" width="11.26953125" style="50" customWidth="1"/>
    <col min="8442" max="8442" width="13.54296875" style="50" customWidth="1"/>
    <col min="8443" max="8443" width="15" style="50" customWidth="1"/>
    <col min="8444" max="8444" width="15.26953125" style="50" bestFit="1" customWidth="1"/>
    <col min="8445" max="8445" width="16.26953125" style="50" bestFit="1" customWidth="1"/>
    <col min="8446" max="8446" width="12" style="50" customWidth="1"/>
    <col min="8447" max="8679" width="9" style="50"/>
    <col min="8680" max="8680" width="6.26953125" style="50" customWidth="1"/>
    <col min="8681" max="8681" width="10.26953125" style="50" customWidth="1"/>
    <col min="8682" max="8682" width="11" style="50" customWidth="1"/>
    <col min="8683" max="8683" width="12.54296875" style="50" customWidth="1"/>
    <col min="8684" max="8684" width="11.453125" style="50" customWidth="1"/>
    <col min="8685" max="8685" width="9.54296875" style="50" customWidth="1"/>
    <col min="8686" max="8686" width="0" style="50" hidden="1" customWidth="1"/>
    <col min="8687" max="8687" width="9.7265625" style="50" customWidth="1"/>
    <col min="8688" max="8689" width="12.54296875" style="50" customWidth="1"/>
    <col min="8690" max="8690" width="12.26953125" style="50" customWidth="1"/>
    <col min="8691" max="8691" width="12.54296875" style="50" customWidth="1"/>
    <col min="8692" max="8692" width="0" style="50" hidden="1" customWidth="1"/>
    <col min="8693" max="8693" width="14.26953125" style="50" customWidth="1"/>
    <col min="8694" max="8694" width="10.7265625" style="50" customWidth="1"/>
    <col min="8695" max="8695" width="13.7265625" style="50" customWidth="1"/>
    <col min="8696" max="8696" width="11.54296875" style="50" customWidth="1"/>
    <col min="8697" max="8697" width="11.26953125" style="50" customWidth="1"/>
    <col min="8698" max="8698" width="13.54296875" style="50" customWidth="1"/>
    <col min="8699" max="8699" width="15" style="50" customWidth="1"/>
    <col min="8700" max="8700" width="15.26953125" style="50" bestFit="1" customWidth="1"/>
    <col min="8701" max="8701" width="16.26953125" style="50" bestFit="1" customWidth="1"/>
    <col min="8702" max="8702" width="12" style="50" customWidth="1"/>
    <col min="8703" max="8935" width="9" style="50"/>
    <col min="8936" max="8936" width="6.26953125" style="50" customWidth="1"/>
    <col min="8937" max="8937" width="10.26953125" style="50" customWidth="1"/>
    <col min="8938" max="8938" width="11" style="50" customWidth="1"/>
    <col min="8939" max="8939" width="12.54296875" style="50" customWidth="1"/>
    <col min="8940" max="8940" width="11.453125" style="50" customWidth="1"/>
    <col min="8941" max="8941" width="9.54296875" style="50" customWidth="1"/>
    <col min="8942" max="8942" width="0" style="50" hidden="1" customWidth="1"/>
    <col min="8943" max="8943" width="9.7265625" style="50" customWidth="1"/>
    <col min="8944" max="8945" width="12.54296875" style="50" customWidth="1"/>
    <col min="8946" max="8946" width="12.26953125" style="50" customWidth="1"/>
    <col min="8947" max="8947" width="12.54296875" style="50" customWidth="1"/>
    <col min="8948" max="8948" width="0" style="50" hidden="1" customWidth="1"/>
    <col min="8949" max="8949" width="14.26953125" style="50" customWidth="1"/>
    <col min="8950" max="8950" width="10.7265625" style="50" customWidth="1"/>
    <col min="8951" max="8951" width="13.7265625" style="50" customWidth="1"/>
    <col min="8952" max="8952" width="11.54296875" style="50" customWidth="1"/>
    <col min="8953" max="8953" width="11.26953125" style="50" customWidth="1"/>
    <col min="8954" max="8954" width="13.54296875" style="50" customWidth="1"/>
    <col min="8955" max="8955" width="15" style="50" customWidth="1"/>
    <col min="8956" max="8956" width="15.26953125" style="50" bestFit="1" customWidth="1"/>
    <col min="8957" max="8957" width="16.26953125" style="50" bestFit="1" customWidth="1"/>
    <col min="8958" max="8958" width="12" style="50" customWidth="1"/>
    <col min="8959" max="9191" width="9" style="50"/>
    <col min="9192" max="9192" width="6.26953125" style="50" customWidth="1"/>
    <col min="9193" max="9193" width="10.26953125" style="50" customWidth="1"/>
    <col min="9194" max="9194" width="11" style="50" customWidth="1"/>
    <col min="9195" max="9195" width="12.54296875" style="50" customWidth="1"/>
    <col min="9196" max="9196" width="11.453125" style="50" customWidth="1"/>
    <col min="9197" max="9197" width="9.54296875" style="50" customWidth="1"/>
    <col min="9198" max="9198" width="0" style="50" hidden="1" customWidth="1"/>
    <col min="9199" max="9199" width="9.7265625" style="50" customWidth="1"/>
    <col min="9200" max="9201" width="12.54296875" style="50" customWidth="1"/>
    <col min="9202" max="9202" width="12.26953125" style="50" customWidth="1"/>
    <col min="9203" max="9203" width="12.54296875" style="50" customWidth="1"/>
    <col min="9204" max="9204" width="0" style="50" hidden="1" customWidth="1"/>
    <col min="9205" max="9205" width="14.26953125" style="50" customWidth="1"/>
    <col min="9206" max="9206" width="10.7265625" style="50" customWidth="1"/>
    <col min="9207" max="9207" width="13.7265625" style="50" customWidth="1"/>
    <col min="9208" max="9208" width="11.54296875" style="50" customWidth="1"/>
    <col min="9209" max="9209" width="11.26953125" style="50" customWidth="1"/>
    <col min="9210" max="9210" width="13.54296875" style="50" customWidth="1"/>
    <col min="9211" max="9211" width="15" style="50" customWidth="1"/>
    <col min="9212" max="9212" width="15.26953125" style="50" bestFit="1" customWidth="1"/>
    <col min="9213" max="9213" width="16.26953125" style="50" bestFit="1" customWidth="1"/>
    <col min="9214" max="9214" width="12" style="50" customWidth="1"/>
    <col min="9215" max="9447" width="9" style="50"/>
    <col min="9448" max="9448" width="6.26953125" style="50" customWidth="1"/>
    <col min="9449" max="9449" width="10.26953125" style="50" customWidth="1"/>
    <col min="9450" max="9450" width="11" style="50" customWidth="1"/>
    <col min="9451" max="9451" width="12.54296875" style="50" customWidth="1"/>
    <col min="9452" max="9452" width="11.453125" style="50" customWidth="1"/>
    <col min="9453" max="9453" width="9.54296875" style="50" customWidth="1"/>
    <col min="9454" max="9454" width="0" style="50" hidden="1" customWidth="1"/>
    <col min="9455" max="9455" width="9.7265625" style="50" customWidth="1"/>
    <col min="9456" max="9457" width="12.54296875" style="50" customWidth="1"/>
    <col min="9458" max="9458" width="12.26953125" style="50" customWidth="1"/>
    <col min="9459" max="9459" width="12.54296875" style="50" customWidth="1"/>
    <col min="9460" max="9460" width="0" style="50" hidden="1" customWidth="1"/>
    <col min="9461" max="9461" width="14.26953125" style="50" customWidth="1"/>
    <col min="9462" max="9462" width="10.7265625" style="50" customWidth="1"/>
    <col min="9463" max="9463" width="13.7265625" style="50" customWidth="1"/>
    <col min="9464" max="9464" width="11.54296875" style="50" customWidth="1"/>
    <col min="9465" max="9465" width="11.26953125" style="50" customWidth="1"/>
    <col min="9466" max="9466" width="13.54296875" style="50" customWidth="1"/>
    <col min="9467" max="9467" width="15" style="50" customWidth="1"/>
    <col min="9468" max="9468" width="15.26953125" style="50" bestFit="1" customWidth="1"/>
    <col min="9469" max="9469" width="16.26953125" style="50" bestFit="1" customWidth="1"/>
    <col min="9470" max="9470" width="12" style="50" customWidth="1"/>
    <col min="9471" max="9703" width="9" style="50"/>
    <col min="9704" max="9704" width="6.26953125" style="50" customWidth="1"/>
    <col min="9705" max="9705" width="10.26953125" style="50" customWidth="1"/>
    <col min="9706" max="9706" width="11" style="50" customWidth="1"/>
    <col min="9707" max="9707" width="12.54296875" style="50" customWidth="1"/>
    <col min="9708" max="9708" width="11.453125" style="50" customWidth="1"/>
    <col min="9709" max="9709" width="9.54296875" style="50" customWidth="1"/>
    <col min="9710" max="9710" width="0" style="50" hidden="1" customWidth="1"/>
    <col min="9711" max="9711" width="9.7265625" style="50" customWidth="1"/>
    <col min="9712" max="9713" width="12.54296875" style="50" customWidth="1"/>
    <col min="9714" max="9714" width="12.26953125" style="50" customWidth="1"/>
    <col min="9715" max="9715" width="12.54296875" style="50" customWidth="1"/>
    <col min="9716" max="9716" width="0" style="50" hidden="1" customWidth="1"/>
    <col min="9717" max="9717" width="14.26953125" style="50" customWidth="1"/>
    <col min="9718" max="9718" width="10.7265625" style="50" customWidth="1"/>
    <col min="9719" max="9719" width="13.7265625" style="50" customWidth="1"/>
    <col min="9720" max="9720" width="11.54296875" style="50" customWidth="1"/>
    <col min="9721" max="9721" width="11.26953125" style="50" customWidth="1"/>
    <col min="9722" max="9722" width="13.54296875" style="50" customWidth="1"/>
    <col min="9723" max="9723" width="15" style="50" customWidth="1"/>
    <col min="9724" max="9724" width="15.26953125" style="50" bestFit="1" customWidth="1"/>
    <col min="9725" max="9725" width="16.26953125" style="50" bestFit="1" customWidth="1"/>
    <col min="9726" max="9726" width="12" style="50" customWidth="1"/>
    <col min="9727" max="9959" width="9" style="50"/>
    <col min="9960" max="9960" width="6.26953125" style="50" customWidth="1"/>
    <col min="9961" max="9961" width="10.26953125" style="50" customWidth="1"/>
    <col min="9962" max="9962" width="11" style="50" customWidth="1"/>
    <col min="9963" max="9963" width="12.54296875" style="50" customWidth="1"/>
    <col min="9964" max="9964" width="11.453125" style="50" customWidth="1"/>
    <col min="9965" max="9965" width="9.54296875" style="50" customWidth="1"/>
    <col min="9966" max="9966" width="0" style="50" hidden="1" customWidth="1"/>
    <col min="9967" max="9967" width="9.7265625" style="50" customWidth="1"/>
    <col min="9968" max="9969" width="12.54296875" style="50" customWidth="1"/>
    <col min="9970" max="9970" width="12.26953125" style="50" customWidth="1"/>
    <col min="9971" max="9971" width="12.54296875" style="50" customWidth="1"/>
    <col min="9972" max="9972" width="0" style="50" hidden="1" customWidth="1"/>
    <col min="9973" max="9973" width="14.26953125" style="50" customWidth="1"/>
    <col min="9974" max="9974" width="10.7265625" style="50" customWidth="1"/>
    <col min="9975" max="9975" width="13.7265625" style="50" customWidth="1"/>
    <col min="9976" max="9976" width="11.54296875" style="50" customWidth="1"/>
    <col min="9977" max="9977" width="11.26953125" style="50" customWidth="1"/>
    <col min="9978" max="9978" width="13.54296875" style="50" customWidth="1"/>
    <col min="9979" max="9979" width="15" style="50" customWidth="1"/>
    <col min="9980" max="9980" width="15.26953125" style="50" bestFit="1" customWidth="1"/>
    <col min="9981" max="9981" width="16.26953125" style="50" bestFit="1" customWidth="1"/>
    <col min="9982" max="9982" width="12" style="50" customWidth="1"/>
    <col min="9983" max="10215" width="9" style="50"/>
    <col min="10216" max="10216" width="6.26953125" style="50" customWidth="1"/>
    <col min="10217" max="10217" width="10.26953125" style="50" customWidth="1"/>
    <col min="10218" max="10218" width="11" style="50" customWidth="1"/>
    <col min="10219" max="10219" width="12.54296875" style="50" customWidth="1"/>
    <col min="10220" max="10220" width="11.453125" style="50" customWidth="1"/>
    <col min="10221" max="10221" width="9.54296875" style="50" customWidth="1"/>
    <col min="10222" max="10222" width="0" style="50" hidden="1" customWidth="1"/>
    <col min="10223" max="10223" width="9.7265625" style="50" customWidth="1"/>
    <col min="10224" max="10225" width="12.54296875" style="50" customWidth="1"/>
    <col min="10226" max="10226" width="12.26953125" style="50" customWidth="1"/>
    <col min="10227" max="10227" width="12.54296875" style="50" customWidth="1"/>
    <col min="10228" max="10228" width="0" style="50" hidden="1" customWidth="1"/>
    <col min="10229" max="10229" width="14.26953125" style="50" customWidth="1"/>
    <col min="10230" max="10230" width="10.7265625" style="50" customWidth="1"/>
    <col min="10231" max="10231" width="13.7265625" style="50" customWidth="1"/>
    <col min="10232" max="10232" width="11.54296875" style="50" customWidth="1"/>
    <col min="10233" max="10233" width="11.26953125" style="50" customWidth="1"/>
    <col min="10234" max="10234" width="13.54296875" style="50" customWidth="1"/>
    <col min="10235" max="10235" width="15" style="50" customWidth="1"/>
    <col min="10236" max="10236" width="15.26953125" style="50" bestFit="1" customWidth="1"/>
    <col min="10237" max="10237" width="16.26953125" style="50" bestFit="1" customWidth="1"/>
    <col min="10238" max="10238" width="12" style="50" customWidth="1"/>
    <col min="10239" max="10471" width="9" style="50"/>
    <col min="10472" max="10472" width="6.26953125" style="50" customWidth="1"/>
    <col min="10473" max="10473" width="10.26953125" style="50" customWidth="1"/>
    <col min="10474" max="10474" width="11" style="50" customWidth="1"/>
    <col min="10475" max="10475" width="12.54296875" style="50" customWidth="1"/>
    <col min="10476" max="10476" width="11.453125" style="50" customWidth="1"/>
    <col min="10477" max="10477" width="9.54296875" style="50" customWidth="1"/>
    <col min="10478" max="10478" width="0" style="50" hidden="1" customWidth="1"/>
    <col min="10479" max="10479" width="9.7265625" style="50" customWidth="1"/>
    <col min="10480" max="10481" width="12.54296875" style="50" customWidth="1"/>
    <col min="10482" max="10482" width="12.26953125" style="50" customWidth="1"/>
    <col min="10483" max="10483" width="12.54296875" style="50" customWidth="1"/>
    <col min="10484" max="10484" width="0" style="50" hidden="1" customWidth="1"/>
    <col min="10485" max="10485" width="14.26953125" style="50" customWidth="1"/>
    <col min="10486" max="10486" width="10.7265625" style="50" customWidth="1"/>
    <col min="10487" max="10487" width="13.7265625" style="50" customWidth="1"/>
    <col min="10488" max="10488" width="11.54296875" style="50" customWidth="1"/>
    <col min="10489" max="10489" width="11.26953125" style="50" customWidth="1"/>
    <col min="10490" max="10490" width="13.54296875" style="50" customWidth="1"/>
    <col min="10491" max="10491" width="15" style="50" customWidth="1"/>
    <col min="10492" max="10492" width="15.26953125" style="50" bestFit="1" customWidth="1"/>
    <col min="10493" max="10493" width="16.26953125" style="50" bestFit="1" customWidth="1"/>
    <col min="10494" max="10494" width="12" style="50" customWidth="1"/>
    <col min="10495" max="10727" width="9" style="50"/>
    <col min="10728" max="10728" width="6.26953125" style="50" customWidth="1"/>
    <col min="10729" max="10729" width="10.26953125" style="50" customWidth="1"/>
    <col min="10730" max="10730" width="11" style="50" customWidth="1"/>
    <col min="10731" max="10731" width="12.54296875" style="50" customWidth="1"/>
    <col min="10732" max="10732" width="11.453125" style="50" customWidth="1"/>
    <col min="10733" max="10733" width="9.54296875" style="50" customWidth="1"/>
    <col min="10734" max="10734" width="0" style="50" hidden="1" customWidth="1"/>
    <col min="10735" max="10735" width="9.7265625" style="50" customWidth="1"/>
    <col min="10736" max="10737" width="12.54296875" style="50" customWidth="1"/>
    <col min="10738" max="10738" width="12.26953125" style="50" customWidth="1"/>
    <col min="10739" max="10739" width="12.54296875" style="50" customWidth="1"/>
    <col min="10740" max="10740" width="0" style="50" hidden="1" customWidth="1"/>
    <col min="10741" max="10741" width="14.26953125" style="50" customWidth="1"/>
    <col min="10742" max="10742" width="10.7265625" style="50" customWidth="1"/>
    <col min="10743" max="10743" width="13.7265625" style="50" customWidth="1"/>
    <col min="10744" max="10744" width="11.54296875" style="50" customWidth="1"/>
    <col min="10745" max="10745" width="11.26953125" style="50" customWidth="1"/>
    <col min="10746" max="10746" width="13.54296875" style="50" customWidth="1"/>
    <col min="10747" max="10747" width="15" style="50" customWidth="1"/>
    <col min="10748" max="10748" width="15.26953125" style="50" bestFit="1" customWidth="1"/>
    <col min="10749" max="10749" width="16.26953125" style="50" bestFit="1" customWidth="1"/>
    <col min="10750" max="10750" width="12" style="50" customWidth="1"/>
    <col min="10751" max="10983" width="9" style="50"/>
    <col min="10984" max="10984" width="6.26953125" style="50" customWidth="1"/>
    <col min="10985" max="10985" width="10.26953125" style="50" customWidth="1"/>
    <col min="10986" max="10986" width="11" style="50" customWidth="1"/>
    <col min="10987" max="10987" width="12.54296875" style="50" customWidth="1"/>
    <col min="10988" max="10988" width="11.453125" style="50" customWidth="1"/>
    <col min="10989" max="10989" width="9.54296875" style="50" customWidth="1"/>
    <col min="10990" max="10990" width="0" style="50" hidden="1" customWidth="1"/>
    <col min="10991" max="10991" width="9.7265625" style="50" customWidth="1"/>
    <col min="10992" max="10993" width="12.54296875" style="50" customWidth="1"/>
    <col min="10994" max="10994" width="12.26953125" style="50" customWidth="1"/>
    <col min="10995" max="10995" width="12.54296875" style="50" customWidth="1"/>
    <col min="10996" max="10996" width="0" style="50" hidden="1" customWidth="1"/>
    <col min="10997" max="10997" width="14.26953125" style="50" customWidth="1"/>
    <col min="10998" max="10998" width="10.7265625" style="50" customWidth="1"/>
    <col min="10999" max="10999" width="13.7265625" style="50" customWidth="1"/>
    <col min="11000" max="11000" width="11.54296875" style="50" customWidth="1"/>
    <col min="11001" max="11001" width="11.26953125" style="50" customWidth="1"/>
    <col min="11002" max="11002" width="13.54296875" style="50" customWidth="1"/>
    <col min="11003" max="11003" width="15" style="50" customWidth="1"/>
    <col min="11004" max="11004" width="15.26953125" style="50" bestFit="1" customWidth="1"/>
    <col min="11005" max="11005" width="16.26953125" style="50" bestFit="1" customWidth="1"/>
    <col min="11006" max="11006" width="12" style="50" customWidth="1"/>
    <col min="11007" max="11239" width="9" style="50"/>
    <col min="11240" max="11240" width="6.26953125" style="50" customWidth="1"/>
    <col min="11241" max="11241" width="10.26953125" style="50" customWidth="1"/>
    <col min="11242" max="11242" width="11" style="50" customWidth="1"/>
    <col min="11243" max="11243" width="12.54296875" style="50" customWidth="1"/>
    <col min="11244" max="11244" width="11.453125" style="50" customWidth="1"/>
    <col min="11245" max="11245" width="9.54296875" style="50" customWidth="1"/>
    <col min="11246" max="11246" width="0" style="50" hidden="1" customWidth="1"/>
    <col min="11247" max="11247" width="9.7265625" style="50" customWidth="1"/>
    <col min="11248" max="11249" width="12.54296875" style="50" customWidth="1"/>
    <col min="11250" max="11250" width="12.26953125" style="50" customWidth="1"/>
    <col min="11251" max="11251" width="12.54296875" style="50" customWidth="1"/>
    <col min="11252" max="11252" width="0" style="50" hidden="1" customWidth="1"/>
    <col min="11253" max="11253" width="14.26953125" style="50" customWidth="1"/>
    <col min="11254" max="11254" width="10.7265625" style="50" customWidth="1"/>
    <col min="11255" max="11255" width="13.7265625" style="50" customWidth="1"/>
    <col min="11256" max="11256" width="11.54296875" style="50" customWidth="1"/>
    <col min="11257" max="11257" width="11.26953125" style="50" customWidth="1"/>
    <col min="11258" max="11258" width="13.54296875" style="50" customWidth="1"/>
    <col min="11259" max="11259" width="15" style="50" customWidth="1"/>
    <col min="11260" max="11260" width="15.26953125" style="50" bestFit="1" customWidth="1"/>
    <col min="11261" max="11261" width="16.26953125" style="50" bestFit="1" customWidth="1"/>
    <col min="11262" max="11262" width="12" style="50" customWidth="1"/>
    <col min="11263" max="11495" width="9" style="50"/>
    <col min="11496" max="11496" width="6.26953125" style="50" customWidth="1"/>
    <col min="11497" max="11497" width="10.26953125" style="50" customWidth="1"/>
    <col min="11498" max="11498" width="11" style="50" customWidth="1"/>
    <col min="11499" max="11499" width="12.54296875" style="50" customWidth="1"/>
    <col min="11500" max="11500" width="11.453125" style="50" customWidth="1"/>
    <col min="11501" max="11501" width="9.54296875" style="50" customWidth="1"/>
    <col min="11502" max="11502" width="0" style="50" hidden="1" customWidth="1"/>
    <col min="11503" max="11503" width="9.7265625" style="50" customWidth="1"/>
    <col min="11504" max="11505" width="12.54296875" style="50" customWidth="1"/>
    <col min="11506" max="11506" width="12.26953125" style="50" customWidth="1"/>
    <col min="11507" max="11507" width="12.54296875" style="50" customWidth="1"/>
    <col min="11508" max="11508" width="0" style="50" hidden="1" customWidth="1"/>
    <col min="11509" max="11509" width="14.26953125" style="50" customWidth="1"/>
    <col min="11510" max="11510" width="10.7265625" style="50" customWidth="1"/>
    <col min="11511" max="11511" width="13.7265625" style="50" customWidth="1"/>
    <col min="11512" max="11512" width="11.54296875" style="50" customWidth="1"/>
    <col min="11513" max="11513" width="11.26953125" style="50" customWidth="1"/>
    <col min="11514" max="11514" width="13.54296875" style="50" customWidth="1"/>
    <col min="11515" max="11515" width="15" style="50" customWidth="1"/>
    <col min="11516" max="11516" width="15.26953125" style="50" bestFit="1" customWidth="1"/>
    <col min="11517" max="11517" width="16.26953125" style="50" bestFit="1" customWidth="1"/>
    <col min="11518" max="11518" width="12" style="50" customWidth="1"/>
    <col min="11519" max="11751" width="9" style="50"/>
    <col min="11752" max="11752" width="6.26953125" style="50" customWidth="1"/>
    <col min="11753" max="11753" width="10.26953125" style="50" customWidth="1"/>
    <col min="11754" max="11754" width="11" style="50" customWidth="1"/>
    <col min="11755" max="11755" width="12.54296875" style="50" customWidth="1"/>
    <col min="11756" max="11756" width="11.453125" style="50" customWidth="1"/>
    <col min="11757" max="11757" width="9.54296875" style="50" customWidth="1"/>
    <col min="11758" max="11758" width="0" style="50" hidden="1" customWidth="1"/>
    <col min="11759" max="11759" width="9.7265625" style="50" customWidth="1"/>
    <col min="11760" max="11761" width="12.54296875" style="50" customWidth="1"/>
    <col min="11762" max="11762" width="12.26953125" style="50" customWidth="1"/>
    <col min="11763" max="11763" width="12.54296875" style="50" customWidth="1"/>
    <col min="11764" max="11764" width="0" style="50" hidden="1" customWidth="1"/>
    <col min="11765" max="11765" width="14.26953125" style="50" customWidth="1"/>
    <col min="11766" max="11766" width="10.7265625" style="50" customWidth="1"/>
    <col min="11767" max="11767" width="13.7265625" style="50" customWidth="1"/>
    <col min="11768" max="11768" width="11.54296875" style="50" customWidth="1"/>
    <col min="11769" max="11769" width="11.26953125" style="50" customWidth="1"/>
    <col min="11770" max="11770" width="13.54296875" style="50" customWidth="1"/>
    <col min="11771" max="11771" width="15" style="50" customWidth="1"/>
    <col min="11772" max="11772" width="15.26953125" style="50" bestFit="1" customWidth="1"/>
    <col min="11773" max="11773" width="16.26953125" style="50" bestFit="1" customWidth="1"/>
    <col min="11774" max="11774" width="12" style="50" customWidth="1"/>
    <col min="11775" max="12007" width="9" style="50"/>
    <col min="12008" max="12008" width="6.26953125" style="50" customWidth="1"/>
    <col min="12009" max="12009" width="10.26953125" style="50" customWidth="1"/>
    <col min="12010" max="12010" width="11" style="50" customWidth="1"/>
    <col min="12011" max="12011" width="12.54296875" style="50" customWidth="1"/>
    <col min="12012" max="12012" width="11.453125" style="50" customWidth="1"/>
    <col min="12013" max="12013" width="9.54296875" style="50" customWidth="1"/>
    <col min="12014" max="12014" width="0" style="50" hidden="1" customWidth="1"/>
    <col min="12015" max="12015" width="9.7265625" style="50" customWidth="1"/>
    <col min="12016" max="12017" width="12.54296875" style="50" customWidth="1"/>
    <col min="12018" max="12018" width="12.26953125" style="50" customWidth="1"/>
    <col min="12019" max="12019" width="12.54296875" style="50" customWidth="1"/>
    <col min="12020" max="12020" width="0" style="50" hidden="1" customWidth="1"/>
    <col min="12021" max="12021" width="14.26953125" style="50" customWidth="1"/>
    <col min="12022" max="12022" width="10.7265625" style="50" customWidth="1"/>
    <col min="12023" max="12023" width="13.7265625" style="50" customWidth="1"/>
    <col min="12024" max="12024" width="11.54296875" style="50" customWidth="1"/>
    <col min="12025" max="12025" width="11.26953125" style="50" customWidth="1"/>
    <col min="12026" max="12026" width="13.54296875" style="50" customWidth="1"/>
    <col min="12027" max="12027" width="15" style="50" customWidth="1"/>
    <col min="12028" max="12028" width="15.26953125" style="50" bestFit="1" customWidth="1"/>
    <col min="12029" max="12029" width="16.26953125" style="50" bestFit="1" customWidth="1"/>
    <col min="12030" max="12030" width="12" style="50" customWidth="1"/>
    <col min="12031" max="12263" width="9" style="50"/>
    <col min="12264" max="12264" width="6.26953125" style="50" customWidth="1"/>
    <col min="12265" max="12265" width="10.26953125" style="50" customWidth="1"/>
    <col min="12266" max="12266" width="11" style="50" customWidth="1"/>
    <col min="12267" max="12267" width="12.54296875" style="50" customWidth="1"/>
    <col min="12268" max="12268" width="11.453125" style="50" customWidth="1"/>
    <col min="12269" max="12269" width="9.54296875" style="50" customWidth="1"/>
    <col min="12270" max="12270" width="0" style="50" hidden="1" customWidth="1"/>
    <col min="12271" max="12271" width="9.7265625" style="50" customWidth="1"/>
    <col min="12272" max="12273" width="12.54296875" style="50" customWidth="1"/>
    <col min="12274" max="12274" width="12.26953125" style="50" customWidth="1"/>
    <col min="12275" max="12275" width="12.54296875" style="50" customWidth="1"/>
    <col min="12276" max="12276" width="0" style="50" hidden="1" customWidth="1"/>
    <col min="12277" max="12277" width="14.26953125" style="50" customWidth="1"/>
    <col min="12278" max="12278" width="10.7265625" style="50" customWidth="1"/>
    <col min="12279" max="12279" width="13.7265625" style="50" customWidth="1"/>
    <col min="12280" max="12280" width="11.54296875" style="50" customWidth="1"/>
    <col min="12281" max="12281" width="11.26953125" style="50" customWidth="1"/>
    <col min="12282" max="12282" width="13.54296875" style="50" customWidth="1"/>
    <col min="12283" max="12283" width="15" style="50" customWidth="1"/>
    <col min="12284" max="12284" width="15.26953125" style="50" bestFit="1" customWidth="1"/>
    <col min="12285" max="12285" width="16.26953125" style="50" bestFit="1" customWidth="1"/>
    <col min="12286" max="12286" width="12" style="50" customWidth="1"/>
    <col min="12287" max="12519" width="9" style="50"/>
    <col min="12520" max="12520" width="6.26953125" style="50" customWidth="1"/>
    <col min="12521" max="12521" width="10.26953125" style="50" customWidth="1"/>
    <col min="12522" max="12522" width="11" style="50" customWidth="1"/>
    <col min="12523" max="12523" width="12.54296875" style="50" customWidth="1"/>
    <col min="12524" max="12524" width="11.453125" style="50" customWidth="1"/>
    <col min="12525" max="12525" width="9.54296875" style="50" customWidth="1"/>
    <col min="12526" max="12526" width="0" style="50" hidden="1" customWidth="1"/>
    <col min="12527" max="12527" width="9.7265625" style="50" customWidth="1"/>
    <col min="12528" max="12529" width="12.54296875" style="50" customWidth="1"/>
    <col min="12530" max="12530" width="12.26953125" style="50" customWidth="1"/>
    <col min="12531" max="12531" width="12.54296875" style="50" customWidth="1"/>
    <col min="12532" max="12532" width="0" style="50" hidden="1" customWidth="1"/>
    <col min="12533" max="12533" width="14.26953125" style="50" customWidth="1"/>
    <col min="12534" max="12534" width="10.7265625" style="50" customWidth="1"/>
    <col min="12535" max="12535" width="13.7265625" style="50" customWidth="1"/>
    <col min="12536" max="12536" width="11.54296875" style="50" customWidth="1"/>
    <col min="12537" max="12537" width="11.26953125" style="50" customWidth="1"/>
    <col min="12538" max="12538" width="13.54296875" style="50" customWidth="1"/>
    <col min="12539" max="12539" width="15" style="50" customWidth="1"/>
    <col min="12540" max="12540" width="15.26953125" style="50" bestFit="1" customWidth="1"/>
    <col min="12541" max="12541" width="16.26953125" style="50" bestFit="1" customWidth="1"/>
    <col min="12542" max="12542" width="12" style="50" customWidth="1"/>
    <col min="12543" max="12775" width="9" style="50"/>
    <col min="12776" max="12776" width="6.26953125" style="50" customWidth="1"/>
    <col min="12777" max="12777" width="10.26953125" style="50" customWidth="1"/>
    <col min="12778" max="12778" width="11" style="50" customWidth="1"/>
    <col min="12779" max="12779" width="12.54296875" style="50" customWidth="1"/>
    <col min="12780" max="12780" width="11.453125" style="50" customWidth="1"/>
    <col min="12781" max="12781" width="9.54296875" style="50" customWidth="1"/>
    <col min="12782" max="12782" width="0" style="50" hidden="1" customWidth="1"/>
    <col min="12783" max="12783" width="9.7265625" style="50" customWidth="1"/>
    <col min="12784" max="12785" width="12.54296875" style="50" customWidth="1"/>
    <col min="12786" max="12786" width="12.26953125" style="50" customWidth="1"/>
    <col min="12787" max="12787" width="12.54296875" style="50" customWidth="1"/>
    <col min="12788" max="12788" width="0" style="50" hidden="1" customWidth="1"/>
    <col min="12789" max="12789" width="14.26953125" style="50" customWidth="1"/>
    <col min="12790" max="12790" width="10.7265625" style="50" customWidth="1"/>
    <col min="12791" max="12791" width="13.7265625" style="50" customWidth="1"/>
    <col min="12792" max="12792" width="11.54296875" style="50" customWidth="1"/>
    <col min="12793" max="12793" width="11.26953125" style="50" customWidth="1"/>
    <col min="12794" max="12794" width="13.54296875" style="50" customWidth="1"/>
    <col min="12795" max="12795" width="15" style="50" customWidth="1"/>
    <col min="12796" max="12796" width="15.26953125" style="50" bestFit="1" customWidth="1"/>
    <col min="12797" max="12797" width="16.26953125" style="50" bestFit="1" customWidth="1"/>
    <col min="12798" max="12798" width="12" style="50" customWidth="1"/>
    <col min="12799" max="13031" width="9" style="50"/>
    <col min="13032" max="13032" width="6.26953125" style="50" customWidth="1"/>
    <col min="13033" max="13033" width="10.26953125" style="50" customWidth="1"/>
    <col min="13034" max="13034" width="11" style="50" customWidth="1"/>
    <col min="13035" max="13035" width="12.54296875" style="50" customWidth="1"/>
    <col min="13036" max="13036" width="11.453125" style="50" customWidth="1"/>
    <col min="13037" max="13037" width="9.54296875" style="50" customWidth="1"/>
    <col min="13038" max="13038" width="0" style="50" hidden="1" customWidth="1"/>
    <col min="13039" max="13039" width="9.7265625" style="50" customWidth="1"/>
    <col min="13040" max="13041" width="12.54296875" style="50" customWidth="1"/>
    <col min="13042" max="13042" width="12.26953125" style="50" customWidth="1"/>
    <col min="13043" max="13043" width="12.54296875" style="50" customWidth="1"/>
    <col min="13044" max="13044" width="0" style="50" hidden="1" customWidth="1"/>
    <col min="13045" max="13045" width="14.26953125" style="50" customWidth="1"/>
    <col min="13046" max="13046" width="10.7265625" style="50" customWidth="1"/>
    <col min="13047" max="13047" width="13.7265625" style="50" customWidth="1"/>
    <col min="13048" max="13048" width="11.54296875" style="50" customWidth="1"/>
    <col min="13049" max="13049" width="11.26953125" style="50" customWidth="1"/>
    <col min="13050" max="13050" width="13.54296875" style="50" customWidth="1"/>
    <col min="13051" max="13051" width="15" style="50" customWidth="1"/>
    <col min="13052" max="13052" width="15.26953125" style="50" bestFit="1" customWidth="1"/>
    <col min="13053" max="13053" width="16.26953125" style="50" bestFit="1" customWidth="1"/>
    <col min="13054" max="13054" width="12" style="50" customWidth="1"/>
    <col min="13055" max="13287" width="9" style="50"/>
    <col min="13288" max="13288" width="6.26953125" style="50" customWidth="1"/>
    <col min="13289" max="13289" width="10.26953125" style="50" customWidth="1"/>
    <col min="13290" max="13290" width="11" style="50" customWidth="1"/>
    <col min="13291" max="13291" width="12.54296875" style="50" customWidth="1"/>
    <col min="13292" max="13292" width="11.453125" style="50" customWidth="1"/>
    <col min="13293" max="13293" width="9.54296875" style="50" customWidth="1"/>
    <col min="13294" max="13294" width="0" style="50" hidden="1" customWidth="1"/>
    <col min="13295" max="13295" width="9.7265625" style="50" customWidth="1"/>
    <col min="13296" max="13297" width="12.54296875" style="50" customWidth="1"/>
    <col min="13298" max="13298" width="12.26953125" style="50" customWidth="1"/>
    <col min="13299" max="13299" width="12.54296875" style="50" customWidth="1"/>
    <col min="13300" max="13300" width="0" style="50" hidden="1" customWidth="1"/>
    <col min="13301" max="13301" width="14.26953125" style="50" customWidth="1"/>
    <col min="13302" max="13302" width="10.7265625" style="50" customWidth="1"/>
    <col min="13303" max="13303" width="13.7265625" style="50" customWidth="1"/>
    <col min="13304" max="13304" width="11.54296875" style="50" customWidth="1"/>
    <col min="13305" max="13305" width="11.26953125" style="50" customWidth="1"/>
    <col min="13306" max="13306" width="13.54296875" style="50" customWidth="1"/>
    <col min="13307" max="13307" width="15" style="50" customWidth="1"/>
    <col min="13308" max="13308" width="15.26953125" style="50" bestFit="1" customWidth="1"/>
    <col min="13309" max="13309" width="16.26953125" style="50" bestFit="1" customWidth="1"/>
    <col min="13310" max="13310" width="12" style="50" customWidth="1"/>
    <col min="13311" max="13543" width="9" style="50"/>
    <col min="13544" max="13544" width="6.26953125" style="50" customWidth="1"/>
    <col min="13545" max="13545" width="10.26953125" style="50" customWidth="1"/>
    <col min="13546" max="13546" width="11" style="50" customWidth="1"/>
    <col min="13547" max="13547" width="12.54296875" style="50" customWidth="1"/>
    <col min="13548" max="13548" width="11.453125" style="50" customWidth="1"/>
    <col min="13549" max="13549" width="9.54296875" style="50" customWidth="1"/>
    <col min="13550" max="13550" width="0" style="50" hidden="1" customWidth="1"/>
    <col min="13551" max="13551" width="9.7265625" style="50" customWidth="1"/>
    <col min="13552" max="13553" width="12.54296875" style="50" customWidth="1"/>
    <col min="13554" max="13554" width="12.26953125" style="50" customWidth="1"/>
    <col min="13555" max="13555" width="12.54296875" style="50" customWidth="1"/>
    <col min="13556" max="13556" width="0" style="50" hidden="1" customWidth="1"/>
    <col min="13557" max="13557" width="14.26953125" style="50" customWidth="1"/>
    <col min="13558" max="13558" width="10.7265625" style="50" customWidth="1"/>
    <col min="13559" max="13559" width="13.7265625" style="50" customWidth="1"/>
    <col min="13560" max="13560" width="11.54296875" style="50" customWidth="1"/>
    <col min="13561" max="13561" width="11.26953125" style="50" customWidth="1"/>
    <col min="13562" max="13562" width="13.54296875" style="50" customWidth="1"/>
    <col min="13563" max="13563" width="15" style="50" customWidth="1"/>
    <col min="13564" max="13564" width="15.26953125" style="50" bestFit="1" customWidth="1"/>
    <col min="13565" max="13565" width="16.26953125" style="50" bestFit="1" customWidth="1"/>
    <col min="13566" max="13566" width="12" style="50" customWidth="1"/>
    <col min="13567" max="13799" width="9" style="50"/>
    <col min="13800" max="13800" width="6.26953125" style="50" customWidth="1"/>
    <col min="13801" max="13801" width="10.26953125" style="50" customWidth="1"/>
    <col min="13802" max="13802" width="11" style="50" customWidth="1"/>
    <col min="13803" max="13803" width="12.54296875" style="50" customWidth="1"/>
    <col min="13804" max="13804" width="11.453125" style="50" customWidth="1"/>
    <col min="13805" max="13805" width="9.54296875" style="50" customWidth="1"/>
    <col min="13806" max="13806" width="0" style="50" hidden="1" customWidth="1"/>
    <col min="13807" max="13807" width="9.7265625" style="50" customWidth="1"/>
    <col min="13808" max="13809" width="12.54296875" style="50" customWidth="1"/>
    <col min="13810" max="13810" width="12.26953125" style="50" customWidth="1"/>
    <col min="13811" max="13811" width="12.54296875" style="50" customWidth="1"/>
    <col min="13812" max="13812" width="0" style="50" hidden="1" customWidth="1"/>
    <col min="13813" max="13813" width="14.26953125" style="50" customWidth="1"/>
    <col min="13814" max="13814" width="10.7265625" style="50" customWidth="1"/>
    <col min="13815" max="13815" width="13.7265625" style="50" customWidth="1"/>
    <col min="13816" max="13816" width="11.54296875" style="50" customWidth="1"/>
    <col min="13817" max="13817" width="11.26953125" style="50" customWidth="1"/>
    <col min="13818" max="13818" width="13.54296875" style="50" customWidth="1"/>
    <col min="13819" max="13819" width="15" style="50" customWidth="1"/>
    <col min="13820" max="13820" width="15.26953125" style="50" bestFit="1" customWidth="1"/>
    <col min="13821" max="13821" width="16.26953125" style="50" bestFit="1" customWidth="1"/>
    <col min="13822" max="13822" width="12" style="50" customWidth="1"/>
    <col min="13823" max="14055" width="9" style="50"/>
    <col min="14056" max="14056" width="6.26953125" style="50" customWidth="1"/>
    <col min="14057" max="14057" width="10.26953125" style="50" customWidth="1"/>
    <col min="14058" max="14058" width="11" style="50" customWidth="1"/>
    <col min="14059" max="14059" width="12.54296875" style="50" customWidth="1"/>
    <col min="14060" max="14060" width="11.453125" style="50" customWidth="1"/>
    <col min="14061" max="14061" width="9.54296875" style="50" customWidth="1"/>
    <col min="14062" max="14062" width="0" style="50" hidden="1" customWidth="1"/>
    <col min="14063" max="14063" width="9.7265625" style="50" customWidth="1"/>
    <col min="14064" max="14065" width="12.54296875" style="50" customWidth="1"/>
    <col min="14066" max="14066" width="12.26953125" style="50" customWidth="1"/>
    <col min="14067" max="14067" width="12.54296875" style="50" customWidth="1"/>
    <col min="14068" max="14068" width="0" style="50" hidden="1" customWidth="1"/>
    <col min="14069" max="14069" width="14.26953125" style="50" customWidth="1"/>
    <col min="14070" max="14070" width="10.7265625" style="50" customWidth="1"/>
    <col min="14071" max="14071" width="13.7265625" style="50" customWidth="1"/>
    <col min="14072" max="14072" width="11.54296875" style="50" customWidth="1"/>
    <col min="14073" max="14073" width="11.26953125" style="50" customWidth="1"/>
    <col min="14074" max="14074" width="13.54296875" style="50" customWidth="1"/>
    <col min="14075" max="14075" width="15" style="50" customWidth="1"/>
    <col min="14076" max="14076" width="15.26953125" style="50" bestFit="1" customWidth="1"/>
    <col min="14077" max="14077" width="16.26953125" style="50" bestFit="1" customWidth="1"/>
    <col min="14078" max="14078" width="12" style="50" customWidth="1"/>
    <col min="14079" max="14311" width="9" style="50"/>
    <col min="14312" max="14312" width="6.26953125" style="50" customWidth="1"/>
    <col min="14313" max="14313" width="10.26953125" style="50" customWidth="1"/>
    <col min="14314" max="14314" width="11" style="50" customWidth="1"/>
    <col min="14315" max="14315" width="12.54296875" style="50" customWidth="1"/>
    <col min="14316" max="14316" width="11.453125" style="50" customWidth="1"/>
    <col min="14317" max="14317" width="9.54296875" style="50" customWidth="1"/>
    <col min="14318" max="14318" width="0" style="50" hidden="1" customWidth="1"/>
    <col min="14319" max="14319" width="9.7265625" style="50" customWidth="1"/>
    <col min="14320" max="14321" width="12.54296875" style="50" customWidth="1"/>
    <col min="14322" max="14322" width="12.26953125" style="50" customWidth="1"/>
    <col min="14323" max="14323" width="12.54296875" style="50" customWidth="1"/>
    <col min="14324" max="14324" width="0" style="50" hidden="1" customWidth="1"/>
    <col min="14325" max="14325" width="14.26953125" style="50" customWidth="1"/>
    <col min="14326" max="14326" width="10.7265625" style="50" customWidth="1"/>
    <col min="14327" max="14327" width="13.7265625" style="50" customWidth="1"/>
    <col min="14328" max="14328" width="11.54296875" style="50" customWidth="1"/>
    <col min="14329" max="14329" width="11.26953125" style="50" customWidth="1"/>
    <col min="14330" max="14330" width="13.54296875" style="50" customWidth="1"/>
    <col min="14331" max="14331" width="15" style="50" customWidth="1"/>
    <col min="14332" max="14332" width="15.26953125" style="50" bestFit="1" customWidth="1"/>
    <col min="14333" max="14333" width="16.26953125" style="50" bestFit="1" customWidth="1"/>
    <col min="14334" max="14334" width="12" style="50" customWidth="1"/>
    <col min="14335" max="14567" width="9" style="50"/>
    <col min="14568" max="14568" width="6.26953125" style="50" customWidth="1"/>
    <col min="14569" max="14569" width="10.26953125" style="50" customWidth="1"/>
    <col min="14570" max="14570" width="11" style="50" customWidth="1"/>
    <col min="14571" max="14571" width="12.54296875" style="50" customWidth="1"/>
    <col min="14572" max="14572" width="11.453125" style="50" customWidth="1"/>
    <col min="14573" max="14573" width="9.54296875" style="50" customWidth="1"/>
    <col min="14574" max="14574" width="0" style="50" hidden="1" customWidth="1"/>
    <col min="14575" max="14575" width="9.7265625" style="50" customWidth="1"/>
    <col min="14576" max="14577" width="12.54296875" style="50" customWidth="1"/>
    <col min="14578" max="14578" width="12.26953125" style="50" customWidth="1"/>
    <col min="14579" max="14579" width="12.54296875" style="50" customWidth="1"/>
    <col min="14580" max="14580" width="0" style="50" hidden="1" customWidth="1"/>
    <col min="14581" max="14581" width="14.26953125" style="50" customWidth="1"/>
    <col min="14582" max="14582" width="10.7265625" style="50" customWidth="1"/>
    <col min="14583" max="14583" width="13.7265625" style="50" customWidth="1"/>
    <col min="14584" max="14584" width="11.54296875" style="50" customWidth="1"/>
    <col min="14585" max="14585" width="11.26953125" style="50" customWidth="1"/>
    <col min="14586" max="14586" width="13.54296875" style="50" customWidth="1"/>
    <col min="14587" max="14587" width="15" style="50" customWidth="1"/>
    <col min="14588" max="14588" width="15.26953125" style="50" bestFit="1" customWidth="1"/>
    <col min="14589" max="14589" width="16.26953125" style="50" bestFit="1" customWidth="1"/>
    <col min="14590" max="14590" width="12" style="50" customWidth="1"/>
    <col min="14591" max="14823" width="9" style="50"/>
    <col min="14824" max="14824" width="6.26953125" style="50" customWidth="1"/>
    <col min="14825" max="14825" width="10.26953125" style="50" customWidth="1"/>
    <col min="14826" max="14826" width="11" style="50" customWidth="1"/>
    <col min="14827" max="14827" width="12.54296875" style="50" customWidth="1"/>
    <col min="14828" max="14828" width="11.453125" style="50" customWidth="1"/>
    <col min="14829" max="14829" width="9.54296875" style="50" customWidth="1"/>
    <col min="14830" max="14830" width="0" style="50" hidden="1" customWidth="1"/>
    <col min="14831" max="14831" width="9.7265625" style="50" customWidth="1"/>
    <col min="14832" max="14833" width="12.54296875" style="50" customWidth="1"/>
    <col min="14834" max="14834" width="12.26953125" style="50" customWidth="1"/>
    <col min="14835" max="14835" width="12.54296875" style="50" customWidth="1"/>
    <col min="14836" max="14836" width="0" style="50" hidden="1" customWidth="1"/>
    <col min="14837" max="14837" width="14.26953125" style="50" customWidth="1"/>
    <col min="14838" max="14838" width="10.7265625" style="50" customWidth="1"/>
    <col min="14839" max="14839" width="13.7265625" style="50" customWidth="1"/>
    <col min="14840" max="14840" width="11.54296875" style="50" customWidth="1"/>
    <col min="14841" max="14841" width="11.26953125" style="50" customWidth="1"/>
    <col min="14842" max="14842" width="13.54296875" style="50" customWidth="1"/>
    <col min="14843" max="14843" width="15" style="50" customWidth="1"/>
    <col min="14844" max="14844" width="15.26953125" style="50" bestFit="1" customWidth="1"/>
    <col min="14845" max="14845" width="16.26953125" style="50" bestFit="1" customWidth="1"/>
    <col min="14846" max="14846" width="12" style="50" customWidth="1"/>
    <col min="14847" max="15079" width="9" style="50"/>
    <col min="15080" max="15080" width="6.26953125" style="50" customWidth="1"/>
    <col min="15081" max="15081" width="10.26953125" style="50" customWidth="1"/>
    <col min="15082" max="15082" width="11" style="50" customWidth="1"/>
    <col min="15083" max="15083" width="12.54296875" style="50" customWidth="1"/>
    <col min="15084" max="15084" width="11.453125" style="50" customWidth="1"/>
    <col min="15085" max="15085" width="9.54296875" style="50" customWidth="1"/>
    <col min="15086" max="15086" width="0" style="50" hidden="1" customWidth="1"/>
    <col min="15087" max="15087" width="9.7265625" style="50" customWidth="1"/>
    <col min="15088" max="15089" width="12.54296875" style="50" customWidth="1"/>
    <col min="15090" max="15090" width="12.26953125" style="50" customWidth="1"/>
    <col min="15091" max="15091" width="12.54296875" style="50" customWidth="1"/>
    <col min="15092" max="15092" width="0" style="50" hidden="1" customWidth="1"/>
    <col min="15093" max="15093" width="14.26953125" style="50" customWidth="1"/>
    <col min="15094" max="15094" width="10.7265625" style="50" customWidth="1"/>
    <col min="15095" max="15095" width="13.7265625" style="50" customWidth="1"/>
    <col min="15096" max="15096" width="11.54296875" style="50" customWidth="1"/>
    <col min="15097" max="15097" width="11.26953125" style="50" customWidth="1"/>
    <col min="15098" max="15098" width="13.54296875" style="50" customWidth="1"/>
    <col min="15099" max="15099" width="15" style="50" customWidth="1"/>
    <col min="15100" max="15100" width="15.26953125" style="50" bestFit="1" customWidth="1"/>
    <col min="15101" max="15101" width="16.26953125" style="50" bestFit="1" customWidth="1"/>
    <col min="15102" max="15102" width="12" style="50" customWidth="1"/>
    <col min="15103" max="15335" width="9" style="50"/>
    <col min="15336" max="15336" width="6.26953125" style="50" customWidth="1"/>
    <col min="15337" max="15337" width="10.26953125" style="50" customWidth="1"/>
    <col min="15338" max="15338" width="11" style="50" customWidth="1"/>
    <col min="15339" max="15339" width="12.54296875" style="50" customWidth="1"/>
    <col min="15340" max="15340" width="11.453125" style="50" customWidth="1"/>
    <col min="15341" max="15341" width="9.54296875" style="50" customWidth="1"/>
    <col min="15342" max="15342" width="0" style="50" hidden="1" customWidth="1"/>
    <col min="15343" max="15343" width="9.7265625" style="50" customWidth="1"/>
    <col min="15344" max="15345" width="12.54296875" style="50" customWidth="1"/>
    <col min="15346" max="15346" width="12.26953125" style="50" customWidth="1"/>
    <col min="15347" max="15347" width="12.54296875" style="50" customWidth="1"/>
    <col min="15348" max="15348" width="0" style="50" hidden="1" customWidth="1"/>
    <col min="15349" max="15349" width="14.26953125" style="50" customWidth="1"/>
    <col min="15350" max="15350" width="10.7265625" style="50" customWidth="1"/>
    <col min="15351" max="15351" width="13.7265625" style="50" customWidth="1"/>
    <col min="15352" max="15352" width="11.54296875" style="50" customWidth="1"/>
    <col min="15353" max="15353" width="11.26953125" style="50" customWidth="1"/>
    <col min="15354" max="15354" width="13.54296875" style="50" customWidth="1"/>
    <col min="15355" max="15355" width="15" style="50" customWidth="1"/>
    <col min="15356" max="15356" width="15.26953125" style="50" bestFit="1" customWidth="1"/>
    <col min="15357" max="15357" width="16.26953125" style="50" bestFit="1" customWidth="1"/>
    <col min="15358" max="15358" width="12" style="50" customWidth="1"/>
    <col min="15359" max="15591" width="9" style="50"/>
    <col min="15592" max="15592" width="6.26953125" style="50" customWidth="1"/>
    <col min="15593" max="15593" width="10.26953125" style="50" customWidth="1"/>
    <col min="15594" max="15594" width="11" style="50" customWidth="1"/>
    <col min="15595" max="15595" width="12.54296875" style="50" customWidth="1"/>
    <col min="15596" max="15596" width="11.453125" style="50" customWidth="1"/>
    <col min="15597" max="15597" width="9.54296875" style="50" customWidth="1"/>
    <col min="15598" max="15598" width="0" style="50" hidden="1" customWidth="1"/>
    <col min="15599" max="15599" width="9.7265625" style="50" customWidth="1"/>
    <col min="15600" max="15601" width="12.54296875" style="50" customWidth="1"/>
    <col min="15602" max="15602" width="12.26953125" style="50" customWidth="1"/>
    <col min="15603" max="15603" width="12.54296875" style="50" customWidth="1"/>
    <col min="15604" max="15604" width="0" style="50" hidden="1" customWidth="1"/>
    <col min="15605" max="15605" width="14.26953125" style="50" customWidth="1"/>
    <col min="15606" max="15606" width="10.7265625" style="50" customWidth="1"/>
    <col min="15607" max="15607" width="13.7265625" style="50" customWidth="1"/>
    <col min="15608" max="15608" width="11.54296875" style="50" customWidth="1"/>
    <col min="15609" max="15609" width="11.26953125" style="50" customWidth="1"/>
    <col min="15610" max="15610" width="13.54296875" style="50" customWidth="1"/>
    <col min="15611" max="15611" width="15" style="50" customWidth="1"/>
    <col min="15612" max="15612" width="15.26953125" style="50" bestFit="1" customWidth="1"/>
    <col min="15613" max="15613" width="16.26953125" style="50" bestFit="1" customWidth="1"/>
    <col min="15614" max="15614" width="12" style="50" customWidth="1"/>
    <col min="15615" max="15847" width="9" style="50"/>
    <col min="15848" max="15848" width="6.26953125" style="50" customWidth="1"/>
    <col min="15849" max="15849" width="10.26953125" style="50" customWidth="1"/>
    <col min="15850" max="15850" width="11" style="50" customWidth="1"/>
    <col min="15851" max="15851" width="12.54296875" style="50" customWidth="1"/>
    <col min="15852" max="15852" width="11.453125" style="50" customWidth="1"/>
    <col min="15853" max="15853" width="9.54296875" style="50" customWidth="1"/>
    <col min="15854" max="15854" width="0" style="50" hidden="1" customWidth="1"/>
    <col min="15855" max="15855" width="9.7265625" style="50" customWidth="1"/>
    <col min="15856" max="15857" width="12.54296875" style="50" customWidth="1"/>
    <col min="15858" max="15858" width="12.26953125" style="50" customWidth="1"/>
    <col min="15859" max="15859" width="12.54296875" style="50" customWidth="1"/>
    <col min="15860" max="15860" width="0" style="50" hidden="1" customWidth="1"/>
    <col min="15861" max="15861" width="14.26953125" style="50" customWidth="1"/>
    <col min="15862" max="15862" width="10.7265625" style="50" customWidth="1"/>
    <col min="15863" max="15863" width="13.7265625" style="50" customWidth="1"/>
    <col min="15864" max="15864" width="11.54296875" style="50" customWidth="1"/>
    <col min="15865" max="15865" width="11.26953125" style="50" customWidth="1"/>
    <col min="15866" max="15866" width="13.54296875" style="50" customWidth="1"/>
    <col min="15867" max="15867" width="15" style="50" customWidth="1"/>
    <col min="15868" max="15868" width="15.26953125" style="50" bestFit="1" customWidth="1"/>
    <col min="15869" max="15869" width="16.26953125" style="50" bestFit="1" customWidth="1"/>
    <col min="15870" max="15870" width="12" style="50" customWidth="1"/>
    <col min="15871" max="16103" width="9" style="50"/>
    <col min="16104" max="16104" width="6.26953125" style="50" customWidth="1"/>
    <col min="16105" max="16105" width="10.26953125" style="50" customWidth="1"/>
    <col min="16106" max="16106" width="11" style="50" customWidth="1"/>
    <col min="16107" max="16107" width="12.54296875" style="50" customWidth="1"/>
    <col min="16108" max="16108" width="11.453125" style="50" customWidth="1"/>
    <col min="16109" max="16109" width="9.54296875" style="50" customWidth="1"/>
    <col min="16110" max="16110" width="0" style="50" hidden="1" customWidth="1"/>
    <col min="16111" max="16111" width="9.7265625" style="50" customWidth="1"/>
    <col min="16112" max="16113" width="12.54296875" style="50" customWidth="1"/>
    <col min="16114" max="16114" width="12.26953125" style="50" customWidth="1"/>
    <col min="16115" max="16115" width="12.54296875" style="50" customWidth="1"/>
    <col min="16116" max="16116" width="0" style="50" hidden="1" customWidth="1"/>
    <col min="16117" max="16117" width="14.26953125" style="50" customWidth="1"/>
    <col min="16118" max="16118" width="10.7265625" style="50" customWidth="1"/>
    <col min="16119" max="16119" width="13.7265625" style="50" customWidth="1"/>
    <col min="16120" max="16120" width="11.54296875" style="50" customWidth="1"/>
    <col min="16121" max="16121" width="11.26953125" style="50" customWidth="1"/>
    <col min="16122" max="16122" width="13.54296875" style="50" customWidth="1"/>
    <col min="16123" max="16123" width="15" style="50" customWidth="1"/>
    <col min="16124" max="16124" width="15.26953125" style="50" bestFit="1" customWidth="1"/>
    <col min="16125" max="16125" width="16.26953125" style="50" bestFit="1" customWidth="1"/>
    <col min="16126" max="16126" width="12" style="50" customWidth="1"/>
    <col min="16127" max="16384" width="9" style="50"/>
  </cols>
  <sheetData>
    <row r="1" spans="1:26" customFormat="1" ht="45" customHeight="1" x14ac:dyDescent="0.35">
      <c r="A1" s="18" t="s">
        <v>69</v>
      </c>
    </row>
    <row r="2" spans="1:26" customFormat="1" ht="20.25" customHeight="1" x14ac:dyDescent="0.35">
      <c r="A2" s="19" t="s">
        <v>19</v>
      </c>
    </row>
    <row r="3" spans="1:26" customFormat="1" ht="20.25" customHeight="1" x14ac:dyDescent="0.35">
      <c r="A3" s="19" t="s">
        <v>50</v>
      </c>
    </row>
    <row r="4" spans="1:26" customFormat="1" ht="20.25" customHeight="1" x14ac:dyDescent="0.35">
      <c r="A4" s="19" t="s">
        <v>51</v>
      </c>
    </row>
    <row r="5" spans="1:26" customFormat="1" ht="20.25" customHeight="1" x14ac:dyDescent="0.35">
      <c r="A5" s="19" t="s">
        <v>52</v>
      </c>
    </row>
    <row r="6" spans="1:26" s="2" customFormat="1" ht="20.25" customHeight="1" x14ac:dyDescent="0.35">
      <c r="A6" s="72"/>
      <c r="B6" s="20" t="s">
        <v>53</v>
      </c>
      <c r="C6" s="21"/>
      <c r="D6" s="21"/>
      <c r="E6" s="21"/>
      <c r="F6" s="21"/>
      <c r="G6" s="21"/>
      <c r="H6" s="21"/>
      <c r="I6" s="21"/>
      <c r="J6" s="22"/>
      <c r="K6" s="20" t="s">
        <v>54</v>
      </c>
      <c r="L6" s="21"/>
      <c r="M6" s="21"/>
      <c r="N6" s="21"/>
      <c r="O6" s="21"/>
      <c r="P6" s="21"/>
      <c r="Q6" s="21"/>
      <c r="R6" s="21"/>
      <c r="S6" s="21"/>
      <c r="T6" s="22"/>
    </row>
    <row r="7" spans="1:26" s="2" customFormat="1" ht="20.25" customHeight="1" x14ac:dyDescent="0.35">
      <c r="A7" s="73"/>
      <c r="B7" s="23"/>
      <c r="C7" s="24" t="s">
        <v>55</v>
      </c>
      <c r="D7" s="3"/>
      <c r="E7" s="25"/>
      <c r="F7" s="26"/>
      <c r="G7" s="24" t="s">
        <v>56</v>
      </c>
      <c r="H7" s="3"/>
      <c r="I7" s="27"/>
      <c r="J7" s="28"/>
      <c r="K7"/>
      <c r="L7" s="24" t="s">
        <v>57</v>
      </c>
      <c r="M7" s="29"/>
      <c r="N7" s="30"/>
      <c r="O7" s="29" t="s">
        <v>58</v>
      </c>
      <c r="P7" s="29"/>
      <c r="Q7" s="63"/>
      <c r="R7" s="30"/>
      <c r="S7" s="31"/>
      <c r="T7" s="32"/>
    </row>
    <row r="8" spans="1:26" s="37" customFormat="1" ht="90" customHeight="1" x14ac:dyDescent="0.35">
      <c r="A8" s="74" t="s">
        <v>87</v>
      </c>
      <c r="B8" s="60" t="s">
        <v>71</v>
      </c>
      <c r="C8" s="54" t="s">
        <v>472</v>
      </c>
      <c r="D8" s="54" t="s">
        <v>473</v>
      </c>
      <c r="E8" s="64" t="s">
        <v>476</v>
      </c>
      <c r="F8" s="60" t="s">
        <v>477</v>
      </c>
      <c r="G8" s="54" t="s">
        <v>478</v>
      </c>
      <c r="H8" s="54" t="s">
        <v>479</v>
      </c>
      <c r="I8" s="65" t="s">
        <v>480</v>
      </c>
      <c r="J8" s="55" t="s">
        <v>481</v>
      </c>
      <c r="K8" s="60" t="s">
        <v>64</v>
      </c>
      <c r="L8" s="54" t="s">
        <v>65</v>
      </c>
      <c r="M8" s="54" t="s">
        <v>66</v>
      </c>
      <c r="N8" s="66" t="s">
        <v>482</v>
      </c>
      <c r="O8" s="54" t="s">
        <v>483</v>
      </c>
      <c r="P8" s="54" t="s">
        <v>484</v>
      </c>
      <c r="Q8" s="54" t="s">
        <v>485</v>
      </c>
      <c r="R8" s="67" t="s">
        <v>486</v>
      </c>
      <c r="S8" s="68" t="s">
        <v>487</v>
      </c>
      <c r="T8" s="69" t="s">
        <v>54</v>
      </c>
      <c r="V8" s="107" t="s">
        <v>105</v>
      </c>
      <c r="W8" s="107" t="s">
        <v>105</v>
      </c>
      <c r="X8" s="107" t="s">
        <v>106</v>
      </c>
      <c r="Y8" s="107" t="s">
        <v>106</v>
      </c>
      <c r="Z8" s="107" t="s">
        <v>177</v>
      </c>
    </row>
    <row r="9" spans="1:26" ht="17.149999999999999" customHeight="1" x14ac:dyDescent="0.35">
      <c r="A9" s="50" t="str">
        <f>V9&amp;" "&amp;Z9</f>
        <v>January 2008</v>
      </c>
      <c r="B9" s="39">
        <v>7260.41</v>
      </c>
      <c r="C9" s="40">
        <v>3952.82</v>
      </c>
      <c r="D9" s="40">
        <v>536.88</v>
      </c>
      <c r="E9" s="41">
        <f t="shared" ref="E9:E72" si="0">$C9-$D9</f>
        <v>3415.94</v>
      </c>
      <c r="F9" s="39">
        <v>689.6</v>
      </c>
      <c r="G9" s="40">
        <v>-0.42</v>
      </c>
      <c r="H9" s="40">
        <v>0</v>
      </c>
      <c r="I9" s="42">
        <f t="shared" ref="I9:I72" si="1">$B9+$C9</f>
        <v>11213.23</v>
      </c>
      <c r="J9" s="43">
        <f t="shared" ref="J9:J72" si="2">$B9+$C9-$D9+$F9+$H9</f>
        <v>11365.95</v>
      </c>
      <c r="K9" s="39" t="s">
        <v>68</v>
      </c>
      <c r="L9" s="40" t="s">
        <v>68</v>
      </c>
      <c r="M9" s="40" t="s">
        <v>68</v>
      </c>
      <c r="N9" s="44" t="s">
        <v>68</v>
      </c>
      <c r="O9" s="40">
        <v>485.72</v>
      </c>
      <c r="P9" s="40">
        <v>46.26</v>
      </c>
      <c r="Q9" s="40">
        <v>2.54</v>
      </c>
      <c r="R9" s="44">
        <v>1.7</v>
      </c>
      <c r="S9" s="39" t="s">
        <v>68</v>
      </c>
      <c r="T9" s="47" t="s">
        <v>68</v>
      </c>
      <c r="V9" s="109" t="s">
        <v>89</v>
      </c>
      <c r="W9" s="108">
        <f t="shared" ref="W9:W40" si="3">MONTH(1&amp;LEFT(V9,3))</f>
        <v>1</v>
      </c>
      <c r="X9" s="108" t="str">
        <f t="shared" ref="X9:X40" si="4">"Quarter "&amp;Y9</f>
        <v>Quarter 1</v>
      </c>
      <c r="Y9" s="108" t="str" cm="1">
        <f t="array" ref="Y9">_xlfn.IFS(OR(W9=1,W9=2,W9=3),"1",(OR(W9=4,W9=5,W9=6)),"2",(OR(W9=7,W9=8,W9=9)),"3",(OR(W9=10,W9=11,W9=12)),"4")</f>
        <v>1</v>
      </c>
      <c r="Z9" s="109">
        <v>2008</v>
      </c>
    </row>
    <row r="10" spans="1:26" ht="17.149999999999999" customHeight="1" x14ac:dyDescent="0.35">
      <c r="A10" s="50" t="str">
        <f t="shared" ref="A10:A73" si="5">V10&amp;" "&amp;Z10</f>
        <v>February 2008</v>
      </c>
      <c r="B10" s="39">
        <v>6555.24</v>
      </c>
      <c r="C10" s="40">
        <v>3692.04</v>
      </c>
      <c r="D10" s="40">
        <v>523.08000000000004</v>
      </c>
      <c r="E10" s="41">
        <f t="shared" si="0"/>
        <v>3168.96</v>
      </c>
      <c r="F10" s="39">
        <v>983.87</v>
      </c>
      <c r="G10" s="40">
        <v>-0.42</v>
      </c>
      <c r="H10" s="40">
        <v>0</v>
      </c>
      <c r="I10" s="42">
        <f t="shared" si="1"/>
        <v>10247.279999999999</v>
      </c>
      <c r="J10" s="43">
        <f t="shared" si="2"/>
        <v>10708.07</v>
      </c>
      <c r="K10" s="39" t="s">
        <v>68</v>
      </c>
      <c r="L10" s="40" t="s">
        <v>68</v>
      </c>
      <c r="M10" s="40" t="s">
        <v>68</v>
      </c>
      <c r="N10" s="44" t="s">
        <v>68</v>
      </c>
      <c r="O10" s="40">
        <v>450.13</v>
      </c>
      <c r="P10" s="40">
        <v>48.91</v>
      </c>
      <c r="Q10" s="40">
        <v>0.17</v>
      </c>
      <c r="R10" s="44">
        <v>1.35</v>
      </c>
      <c r="S10" s="39" t="s">
        <v>68</v>
      </c>
      <c r="T10" s="47" t="s">
        <v>68</v>
      </c>
      <c r="V10" s="109" t="s">
        <v>90</v>
      </c>
      <c r="W10" s="108">
        <f t="shared" si="3"/>
        <v>2</v>
      </c>
      <c r="X10" s="108" t="str">
        <f t="shared" si="4"/>
        <v>Quarter 1</v>
      </c>
      <c r="Y10" s="108" t="str" cm="1">
        <f t="array" ref="Y10">_xlfn.IFS(OR(W10=1,W10=2,W10=3),"1",(OR(W10=4,W10=5,W10=6)),"2",(OR(W10=7,W10=8,W10=9)),"3",(OR(W10=10,W10=11,W10=12)),"4")</f>
        <v>1</v>
      </c>
      <c r="Z10" s="109">
        <v>2008</v>
      </c>
    </row>
    <row r="11" spans="1:26" ht="17.149999999999999" customHeight="1" x14ac:dyDescent="0.35">
      <c r="A11" s="50" t="str">
        <f t="shared" si="5"/>
        <v>March 2008</v>
      </c>
      <c r="B11" s="39">
        <v>7089.64</v>
      </c>
      <c r="C11" s="40">
        <v>3942.92</v>
      </c>
      <c r="D11" s="40">
        <v>557.78</v>
      </c>
      <c r="E11" s="41">
        <f t="shared" si="0"/>
        <v>3385.1400000000003</v>
      </c>
      <c r="F11" s="39">
        <v>356.21</v>
      </c>
      <c r="G11" s="40">
        <v>-0.42</v>
      </c>
      <c r="H11" s="40">
        <v>0</v>
      </c>
      <c r="I11" s="42">
        <f t="shared" si="1"/>
        <v>11032.560000000001</v>
      </c>
      <c r="J11" s="43">
        <f t="shared" si="2"/>
        <v>10830.99</v>
      </c>
      <c r="K11" s="39" t="s">
        <v>68</v>
      </c>
      <c r="L11" s="40" t="s">
        <v>68</v>
      </c>
      <c r="M11" s="40" t="s">
        <v>68</v>
      </c>
      <c r="N11" s="44" t="s">
        <v>68</v>
      </c>
      <c r="O11" s="40">
        <v>472.92</v>
      </c>
      <c r="P11" s="40">
        <v>49.68</v>
      </c>
      <c r="Q11" s="40">
        <v>0.12</v>
      </c>
      <c r="R11" s="44">
        <v>2.62</v>
      </c>
      <c r="S11" s="39" t="s">
        <v>68</v>
      </c>
      <c r="T11" s="47" t="s">
        <v>68</v>
      </c>
      <c r="V11" s="109" t="s">
        <v>91</v>
      </c>
      <c r="W11" s="108">
        <f t="shared" si="3"/>
        <v>3</v>
      </c>
      <c r="X11" s="108" t="str">
        <f t="shared" si="4"/>
        <v>Quarter 1</v>
      </c>
      <c r="Y11" s="108" t="str" cm="1">
        <f t="array" ref="Y11">_xlfn.IFS(OR(W11=1,W11=2,W11=3),"1",(OR(W11=4,W11=5,W11=6)),"2",(OR(W11=7,W11=8,W11=9)),"3",(OR(W11=10,W11=11,W11=12)),"4")</f>
        <v>1</v>
      </c>
      <c r="Z11" s="109">
        <v>2008</v>
      </c>
    </row>
    <row r="12" spans="1:26" ht="17.149999999999999" customHeight="1" x14ac:dyDescent="0.35">
      <c r="A12" s="50" t="str">
        <f t="shared" si="5"/>
        <v>April 2008</v>
      </c>
      <c r="B12" s="39">
        <v>6374.76</v>
      </c>
      <c r="C12" s="40">
        <v>3208.72</v>
      </c>
      <c r="D12" s="40">
        <v>561.09</v>
      </c>
      <c r="E12" s="41">
        <f t="shared" si="0"/>
        <v>2647.6299999999997</v>
      </c>
      <c r="F12" s="39">
        <v>-165.94</v>
      </c>
      <c r="G12" s="40">
        <v>-0.28000000000000003</v>
      </c>
      <c r="H12" s="40">
        <v>0</v>
      </c>
      <c r="I12" s="42">
        <f t="shared" si="1"/>
        <v>9583.48</v>
      </c>
      <c r="J12" s="43">
        <f t="shared" si="2"/>
        <v>8856.4499999999989</v>
      </c>
      <c r="K12" s="39" t="s">
        <v>68</v>
      </c>
      <c r="L12" s="40" t="s">
        <v>68</v>
      </c>
      <c r="M12" s="40" t="s">
        <v>68</v>
      </c>
      <c r="N12" s="44" t="s">
        <v>68</v>
      </c>
      <c r="O12" s="40">
        <v>452.4</v>
      </c>
      <c r="P12" s="40">
        <v>35.03</v>
      </c>
      <c r="Q12" s="40">
        <v>0.79</v>
      </c>
      <c r="R12" s="44">
        <v>7.31</v>
      </c>
      <c r="S12" s="39" t="s">
        <v>68</v>
      </c>
      <c r="T12" s="47" t="s">
        <v>68</v>
      </c>
      <c r="V12" s="109" t="s">
        <v>92</v>
      </c>
      <c r="W12" s="108">
        <f t="shared" si="3"/>
        <v>4</v>
      </c>
      <c r="X12" s="110" t="str">
        <f t="shared" si="4"/>
        <v>Quarter 2</v>
      </c>
      <c r="Y12" s="108" t="str" cm="1">
        <f t="array" ref="Y12">_xlfn.IFS(OR(W12=1,W12=2,W12=3),"1",(OR(W12=4,W12=5,W12=6)),"2",(OR(W12=7,W12=8,W12=9)),"3",(OR(W12=10,W12=11,W12=12)),"4")</f>
        <v>2</v>
      </c>
      <c r="Z12" s="109">
        <v>2008</v>
      </c>
    </row>
    <row r="13" spans="1:26" ht="17.149999999999999" customHeight="1" x14ac:dyDescent="0.35">
      <c r="A13" s="50" t="str">
        <f t="shared" si="5"/>
        <v>May 2008</v>
      </c>
      <c r="B13" s="39">
        <v>6345.51</v>
      </c>
      <c r="C13" s="40">
        <v>2138.88</v>
      </c>
      <c r="D13" s="40">
        <v>966.97</v>
      </c>
      <c r="E13" s="41">
        <f t="shared" si="0"/>
        <v>1171.9100000000001</v>
      </c>
      <c r="F13" s="39">
        <v>-970.07</v>
      </c>
      <c r="G13" s="40">
        <v>-0.28000000000000003</v>
      </c>
      <c r="H13" s="40">
        <v>0</v>
      </c>
      <c r="I13" s="42">
        <f t="shared" si="1"/>
        <v>8484.39</v>
      </c>
      <c r="J13" s="43">
        <f t="shared" si="2"/>
        <v>6547.3499999999995</v>
      </c>
      <c r="K13" s="39" t="s">
        <v>68</v>
      </c>
      <c r="L13" s="40" t="s">
        <v>68</v>
      </c>
      <c r="M13" s="40" t="s">
        <v>68</v>
      </c>
      <c r="N13" s="44" t="s">
        <v>68</v>
      </c>
      <c r="O13" s="40">
        <v>466.6</v>
      </c>
      <c r="P13" s="40">
        <v>28.33</v>
      </c>
      <c r="Q13" s="40">
        <v>0.38</v>
      </c>
      <c r="R13" s="44">
        <v>6.36</v>
      </c>
      <c r="S13" s="39" t="s">
        <v>68</v>
      </c>
      <c r="T13" s="47" t="s">
        <v>68</v>
      </c>
      <c r="V13" s="109" t="s">
        <v>93</v>
      </c>
      <c r="W13" s="108">
        <f t="shared" si="3"/>
        <v>5</v>
      </c>
      <c r="X13" s="108" t="str">
        <f t="shared" si="4"/>
        <v>Quarter 2</v>
      </c>
      <c r="Y13" s="108" t="str" cm="1">
        <f t="array" ref="Y13">_xlfn.IFS(OR(W13=1,W13=2,W13=3),"1",(OR(W13=4,W13=5,W13=6)),"2",(OR(W13=7,W13=8,W13=9)),"3",(OR(W13=10,W13=11,W13=12)),"4")</f>
        <v>2</v>
      </c>
      <c r="Z13" s="109">
        <v>2008</v>
      </c>
    </row>
    <row r="14" spans="1:26" ht="17.149999999999999" customHeight="1" x14ac:dyDescent="0.35">
      <c r="A14" s="50" t="str">
        <f t="shared" si="5"/>
        <v>June 2008</v>
      </c>
      <c r="B14" s="39">
        <v>5808.74</v>
      </c>
      <c r="C14" s="40">
        <v>1682.31</v>
      </c>
      <c r="D14" s="40">
        <v>984.27</v>
      </c>
      <c r="E14" s="41">
        <f t="shared" si="0"/>
        <v>698.04</v>
      </c>
      <c r="F14" s="39">
        <v>-778.01</v>
      </c>
      <c r="G14" s="40">
        <v>-0.28000000000000003</v>
      </c>
      <c r="H14" s="40">
        <v>0</v>
      </c>
      <c r="I14" s="42">
        <f t="shared" si="1"/>
        <v>7491.0499999999993</v>
      </c>
      <c r="J14" s="43">
        <f t="shared" si="2"/>
        <v>5728.7699999999986</v>
      </c>
      <c r="K14" s="39" t="s">
        <v>68</v>
      </c>
      <c r="L14" s="40" t="s">
        <v>68</v>
      </c>
      <c r="M14" s="40" t="s">
        <v>68</v>
      </c>
      <c r="N14" s="44" t="s">
        <v>68</v>
      </c>
      <c r="O14" s="40">
        <v>416.94</v>
      </c>
      <c r="P14" s="40">
        <v>17.37</v>
      </c>
      <c r="Q14" s="40">
        <v>0.13</v>
      </c>
      <c r="R14" s="44">
        <v>10.36</v>
      </c>
      <c r="S14" s="39" t="s">
        <v>68</v>
      </c>
      <c r="T14" s="47" t="s">
        <v>68</v>
      </c>
      <c r="V14" s="109" t="s">
        <v>94</v>
      </c>
      <c r="W14" s="108">
        <f t="shared" si="3"/>
        <v>6</v>
      </c>
      <c r="X14" s="108" t="str">
        <f t="shared" si="4"/>
        <v>Quarter 2</v>
      </c>
      <c r="Y14" s="108" t="str" cm="1">
        <f t="array" ref="Y14">_xlfn.IFS(OR(W14=1,W14=2,W14=3),"1",(OR(W14=4,W14=5,W14=6)),"2",(OR(W14=7,W14=8,W14=9)),"3",(OR(W14=10,W14=11,W14=12)),"4")</f>
        <v>2</v>
      </c>
      <c r="Z14" s="109">
        <v>2008</v>
      </c>
    </row>
    <row r="15" spans="1:26" ht="17.149999999999999" customHeight="1" x14ac:dyDescent="0.35">
      <c r="A15" s="50" t="str">
        <f t="shared" si="5"/>
        <v>July 2008</v>
      </c>
      <c r="B15" s="39">
        <v>4326.66</v>
      </c>
      <c r="C15" s="40">
        <v>2918.2</v>
      </c>
      <c r="D15" s="40">
        <v>1023.04</v>
      </c>
      <c r="E15" s="41">
        <f t="shared" si="0"/>
        <v>1895.1599999999999</v>
      </c>
      <c r="F15" s="39">
        <v>-684.78</v>
      </c>
      <c r="G15" s="40">
        <v>-0.89</v>
      </c>
      <c r="H15" s="40">
        <v>0</v>
      </c>
      <c r="I15" s="42">
        <f t="shared" si="1"/>
        <v>7244.86</v>
      </c>
      <c r="J15" s="43">
        <f t="shared" si="2"/>
        <v>5537.04</v>
      </c>
      <c r="K15" s="39" t="s">
        <v>68</v>
      </c>
      <c r="L15" s="40" t="s">
        <v>68</v>
      </c>
      <c r="M15" s="40" t="s">
        <v>68</v>
      </c>
      <c r="N15" s="44" t="s">
        <v>68</v>
      </c>
      <c r="O15" s="40">
        <v>395.91</v>
      </c>
      <c r="P15" s="40">
        <v>10.57</v>
      </c>
      <c r="Q15" s="40">
        <v>0.32</v>
      </c>
      <c r="R15" s="44">
        <v>11.01</v>
      </c>
      <c r="S15" s="39" t="s">
        <v>68</v>
      </c>
      <c r="T15" s="47" t="s">
        <v>68</v>
      </c>
      <c r="V15" s="109" t="s">
        <v>95</v>
      </c>
      <c r="W15" s="108">
        <f t="shared" si="3"/>
        <v>7</v>
      </c>
      <c r="X15" s="108" t="str">
        <f t="shared" si="4"/>
        <v>Quarter 3</v>
      </c>
      <c r="Y15" s="108" t="str" cm="1">
        <f t="array" ref="Y15">_xlfn.IFS(OR(W15=1,W15=2,W15=3),"1",(OR(W15=4,W15=5,W15=6)),"2",(OR(W15=7,W15=8,W15=9)),"3",(OR(W15=10,W15=11,W15=12)),"4")</f>
        <v>3</v>
      </c>
      <c r="Z15" s="109">
        <v>2008</v>
      </c>
    </row>
    <row r="16" spans="1:26" ht="17.149999999999999" customHeight="1" x14ac:dyDescent="0.35">
      <c r="A16" s="50" t="str">
        <f t="shared" si="5"/>
        <v>August 2008</v>
      </c>
      <c r="B16" s="39">
        <v>4863.9399999999996</v>
      </c>
      <c r="C16" s="40">
        <v>1891.56</v>
      </c>
      <c r="D16" s="40">
        <v>1022.94</v>
      </c>
      <c r="E16" s="41">
        <f t="shared" si="0"/>
        <v>868.61999999999989</v>
      </c>
      <c r="F16" s="39">
        <v>-164.86</v>
      </c>
      <c r="G16" s="40">
        <v>-0.89</v>
      </c>
      <c r="H16" s="40">
        <v>0</v>
      </c>
      <c r="I16" s="42">
        <f t="shared" si="1"/>
        <v>6755.5</v>
      </c>
      <c r="J16" s="43">
        <f t="shared" si="2"/>
        <v>5567.7</v>
      </c>
      <c r="K16" s="39" t="s">
        <v>68</v>
      </c>
      <c r="L16" s="40" t="s">
        <v>68</v>
      </c>
      <c r="M16" s="40" t="s">
        <v>68</v>
      </c>
      <c r="N16" s="44" t="s">
        <v>68</v>
      </c>
      <c r="O16" s="40">
        <v>381.76</v>
      </c>
      <c r="P16" s="40">
        <v>8.51</v>
      </c>
      <c r="Q16" s="40">
        <v>0.24</v>
      </c>
      <c r="R16" s="44">
        <v>9.81</v>
      </c>
      <c r="S16" s="39" t="s">
        <v>68</v>
      </c>
      <c r="T16" s="47" t="s">
        <v>68</v>
      </c>
      <c r="V16" s="109" t="s">
        <v>96</v>
      </c>
      <c r="W16" s="108">
        <f t="shared" si="3"/>
        <v>8</v>
      </c>
      <c r="X16" s="110" t="str">
        <f t="shared" si="4"/>
        <v>Quarter 3</v>
      </c>
      <c r="Y16" s="108" t="str" cm="1">
        <f t="array" ref="Y16">_xlfn.IFS(OR(W16=1,W16=2,W16=3),"1",(OR(W16=4,W16=5,W16=6)),"2",(OR(W16=7,W16=8,W16=9)),"3",(OR(W16=10,W16=11,W16=12)),"4")</f>
        <v>3</v>
      </c>
      <c r="Z16" s="109">
        <v>2008</v>
      </c>
    </row>
    <row r="17" spans="1:26" ht="17.149999999999999" customHeight="1" x14ac:dyDescent="0.35">
      <c r="A17" s="50" t="str">
        <f t="shared" si="5"/>
        <v>September 2008</v>
      </c>
      <c r="B17" s="39">
        <v>5559.24</v>
      </c>
      <c r="C17" s="40">
        <v>1403.39</v>
      </c>
      <c r="D17" s="40">
        <v>772.78</v>
      </c>
      <c r="E17" s="41">
        <f t="shared" si="0"/>
        <v>630.61000000000013</v>
      </c>
      <c r="F17" s="39">
        <v>-152.03</v>
      </c>
      <c r="G17" s="40">
        <v>-0.89</v>
      </c>
      <c r="H17" s="40">
        <v>0</v>
      </c>
      <c r="I17" s="42">
        <f t="shared" si="1"/>
        <v>6962.63</v>
      </c>
      <c r="J17" s="43">
        <f t="shared" si="2"/>
        <v>6037.8200000000006</v>
      </c>
      <c r="K17" s="39" t="s">
        <v>68</v>
      </c>
      <c r="L17" s="40" t="s">
        <v>68</v>
      </c>
      <c r="M17" s="40" t="s">
        <v>68</v>
      </c>
      <c r="N17" s="44" t="s">
        <v>68</v>
      </c>
      <c r="O17" s="40">
        <v>392.31</v>
      </c>
      <c r="P17" s="40">
        <v>14.23</v>
      </c>
      <c r="Q17" s="40">
        <v>0.52</v>
      </c>
      <c r="R17" s="44">
        <v>6.98</v>
      </c>
      <c r="S17" s="39" t="s">
        <v>68</v>
      </c>
      <c r="T17" s="47" t="s">
        <v>68</v>
      </c>
      <c r="V17" s="109" t="s">
        <v>97</v>
      </c>
      <c r="W17" s="108">
        <f t="shared" si="3"/>
        <v>9</v>
      </c>
      <c r="X17" s="108" t="str">
        <f t="shared" si="4"/>
        <v>Quarter 3</v>
      </c>
      <c r="Y17" s="108" t="str" cm="1">
        <f t="array" ref="Y17">_xlfn.IFS(OR(W17=1,W17=2,W17=3),"1",(OR(W17=4,W17=5,W17=6)),"2",(OR(W17=7,W17=8,W17=9)),"3",(OR(W17=10,W17=11,W17=12)),"4")</f>
        <v>3</v>
      </c>
      <c r="Z17" s="109">
        <v>2008</v>
      </c>
    </row>
    <row r="18" spans="1:26" ht="17.149999999999999" customHeight="1" x14ac:dyDescent="0.35">
      <c r="A18" s="50" t="str">
        <f t="shared" si="5"/>
        <v>October 2008</v>
      </c>
      <c r="B18" s="39">
        <v>6129.8</v>
      </c>
      <c r="C18" s="40">
        <v>3376.71</v>
      </c>
      <c r="D18" s="40">
        <v>1465.22</v>
      </c>
      <c r="E18" s="41">
        <f t="shared" si="0"/>
        <v>1911.49</v>
      </c>
      <c r="F18" s="39">
        <v>-29.89</v>
      </c>
      <c r="G18" s="40">
        <v>-0.47</v>
      </c>
      <c r="H18" s="40">
        <v>0</v>
      </c>
      <c r="I18" s="42">
        <f t="shared" si="1"/>
        <v>9506.51</v>
      </c>
      <c r="J18" s="43">
        <f t="shared" si="2"/>
        <v>8011.4</v>
      </c>
      <c r="K18" s="39" t="s">
        <v>68</v>
      </c>
      <c r="L18" s="40" t="s">
        <v>68</v>
      </c>
      <c r="M18" s="40" t="s">
        <v>68</v>
      </c>
      <c r="N18" s="44" t="s">
        <v>68</v>
      </c>
      <c r="O18" s="40">
        <v>448.5</v>
      </c>
      <c r="P18" s="40">
        <v>40.43</v>
      </c>
      <c r="Q18" s="40">
        <v>1.0900000000000001</v>
      </c>
      <c r="R18" s="44">
        <v>7.33</v>
      </c>
      <c r="S18" s="39" t="s">
        <v>68</v>
      </c>
      <c r="T18" s="47" t="s">
        <v>68</v>
      </c>
      <c r="V18" s="109" t="s">
        <v>98</v>
      </c>
      <c r="W18" s="108">
        <f t="shared" si="3"/>
        <v>10</v>
      </c>
      <c r="X18" s="108" t="str">
        <f t="shared" si="4"/>
        <v>Quarter 4</v>
      </c>
      <c r="Y18" s="108" t="str" cm="1">
        <f t="array" ref="Y18">_xlfn.IFS(OR(W18=1,W18=2,W18=3),"1",(OR(W18=4,W18=5,W18=6)),"2",(OR(W18=7,W18=8,W18=9)),"3",(OR(W18=10,W18=11,W18=12)),"4")</f>
        <v>4</v>
      </c>
      <c r="Z18" s="109">
        <v>2008</v>
      </c>
    </row>
    <row r="19" spans="1:26" ht="17.149999999999999" customHeight="1" x14ac:dyDescent="0.35">
      <c r="A19" s="50" t="str">
        <f t="shared" si="5"/>
        <v>November 2008</v>
      </c>
      <c r="B19" s="39">
        <v>6382.17</v>
      </c>
      <c r="C19" s="40">
        <v>3705.1</v>
      </c>
      <c r="D19" s="40">
        <v>924.04</v>
      </c>
      <c r="E19" s="41">
        <f t="shared" si="0"/>
        <v>2781.06</v>
      </c>
      <c r="F19" s="39">
        <v>69.040000000000006</v>
      </c>
      <c r="G19" s="40">
        <v>-0.47</v>
      </c>
      <c r="H19" s="40">
        <v>0</v>
      </c>
      <c r="I19" s="42">
        <f t="shared" si="1"/>
        <v>10087.27</v>
      </c>
      <c r="J19" s="43">
        <f t="shared" si="2"/>
        <v>9232.27</v>
      </c>
      <c r="K19" s="39" t="s">
        <v>68</v>
      </c>
      <c r="L19" s="40" t="s">
        <v>68</v>
      </c>
      <c r="M19" s="40" t="s">
        <v>68</v>
      </c>
      <c r="N19" s="44" t="s">
        <v>68</v>
      </c>
      <c r="O19" s="40">
        <v>445.44</v>
      </c>
      <c r="P19" s="40">
        <v>40.659999999999997</v>
      </c>
      <c r="Q19" s="40">
        <v>2.7</v>
      </c>
      <c r="R19" s="44">
        <v>3.88</v>
      </c>
      <c r="S19" s="39" t="s">
        <v>68</v>
      </c>
      <c r="T19" s="47" t="s">
        <v>68</v>
      </c>
      <c r="V19" s="109" t="s">
        <v>99</v>
      </c>
      <c r="W19" s="108">
        <f t="shared" si="3"/>
        <v>11</v>
      </c>
      <c r="X19" s="108" t="str">
        <f t="shared" si="4"/>
        <v>Quarter 4</v>
      </c>
      <c r="Y19" s="108" t="str" cm="1">
        <f t="array" ref="Y19">_xlfn.IFS(OR(W19=1,W19=2,W19=3),"1",(OR(W19=4,W19=5,W19=6)),"2",(OR(W19=7,W19=8,W19=9)),"3",(OR(W19=10,W19=11,W19=12)),"4")</f>
        <v>4</v>
      </c>
      <c r="Z19" s="109">
        <v>2008</v>
      </c>
    </row>
    <row r="20" spans="1:26" ht="17.149999999999999" customHeight="1" x14ac:dyDescent="0.35">
      <c r="A20" s="50" t="str">
        <f t="shared" si="5"/>
        <v>December 2008</v>
      </c>
      <c r="B20" s="39">
        <v>6627.51</v>
      </c>
      <c r="C20" s="40">
        <v>4174.5600000000004</v>
      </c>
      <c r="D20" s="40">
        <v>734.29</v>
      </c>
      <c r="E20" s="41">
        <f t="shared" si="0"/>
        <v>3440.2700000000004</v>
      </c>
      <c r="F20" s="39">
        <v>581.25</v>
      </c>
      <c r="G20" s="40">
        <v>-0.47</v>
      </c>
      <c r="H20" s="40">
        <v>0</v>
      </c>
      <c r="I20" s="42">
        <f t="shared" si="1"/>
        <v>10802.07</v>
      </c>
      <c r="J20" s="43">
        <f t="shared" si="2"/>
        <v>10649.029999999999</v>
      </c>
      <c r="K20" s="39" t="s">
        <v>68</v>
      </c>
      <c r="L20" s="40" t="s">
        <v>68</v>
      </c>
      <c r="M20" s="40" t="s">
        <v>68</v>
      </c>
      <c r="N20" s="44" t="s">
        <v>68</v>
      </c>
      <c r="O20" s="40">
        <v>470.98</v>
      </c>
      <c r="P20" s="40">
        <v>48.61</v>
      </c>
      <c r="Q20" s="40">
        <v>3.24</v>
      </c>
      <c r="R20" s="44">
        <v>3.34</v>
      </c>
      <c r="S20" s="39" t="s">
        <v>68</v>
      </c>
      <c r="T20" s="47" t="s">
        <v>68</v>
      </c>
      <c r="V20" s="109" t="s">
        <v>100</v>
      </c>
      <c r="W20" s="108">
        <f t="shared" si="3"/>
        <v>12</v>
      </c>
      <c r="X20" s="110" t="str">
        <f t="shared" si="4"/>
        <v>Quarter 4</v>
      </c>
      <c r="Y20" s="108" t="str" cm="1">
        <f t="array" ref="Y20">_xlfn.IFS(OR(W20=1,W20=2,W20=3),"1",(OR(W20=4,W20=5,W20=6)),"2",(OR(W20=7,W20=8,W20=9)),"3",(OR(W20=10,W20=11,W20=12)),"4")</f>
        <v>4</v>
      </c>
      <c r="Z20" s="109">
        <v>2008</v>
      </c>
    </row>
    <row r="21" spans="1:26" ht="17.149999999999999" customHeight="1" x14ac:dyDescent="0.35">
      <c r="A21" s="50" t="str">
        <f t="shared" si="5"/>
        <v>January 2009</v>
      </c>
      <c r="B21" s="39">
        <v>6789.66</v>
      </c>
      <c r="C21" s="40">
        <v>4211.01</v>
      </c>
      <c r="D21" s="40">
        <v>1341.6</v>
      </c>
      <c r="E21" s="41">
        <f t="shared" si="0"/>
        <v>2869.4100000000003</v>
      </c>
      <c r="F21" s="39">
        <v>1563.12</v>
      </c>
      <c r="G21" s="40">
        <v>-1.1299999999999999</v>
      </c>
      <c r="H21" s="40">
        <v>0</v>
      </c>
      <c r="I21" s="42">
        <f t="shared" si="1"/>
        <v>11000.67</v>
      </c>
      <c r="J21" s="43">
        <f t="shared" si="2"/>
        <v>11222.189999999999</v>
      </c>
      <c r="K21" s="39" t="s">
        <v>68</v>
      </c>
      <c r="L21" s="40" t="s">
        <v>68</v>
      </c>
      <c r="M21" s="40" t="s">
        <v>68</v>
      </c>
      <c r="N21" s="44" t="s">
        <v>68</v>
      </c>
      <c r="O21" s="40">
        <v>487.98</v>
      </c>
      <c r="P21" s="40">
        <v>50.58</v>
      </c>
      <c r="Q21" s="40">
        <v>6.15</v>
      </c>
      <c r="R21" s="44">
        <v>1.36</v>
      </c>
      <c r="S21" s="39" t="s">
        <v>68</v>
      </c>
      <c r="T21" s="47" t="s">
        <v>68</v>
      </c>
      <c r="V21" s="109" t="s">
        <v>89</v>
      </c>
      <c r="W21" s="108">
        <f t="shared" si="3"/>
        <v>1</v>
      </c>
      <c r="X21" s="108" t="str">
        <f t="shared" si="4"/>
        <v>Quarter 1</v>
      </c>
      <c r="Y21" s="108" t="str" cm="1">
        <f t="array" ref="Y21">_xlfn.IFS(OR(W21=1,W21=2,W21=3),"1",(OR(W21=4,W21=5,W21=6)),"2",(OR(W21=7,W21=8,W21=9)),"3",(OR(W21=10,W21=11,W21=12)),"4")</f>
        <v>1</v>
      </c>
      <c r="Z21" s="109">
        <v>2009</v>
      </c>
    </row>
    <row r="22" spans="1:26" ht="17.149999999999999" customHeight="1" x14ac:dyDescent="0.35">
      <c r="A22" s="50" t="str">
        <f t="shared" si="5"/>
        <v>February 2009</v>
      </c>
      <c r="B22" s="39">
        <v>5572.73</v>
      </c>
      <c r="C22" s="40">
        <v>4179.91</v>
      </c>
      <c r="D22" s="40">
        <v>766.54</v>
      </c>
      <c r="E22" s="41">
        <f t="shared" si="0"/>
        <v>3413.37</v>
      </c>
      <c r="F22" s="39">
        <v>566.37</v>
      </c>
      <c r="G22" s="40">
        <v>-1.1299999999999999</v>
      </c>
      <c r="H22" s="40">
        <v>0</v>
      </c>
      <c r="I22" s="42">
        <f t="shared" si="1"/>
        <v>9752.64</v>
      </c>
      <c r="J22" s="43">
        <f t="shared" si="2"/>
        <v>9552.4699999999993</v>
      </c>
      <c r="K22" s="39" t="s">
        <v>68</v>
      </c>
      <c r="L22" s="40" t="s">
        <v>68</v>
      </c>
      <c r="M22" s="40" t="s">
        <v>68</v>
      </c>
      <c r="N22" s="44" t="s">
        <v>68</v>
      </c>
      <c r="O22" s="40">
        <v>364.34</v>
      </c>
      <c r="P22" s="40">
        <v>42.67</v>
      </c>
      <c r="Q22" s="40">
        <v>5.48</v>
      </c>
      <c r="R22" s="44">
        <v>1.69</v>
      </c>
      <c r="S22" s="39" t="s">
        <v>68</v>
      </c>
      <c r="T22" s="47" t="s">
        <v>68</v>
      </c>
      <c r="V22" s="109" t="s">
        <v>90</v>
      </c>
      <c r="W22" s="108">
        <f t="shared" si="3"/>
        <v>2</v>
      </c>
      <c r="X22" s="108" t="str">
        <f t="shared" si="4"/>
        <v>Quarter 1</v>
      </c>
      <c r="Y22" s="108" t="str" cm="1">
        <f t="array" ref="Y22">_xlfn.IFS(OR(W22=1,W22=2,W22=3),"1",(OR(W22=4,W22=5,W22=6)),"2",(OR(W22=7,W22=8,W22=9)),"3",(OR(W22=10,W22=11,W22=12)),"4")</f>
        <v>1</v>
      </c>
      <c r="Z22" s="109">
        <v>2009</v>
      </c>
    </row>
    <row r="23" spans="1:26" ht="17.149999999999999" customHeight="1" x14ac:dyDescent="0.35">
      <c r="A23" s="50" t="str">
        <f t="shared" si="5"/>
        <v>March 2009</v>
      </c>
      <c r="B23" s="39">
        <v>5582.46</v>
      </c>
      <c r="C23" s="40">
        <v>4543.78</v>
      </c>
      <c r="D23" s="40">
        <v>903.38</v>
      </c>
      <c r="E23" s="41">
        <f t="shared" si="0"/>
        <v>3640.3999999999996</v>
      </c>
      <c r="F23" s="39">
        <v>-316.07</v>
      </c>
      <c r="G23" s="40">
        <v>-1.1299999999999999</v>
      </c>
      <c r="H23" s="40">
        <v>0</v>
      </c>
      <c r="I23" s="42">
        <f t="shared" si="1"/>
        <v>10126.24</v>
      </c>
      <c r="J23" s="43">
        <f t="shared" si="2"/>
        <v>8906.7900000000009</v>
      </c>
      <c r="K23" s="39" t="s">
        <v>68</v>
      </c>
      <c r="L23" s="40" t="s">
        <v>68</v>
      </c>
      <c r="M23" s="40" t="s">
        <v>68</v>
      </c>
      <c r="N23" s="44" t="s">
        <v>68</v>
      </c>
      <c r="O23" s="40">
        <v>473.09</v>
      </c>
      <c r="P23" s="40">
        <v>34.4</v>
      </c>
      <c r="Q23" s="40">
        <v>6.54</v>
      </c>
      <c r="R23" s="44">
        <v>5.43</v>
      </c>
      <c r="S23" s="39" t="s">
        <v>68</v>
      </c>
      <c r="T23" s="47" t="s">
        <v>68</v>
      </c>
      <c r="V23" s="109" t="s">
        <v>91</v>
      </c>
      <c r="W23" s="108">
        <f t="shared" si="3"/>
        <v>3</v>
      </c>
      <c r="X23" s="108" t="str">
        <f t="shared" si="4"/>
        <v>Quarter 1</v>
      </c>
      <c r="Y23" s="108" t="str" cm="1">
        <f t="array" ref="Y23">_xlfn.IFS(OR(W23=1,W23=2,W23=3),"1",(OR(W23=4,W23=5,W23=6)),"2",(OR(W23=7,W23=8,W23=9)),"3",(OR(W23=10,W23=11,W23=12)),"4")</f>
        <v>1</v>
      </c>
      <c r="Z23" s="109">
        <v>2009</v>
      </c>
    </row>
    <row r="24" spans="1:26" ht="17.149999999999999" customHeight="1" x14ac:dyDescent="0.35">
      <c r="A24" s="50" t="str">
        <f t="shared" si="5"/>
        <v>April 2009</v>
      </c>
      <c r="B24" s="39">
        <v>5623.12</v>
      </c>
      <c r="C24" s="40">
        <v>3247.34</v>
      </c>
      <c r="D24" s="40">
        <v>1400.57</v>
      </c>
      <c r="E24" s="41">
        <f t="shared" si="0"/>
        <v>1846.7700000000002</v>
      </c>
      <c r="F24" s="39">
        <v>-722.6</v>
      </c>
      <c r="G24" s="40">
        <v>-3.71</v>
      </c>
      <c r="H24" s="40">
        <v>0</v>
      </c>
      <c r="I24" s="42">
        <f t="shared" si="1"/>
        <v>8870.4599999999991</v>
      </c>
      <c r="J24" s="43">
        <f t="shared" si="2"/>
        <v>6747.2899999999991</v>
      </c>
      <c r="K24" s="39" t="s">
        <v>68</v>
      </c>
      <c r="L24" s="40" t="s">
        <v>68</v>
      </c>
      <c r="M24" s="40" t="s">
        <v>68</v>
      </c>
      <c r="N24" s="44" t="s">
        <v>68</v>
      </c>
      <c r="O24" s="40">
        <v>455.68</v>
      </c>
      <c r="P24" s="40">
        <v>24.76</v>
      </c>
      <c r="Q24" s="40">
        <v>8.4600000000000009</v>
      </c>
      <c r="R24" s="44">
        <v>10.58</v>
      </c>
      <c r="S24" s="39" t="s">
        <v>68</v>
      </c>
      <c r="T24" s="47" t="s">
        <v>68</v>
      </c>
      <c r="V24" s="109" t="s">
        <v>92</v>
      </c>
      <c r="W24" s="108">
        <f t="shared" si="3"/>
        <v>4</v>
      </c>
      <c r="X24" s="110" t="str">
        <f t="shared" si="4"/>
        <v>Quarter 2</v>
      </c>
      <c r="Y24" s="108" t="str" cm="1">
        <f t="array" ref="Y24">_xlfn.IFS(OR(W24=1,W24=2,W24=3),"1",(OR(W24=4,W24=5,W24=6)),"2",(OR(W24=7,W24=8,W24=9)),"3",(OR(W24=10,W24=11,W24=12)),"4")</f>
        <v>2</v>
      </c>
      <c r="Z24" s="109">
        <v>2009</v>
      </c>
    </row>
    <row r="25" spans="1:26" ht="17.149999999999999" customHeight="1" x14ac:dyDescent="0.35">
      <c r="A25" s="50" t="str">
        <f t="shared" si="5"/>
        <v>May 2009</v>
      </c>
      <c r="B25" s="39">
        <v>5695.65</v>
      </c>
      <c r="C25" s="40">
        <v>2556.27</v>
      </c>
      <c r="D25" s="40">
        <v>1345.68</v>
      </c>
      <c r="E25" s="41">
        <f t="shared" si="0"/>
        <v>1210.5899999999999</v>
      </c>
      <c r="F25" s="39">
        <v>-759</v>
      </c>
      <c r="G25" s="40">
        <v>-3.71</v>
      </c>
      <c r="H25" s="40">
        <v>0</v>
      </c>
      <c r="I25" s="42">
        <f t="shared" si="1"/>
        <v>8251.92</v>
      </c>
      <c r="J25" s="43">
        <f t="shared" si="2"/>
        <v>6147.24</v>
      </c>
      <c r="K25" s="39" t="s">
        <v>68</v>
      </c>
      <c r="L25" s="40" t="s">
        <v>68</v>
      </c>
      <c r="M25" s="40" t="s">
        <v>68</v>
      </c>
      <c r="N25" s="44" t="s">
        <v>68</v>
      </c>
      <c r="O25" s="40">
        <v>471.67</v>
      </c>
      <c r="P25" s="40">
        <v>22.64</v>
      </c>
      <c r="Q25" s="40">
        <v>9.0299999999999994</v>
      </c>
      <c r="R25" s="44">
        <v>12.07</v>
      </c>
      <c r="S25" s="39" t="s">
        <v>68</v>
      </c>
      <c r="T25" s="47" t="s">
        <v>68</v>
      </c>
      <c r="V25" s="109" t="s">
        <v>93</v>
      </c>
      <c r="W25" s="108">
        <f t="shared" si="3"/>
        <v>5</v>
      </c>
      <c r="X25" s="108" t="str">
        <f t="shared" si="4"/>
        <v>Quarter 2</v>
      </c>
      <c r="Y25" s="108" t="str" cm="1">
        <f t="array" ref="Y25">_xlfn.IFS(OR(W25=1,W25=2,W25=3),"1",(OR(W25=4,W25=5,W25=6)),"2",(OR(W25=7,W25=8,W25=9)),"3",(OR(W25=10,W25=11,W25=12)),"4")</f>
        <v>2</v>
      </c>
      <c r="Z25" s="109">
        <v>2009</v>
      </c>
    </row>
    <row r="26" spans="1:26" ht="17.149999999999999" customHeight="1" x14ac:dyDescent="0.35">
      <c r="A26" s="50" t="str">
        <f t="shared" si="5"/>
        <v>June 2009</v>
      </c>
      <c r="B26" s="39">
        <v>5064.32</v>
      </c>
      <c r="C26" s="40">
        <v>1849.22</v>
      </c>
      <c r="D26" s="40">
        <v>1269.29</v>
      </c>
      <c r="E26" s="41">
        <f t="shared" si="0"/>
        <v>579.93000000000006</v>
      </c>
      <c r="F26" s="39">
        <v>-525.13</v>
      </c>
      <c r="G26" s="40">
        <v>-3.71</v>
      </c>
      <c r="H26" s="40">
        <v>0</v>
      </c>
      <c r="I26" s="42">
        <f t="shared" si="1"/>
        <v>6913.54</v>
      </c>
      <c r="J26" s="43">
        <f t="shared" si="2"/>
        <v>5119.12</v>
      </c>
      <c r="K26" s="39" t="s">
        <v>68</v>
      </c>
      <c r="L26" s="40" t="s">
        <v>68</v>
      </c>
      <c r="M26" s="40" t="s">
        <v>68</v>
      </c>
      <c r="N26" s="44" t="s">
        <v>68</v>
      </c>
      <c r="O26" s="40">
        <v>444.92</v>
      </c>
      <c r="P26" s="40">
        <v>7.15</v>
      </c>
      <c r="Q26" s="40">
        <v>8.26</v>
      </c>
      <c r="R26" s="44">
        <v>10.119999999999999</v>
      </c>
      <c r="S26" s="39" t="s">
        <v>68</v>
      </c>
      <c r="T26" s="47" t="s">
        <v>68</v>
      </c>
      <c r="V26" s="109" t="s">
        <v>94</v>
      </c>
      <c r="W26" s="108">
        <f t="shared" si="3"/>
        <v>6</v>
      </c>
      <c r="X26" s="108" t="str">
        <f t="shared" si="4"/>
        <v>Quarter 2</v>
      </c>
      <c r="Y26" s="108" t="str" cm="1">
        <f t="array" ref="Y26">_xlfn.IFS(OR(W26=1,W26=2,W26=3),"1",(OR(W26=4,W26=5,W26=6)),"2",(OR(W26=7,W26=8,W26=9)),"3",(OR(W26=10,W26=11,W26=12)),"4")</f>
        <v>2</v>
      </c>
      <c r="Z26" s="109">
        <v>2009</v>
      </c>
    </row>
    <row r="27" spans="1:26" ht="17.149999999999999" customHeight="1" x14ac:dyDescent="0.35">
      <c r="A27" s="50" t="str">
        <f t="shared" si="5"/>
        <v>July 2009</v>
      </c>
      <c r="B27" s="39">
        <v>4480.16</v>
      </c>
      <c r="C27" s="40">
        <v>1899.23</v>
      </c>
      <c r="D27" s="40">
        <v>892.19</v>
      </c>
      <c r="E27" s="41">
        <f t="shared" si="0"/>
        <v>1007.04</v>
      </c>
      <c r="F27" s="39">
        <v>-445.55</v>
      </c>
      <c r="G27" s="40">
        <v>-2.46</v>
      </c>
      <c r="H27" s="40">
        <v>0</v>
      </c>
      <c r="I27" s="42">
        <f t="shared" si="1"/>
        <v>6379.3899999999994</v>
      </c>
      <c r="J27" s="43">
        <f t="shared" si="2"/>
        <v>5041.6499999999987</v>
      </c>
      <c r="K27" s="39" t="s">
        <v>68</v>
      </c>
      <c r="L27" s="40" t="s">
        <v>68</v>
      </c>
      <c r="M27" s="40" t="s">
        <v>68</v>
      </c>
      <c r="N27" s="44" t="s">
        <v>68</v>
      </c>
      <c r="O27" s="40">
        <v>424.57</v>
      </c>
      <c r="P27" s="40">
        <v>6.96</v>
      </c>
      <c r="Q27" s="40">
        <v>11.74</v>
      </c>
      <c r="R27" s="44">
        <v>8.74</v>
      </c>
      <c r="S27" s="39" t="s">
        <v>68</v>
      </c>
      <c r="T27" s="47" t="s">
        <v>68</v>
      </c>
      <c r="V27" s="109" t="s">
        <v>95</v>
      </c>
      <c r="W27" s="108">
        <f t="shared" si="3"/>
        <v>7</v>
      </c>
      <c r="X27" s="108" t="str">
        <f t="shared" si="4"/>
        <v>Quarter 3</v>
      </c>
      <c r="Y27" s="108" t="str" cm="1">
        <f t="array" ref="Y27">_xlfn.IFS(OR(W27=1,W27=2,W27=3),"1",(OR(W27=4,W27=5,W27=6)),"2",(OR(W27=7,W27=8,W27=9)),"3",(OR(W27=10,W27=11,W27=12)),"4")</f>
        <v>3</v>
      </c>
      <c r="Z27" s="109">
        <v>2009</v>
      </c>
    </row>
    <row r="28" spans="1:26" ht="17.149999999999999" customHeight="1" x14ac:dyDescent="0.35">
      <c r="A28" s="50" t="str">
        <f t="shared" si="5"/>
        <v>August 2009</v>
      </c>
      <c r="B28" s="39">
        <v>3396.36</v>
      </c>
      <c r="C28" s="40">
        <v>2650.12</v>
      </c>
      <c r="D28" s="40">
        <v>693.56</v>
      </c>
      <c r="E28" s="41">
        <f t="shared" si="0"/>
        <v>1956.56</v>
      </c>
      <c r="F28" s="39">
        <v>-260.64</v>
      </c>
      <c r="G28" s="40">
        <v>-2.46</v>
      </c>
      <c r="H28" s="40">
        <v>0</v>
      </c>
      <c r="I28" s="42">
        <f t="shared" si="1"/>
        <v>6046.48</v>
      </c>
      <c r="J28" s="43">
        <f t="shared" si="2"/>
        <v>5092.28</v>
      </c>
      <c r="K28" s="39" t="s">
        <v>68</v>
      </c>
      <c r="L28" s="40" t="s">
        <v>68</v>
      </c>
      <c r="M28" s="40" t="s">
        <v>68</v>
      </c>
      <c r="N28" s="44" t="s">
        <v>68</v>
      </c>
      <c r="O28" s="40">
        <v>354.15</v>
      </c>
      <c r="P28" s="40">
        <v>5.9</v>
      </c>
      <c r="Q28" s="40">
        <v>14</v>
      </c>
      <c r="R28" s="44">
        <v>4.7699999999999996</v>
      </c>
      <c r="S28" s="39" t="s">
        <v>68</v>
      </c>
      <c r="T28" s="47" t="s">
        <v>68</v>
      </c>
      <c r="V28" s="109" t="s">
        <v>96</v>
      </c>
      <c r="W28" s="108">
        <f t="shared" si="3"/>
        <v>8</v>
      </c>
      <c r="X28" s="110" t="str">
        <f t="shared" si="4"/>
        <v>Quarter 3</v>
      </c>
      <c r="Y28" s="108" t="str" cm="1">
        <f t="array" ref="Y28">_xlfn.IFS(OR(W28=1,W28=2,W28=3),"1",(OR(W28=4,W28=5,W28=6)),"2",(OR(W28=7,W28=8,W28=9)),"3",(OR(W28=10,W28=11,W28=12)),"4")</f>
        <v>3</v>
      </c>
      <c r="Z28" s="109">
        <v>2009</v>
      </c>
    </row>
    <row r="29" spans="1:26" ht="17.149999999999999" customHeight="1" x14ac:dyDescent="0.35">
      <c r="A29" s="50" t="str">
        <f t="shared" si="5"/>
        <v>September 2009</v>
      </c>
      <c r="B29" s="39">
        <v>3759.14</v>
      </c>
      <c r="C29" s="40">
        <v>2834.53</v>
      </c>
      <c r="D29" s="40">
        <v>855.84</v>
      </c>
      <c r="E29" s="41">
        <f t="shared" si="0"/>
        <v>1978.69</v>
      </c>
      <c r="F29" s="39">
        <v>-85.41</v>
      </c>
      <c r="G29" s="40">
        <v>-2.46</v>
      </c>
      <c r="H29" s="40">
        <v>0</v>
      </c>
      <c r="I29" s="42">
        <f t="shared" si="1"/>
        <v>6593.67</v>
      </c>
      <c r="J29" s="43">
        <f t="shared" si="2"/>
        <v>5652.42</v>
      </c>
      <c r="K29" s="39" t="s">
        <v>68</v>
      </c>
      <c r="L29" s="40" t="s">
        <v>68</v>
      </c>
      <c r="M29" s="40" t="s">
        <v>68</v>
      </c>
      <c r="N29" s="44" t="s">
        <v>68</v>
      </c>
      <c r="O29" s="40">
        <v>367.96</v>
      </c>
      <c r="P29" s="40">
        <v>7.4</v>
      </c>
      <c r="Q29" s="40">
        <v>15.32</v>
      </c>
      <c r="R29" s="44">
        <v>1.77</v>
      </c>
      <c r="S29" s="39" t="s">
        <v>68</v>
      </c>
      <c r="T29" s="47" t="s">
        <v>68</v>
      </c>
      <c r="V29" s="109" t="s">
        <v>97</v>
      </c>
      <c r="W29" s="108">
        <f t="shared" si="3"/>
        <v>9</v>
      </c>
      <c r="X29" s="108" t="str">
        <f t="shared" si="4"/>
        <v>Quarter 3</v>
      </c>
      <c r="Y29" s="108" t="str" cm="1">
        <f t="array" ref="Y29">_xlfn.IFS(OR(W29=1,W29=2,W29=3),"1",(OR(W29=4,W29=5,W29=6)),"2",(OR(W29=7,W29=8,W29=9)),"3",(OR(W29=10,W29=11,W29=12)),"4")</f>
        <v>3</v>
      </c>
      <c r="Z29" s="109">
        <v>2009</v>
      </c>
    </row>
    <row r="30" spans="1:26" ht="17.149999999999999" customHeight="1" x14ac:dyDescent="0.35">
      <c r="A30" s="50" t="str">
        <f t="shared" si="5"/>
        <v>October 2009</v>
      </c>
      <c r="B30" s="39">
        <v>4940.66</v>
      </c>
      <c r="C30" s="40">
        <v>3500.07</v>
      </c>
      <c r="D30" s="40">
        <v>1119.95</v>
      </c>
      <c r="E30" s="41">
        <f t="shared" si="0"/>
        <v>2380.12</v>
      </c>
      <c r="F30" s="39">
        <v>-154.74</v>
      </c>
      <c r="G30" s="40">
        <v>-3.27</v>
      </c>
      <c r="H30" s="40">
        <v>0</v>
      </c>
      <c r="I30" s="42">
        <f t="shared" si="1"/>
        <v>8440.73</v>
      </c>
      <c r="J30" s="43">
        <f t="shared" si="2"/>
        <v>7166.04</v>
      </c>
      <c r="K30" s="39" t="s">
        <v>68</v>
      </c>
      <c r="L30" s="40" t="s">
        <v>68</v>
      </c>
      <c r="M30" s="40" t="s">
        <v>68</v>
      </c>
      <c r="N30" s="44" t="s">
        <v>68</v>
      </c>
      <c r="O30" s="40">
        <v>421.31</v>
      </c>
      <c r="P30" s="40">
        <v>6.94</v>
      </c>
      <c r="Q30" s="40">
        <v>21.2</v>
      </c>
      <c r="R30" s="44">
        <v>3</v>
      </c>
      <c r="S30" s="39" t="s">
        <v>68</v>
      </c>
      <c r="T30" s="47" t="s">
        <v>68</v>
      </c>
      <c r="V30" s="109" t="s">
        <v>98</v>
      </c>
      <c r="W30" s="108">
        <f t="shared" si="3"/>
        <v>10</v>
      </c>
      <c r="X30" s="108" t="str">
        <f t="shared" si="4"/>
        <v>Quarter 4</v>
      </c>
      <c r="Y30" s="108" t="str" cm="1">
        <f t="array" ref="Y30">_xlfn.IFS(OR(W30=1,W30=2,W30=3),"1",(OR(W30=4,W30=5,W30=6)),"2",(OR(W30=7,W30=8,W30=9)),"3",(OR(W30=10,W30=11,W30=12)),"4")</f>
        <v>4</v>
      </c>
      <c r="Z30" s="109">
        <v>2009</v>
      </c>
    </row>
    <row r="31" spans="1:26" ht="17.149999999999999" customHeight="1" x14ac:dyDescent="0.35">
      <c r="A31" s="50" t="str">
        <f t="shared" si="5"/>
        <v>November 2009</v>
      </c>
      <c r="B31" s="39">
        <v>4894.5</v>
      </c>
      <c r="C31" s="40">
        <v>4732.25</v>
      </c>
      <c r="D31" s="40">
        <v>682.36</v>
      </c>
      <c r="E31" s="41">
        <f t="shared" si="0"/>
        <v>4049.89</v>
      </c>
      <c r="F31" s="39">
        <v>-6.72</v>
      </c>
      <c r="G31" s="40">
        <v>-3.27</v>
      </c>
      <c r="H31" s="40">
        <v>0</v>
      </c>
      <c r="I31" s="42">
        <f t="shared" si="1"/>
        <v>9626.75</v>
      </c>
      <c r="J31" s="43">
        <f t="shared" si="2"/>
        <v>8937.67</v>
      </c>
      <c r="K31" s="39" t="s">
        <v>68</v>
      </c>
      <c r="L31" s="40" t="s">
        <v>68</v>
      </c>
      <c r="M31" s="40" t="s">
        <v>68</v>
      </c>
      <c r="N31" s="44" t="s">
        <v>68</v>
      </c>
      <c r="O31" s="40">
        <v>431.88</v>
      </c>
      <c r="P31" s="40">
        <v>16.34</v>
      </c>
      <c r="Q31" s="40">
        <v>19.649999999999999</v>
      </c>
      <c r="R31" s="44">
        <v>1.5</v>
      </c>
      <c r="S31" s="39" t="s">
        <v>68</v>
      </c>
      <c r="T31" s="47" t="s">
        <v>68</v>
      </c>
      <c r="V31" s="109" t="s">
        <v>99</v>
      </c>
      <c r="W31" s="108">
        <f t="shared" si="3"/>
        <v>11</v>
      </c>
      <c r="X31" s="108" t="str">
        <f t="shared" si="4"/>
        <v>Quarter 4</v>
      </c>
      <c r="Y31" s="108" t="str" cm="1">
        <f t="array" ref="Y31">_xlfn.IFS(OR(W31=1,W31=2,W31=3),"1",(OR(W31=4,W31=5,W31=6)),"2",(OR(W31=7,W31=8,W31=9)),"3",(OR(W31=10,W31=11,W31=12)),"4")</f>
        <v>4</v>
      </c>
      <c r="Z31" s="109">
        <v>2009</v>
      </c>
    </row>
    <row r="32" spans="1:26" ht="17.149999999999999" customHeight="1" x14ac:dyDescent="0.35">
      <c r="A32" s="50" t="str">
        <f t="shared" si="5"/>
        <v>December 2009</v>
      </c>
      <c r="B32" s="39">
        <v>5455.93</v>
      </c>
      <c r="C32" s="40">
        <v>5967.63</v>
      </c>
      <c r="D32" s="40">
        <v>612.54</v>
      </c>
      <c r="E32" s="41">
        <f t="shared" si="0"/>
        <v>5355.09</v>
      </c>
      <c r="F32" s="39">
        <v>718.96</v>
      </c>
      <c r="G32" s="40">
        <v>-3.27</v>
      </c>
      <c r="H32" s="40">
        <v>0</v>
      </c>
      <c r="I32" s="42">
        <f t="shared" si="1"/>
        <v>11423.560000000001</v>
      </c>
      <c r="J32" s="43">
        <f t="shared" si="2"/>
        <v>11529.98</v>
      </c>
      <c r="K32" s="39" t="s">
        <v>68</v>
      </c>
      <c r="L32" s="40" t="s">
        <v>68</v>
      </c>
      <c r="M32" s="40" t="s">
        <v>68</v>
      </c>
      <c r="N32" s="44" t="s">
        <v>68</v>
      </c>
      <c r="O32" s="40">
        <v>460.84</v>
      </c>
      <c r="P32" s="40">
        <v>29.41</v>
      </c>
      <c r="Q32" s="40">
        <v>26.12</v>
      </c>
      <c r="R32" s="44">
        <v>1.04</v>
      </c>
      <c r="S32" s="39" t="s">
        <v>68</v>
      </c>
      <c r="T32" s="47" t="s">
        <v>68</v>
      </c>
      <c r="V32" s="109" t="s">
        <v>100</v>
      </c>
      <c r="W32" s="108">
        <f t="shared" si="3"/>
        <v>12</v>
      </c>
      <c r="X32" s="110" t="str">
        <f t="shared" si="4"/>
        <v>Quarter 4</v>
      </c>
      <c r="Y32" s="108" t="str" cm="1">
        <f t="array" ref="Y32">_xlfn.IFS(OR(W32=1,W32=2,W32=3),"1",(OR(W32=4,W32=5,W32=6)),"2",(OR(W32=7,W32=8,W32=9)),"3",(OR(W32=10,W32=11,W32=12)),"4")</f>
        <v>4</v>
      </c>
      <c r="Z32" s="109">
        <v>2009</v>
      </c>
    </row>
    <row r="33" spans="1:26" ht="17.149999999999999" customHeight="1" x14ac:dyDescent="0.35">
      <c r="A33" s="50" t="str">
        <f t="shared" si="5"/>
        <v>January 2010</v>
      </c>
      <c r="B33" s="39">
        <v>5417.46</v>
      </c>
      <c r="C33" s="40">
        <v>6232.89</v>
      </c>
      <c r="D33" s="40">
        <v>683.41</v>
      </c>
      <c r="E33" s="41">
        <f t="shared" si="0"/>
        <v>5549.4800000000005</v>
      </c>
      <c r="F33" s="39">
        <v>1568.39</v>
      </c>
      <c r="G33" s="40">
        <v>-3.34</v>
      </c>
      <c r="H33" s="40">
        <v>0</v>
      </c>
      <c r="I33" s="42">
        <f t="shared" si="1"/>
        <v>11650.35</v>
      </c>
      <c r="J33" s="43">
        <f t="shared" si="2"/>
        <v>12535.33</v>
      </c>
      <c r="K33" s="39" t="s">
        <v>68</v>
      </c>
      <c r="L33" s="40" t="s">
        <v>68</v>
      </c>
      <c r="M33" s="40" t="s">
        <v>68</v>
      </c>
      <c r="N33" s="44" t="s">
        <v>68</v>
      </c>
      <c r="O33" s="40">
        <v>473.38</v>
      </c>
      <c r="P33" s="40">
        <v>50.85</v>
      </c>
      <c r="Q33" s="40">
        <v>24.2</v>
      </c>
      <c r="R33" s="44">
        <v>1.28</v>
      </c>
      <c r="S33" s="39" t="s">
        <v>68</v>
      </c>
      <c r="T33" s="47" t="s">
        <v>68</v>
      </c>
      <c r="V33" s="109" t="s">
        <v>89</v>
      </c>
      <c r="W33" s="108">
        <f t="shared" si="3"/>
        <v>1</v>
      </c>
      <c r="X33" s="108" t="str">
        <f t="shared" si="4"/>
        <v>Quarter 1</v>
      </c>
      <c r="Y33" s="108" t="str" cm="1">
        <f t="array" ref="Y33">_xlfn.IFS(OR(W33=1,W33=2,W33=3),"1",(OR(W33=4,W33=5,W33=6)),"2",(OR(W33=7,W33=8,W33=9)),"3",(OR(W33=10,W33=11,W33=12)),"4")</f>
        <v>1</v>
      </c>
      <c r="Z33" s="109">
        <v>2010</v>
      </c>
    </row>
    <row r="34" spans="1:26" ht="17.149999999999999" customHeight="1" x14ac:dyDescent="0.35">
      <c r="A34" s="50" t="str">
        <f t="shared" si="5"/>
        <v>February 2010</v>
      </c>
      <c r="B34" s="39">
        <v>4968.6400000000003</v>
      </c>
      <c r="C34" s="40">
        <v>5273.13</v>
      </c>
      <c r="D34" s="40">
        <v>489.53</v>
      </c>
      <c r="E34" s="41">
        <f t="shared" si="0"/>
        <v>4783.6000000000004</v>
      </c>
      <c r="F34" s="39">
        <v>1114.52</v>
      </c>
      <c r="G34" s="40">
        <v>-3.34</v>
      </c>
      <c r="H34" s="40">
        <v>0</v>
      </c>
      <c r="I34" s="42">
        <f t="shared" si="1"/>
        <v>10241.77</v>
      </c>
      <c r="J34" s="43">
        <f t="shared" si="2"/>
        <v>10866.76</v>
      </c>
      <c r="K34" s="39" t="s">
        <v>68</v>
      </c>
      <c r="L34" s="40" t="s">
        <v>68</v>
      </c>
      <c r="M34" s="40" t="s">
        <v>68</v>
      </c>
      <c r="N34" s="44" t="s">
        <v>68</v>
      </c>
      <c r="O34" s="40">
        <v>372.97</v>
      </c>
      <c r="P34" s="40">
        <v>37.36</v>
      </c>
      <c r="Q34" s="40">
        <v>21.08</v>
      </c>
      <c r="R34" s="44">
        <v>1.1599999999999999</v>
      </c>
      <c r="S34" s="39" t="s">
        <v>68</v>
      </c>
      <c r="T34" s="47" t="s">
        <v>68</v>
      </c>
      <c r="V34" s="109" t="s">
        <v>90</v>
      </c>
      <c r="W34" s="108">
        <f t="shared" si="3"/>
        <v>2</v>
      </c>
      <c r="X34" s="108" t="str">
        <f t="shared" si="4"/>
        <v>Quarter 1</v>
      </c>
      <c r="Y34" s="108" t="str" cm="1">
        <f t="array" ref="Y34">_xlfn.IFS(OR(W34=1,W34=2,W34=3),"1",(OR(W34=4,W34=5,W34=6)),"2",(OR(W34=7,W34=8,W34=9)),"3",(OR(W34=10,W34=11,W34=12)),"4")</f>
        <v>1</v>
      </c>
      <c r="Z34" s="109">
        <v>2010</v>
      </c>
    </row>
    <row r="35" spans="1:26" ht="17.149999999999999" customHeight="1" x14ac:dyDescent="0.35">
      <c r="A35" s="50" t="str">
        <f t="shared" si="5"/>
        <v>March 2010</v>
      </c>
      <c r="B35" s="39">
        <v>5684.81</v>
      </c>
      <c r="C35" s="40">
        <v>5318.47</v>
      </c>
      <c r="D35" s="40">
        <v>882.66</v>
      </c>
      <c r="E35" s="41">
        <f t="shared" si="0"/>
        <v>4435.8100000000004</v>
      </c>
      <c r="F35" s="39">
        <v>281.25</v>
      </c>
      <c r="G35" s="40">
        <v>-3.34</v>
      </c>
      <c r="H35" s="40">
        <v>0</v>
      </c>
      <c r="I35" s="42">
        <f t="shared" si="1"/>
        <v>11003.28</v>
      </c>
      <c r="J35" s="43">
        <f t="shared" si="2"/>
        <v>10401.870000000001</v>
      </c>
      <c r="K35" s="39" t="s">
        <v>68</v>
      </c>
      <c r="L35" s="40" t="s">
        <v>68</v>
      </c>
      <c r="M35" s="40" t="s">
        <v>68</v>
      </c>
      <c r="N35" s="44" t="s">
        <v>68</v>
      </c>
      <c r="O35" s="40">
        <v>505.34</v>
      </c>
      <c r="P35" s="40">
        <v>37.28</v>
      </c>
      <c r="Q35" s="40">
        <v>20.72</v>
      </c>
      <c r="R35" s="44">
        <v>3.7</v>
      </c>
      <c r="S35" s="39" t="s">
        <v>68</v>
      </c>
      <c r="T35" s="47" t="s">
        <v>68</v>
      </c>
      <c r="V35" s="109" t="s">
        <v>91</v>
      </c>
      <c r="W35" s="108">
        <f t="shared" si="3"/>
        <v>3</v>
      </c>
      <c r="X35" s="108" t="str">
        <f t="shared" si="4"/>
        <v>Quarter 1</v>
      </c>
      <c r="Y35" s="108" t="str" cm="1">
        <f t="array" ref="Y35">_xlfn.IFS(OR(W35=1,W35=2,W35=3),"1",(OR(W35=4,W35=5,W35=6)),"2",(OR(W35=7,W35=8,W35=9)),"3",(OR(W35=10,W35=11,W35=12)),"4")</f>
        <v>1</v>
      </c>
      <c r="Z35" s="109">
        <v>2010</v>
      </c>
    </row>
    <row r="36" spans="1:26" ht="17.149999999999999" customHeight="1" x14ac:dyDescent="0.35">
      <c r="A36" s="50" t="str">
        <f t="shared" si="5"/>
        <v>April 2010</v>
      </c>
      <c r="B36" s="39">
        <v>5433.23</v>
      </c>
      <c r="C36" s="40">
        <v>4408.95</v>
      </c>
      <c r="D36" s="40">
        <v>1399.7</v>
      </c>
      <c r="E36" s="41">
        <f t="shared" si="0"/>
        <v>3009.25</v>
      </c>
      <c r="F36" s="39">
        <v>-606.37</v>
      </c>
      <c r="G36" s="40">
        <v>-0.84</v>
      </c>
      <c r="H36" s="40">
        <v>0</v>
      </c>
      <c r="I36" s="42">
        <f t="shared" si="1"/>
        <v>9842.18</v>
      </c>
      <c r="J36" s="43">
        <f t="shared" si="2"/>
        <v>7836.11</v>
      </c>
      <c r="K36" s="39" t="s">
        <v>68</v>
      </c>
      <c r="L36" s="40" t="s">
        <v>68</v>
      </c>
      <c r="M36" s="40" t="s">
        <v>68</v>
      </c>
      <c r="N36" s="44" t="s">
        <v>68</v>
      </c>
      <c r="O36" s="40">
        <v>502.14</v>
      </c>
      <c r="P36" s="40">
        <v>22.87</v>
      </c>
      <c r="Q36" s="40">
        <v>26.78</v>
      </c>
      <c r="R36" s="44">
        <v>9.1999999999999993</v>
      </c>
      <c r="S36" s="39" t="s">
        <v>68</v>
      </c>
      <c r="T36" s="47" t="s">
        <v>68</v>
      </c>
      <c r="V36" s="109" t="s">
        <v>92</v>
      </c>
      <c r="W36" s="108">
        <f t="shared" si="3"/>
        <v>4</v>
      </c>
      <c r="X36" s="110" t="str">
        <f t="shared" si="4"/>
        <v>Quarter 2</v>
      </c>
      <c r="Y36" s="108" t="str" cm="1">
        <f t="array" ref="Y36">_xlfn.IFS(OR(W36=1,W36=2,W36=3),"1",(OR(W36=4,W36=5,W36=6)),"2",(OR(W36=7,W36=8,W36=9)),"3",(OR(W36=10,W36=11,W36=12)),"4")</f>
        <v>2</v>
      </c>
      <c r="Z36" s="109">
        <v>2010</v>
      </c>
    </row>
    <row r="37" spans="1:26" ht="17.149999999999999" customHeight="1" x14ac:dyDescent="0.35">
      <c r="A37" s="50" t="str">
        <f t="shared" si="5"/>
        <v>May 2010</v>
      </c>
      <c r="B37" s="39">
        <v>5376.22</v>
      </c>
      <c r="C37" s="40">
        <v>4151.2299999999996</v>
      </c>
      <c r="D37" s="40">
        <v>1856.35</v>
      </c>
      <c r="E37" s="41">
        <f t="shared" si="0"/>
        <v>2294.8799999999997</v>
      </c>
      <c r="F37" s="39">
        <v>-601.51</v>
      </c>
      <c r="G37" s="40">
        <v>-0.84</v>
      </c>
      <c r="H37" s="40">
        <v>0</v>
      </c>
      <c r="I37" s="42">
        <f t="shared" si="1"/>
        <v>9527.4500000000007</v>
      </c>
      <c r="J37" s="43">
        <f t="shared" si="2"/>
        <v>7069.59</v>
      </c>
      <c r="K37" s="39" t="s">
        <v>68</v>
      </c>
      <c r="L37" s="40" t="s">
        <v>68</v>
      </c>
      <c r="M37" s="40" t="s">
        <v>68</v>
      </c>
      <c r="N37" s="44" t="s">
        <v>68</v>
      </c>
      <c r="O37" s="40">
        <v>469.32</v>
      </c>
      <c r="P37" s="40">
        <v>21.98</v>
      </c>
      <c r="Q37" s="40">
        <v>25.03</v>
      </c>
      <c r="R37" s="44">
        <v>7.18</v>
      </c>
      <c r="S37" s="39" t="s">
        <v>68</v>
      </c>
      <c r="T37" s="47" t="s">
        <v>68</v>
      </c>
      <c r="V37" s="109" t="s">
        <v>93</v>
      </c>
      <c r="W37" s="108">
        <f t="shared" si="3"/>
        <v>5</v>
      </c>
      <c r="X37" s="108" t="str">
        <f t="shared" si="4"/>
        <v>Quarter 2</v>
      </c>
      <c r="Y37" s="108" t="str" cm="1">
        <f t="array" ref="Y37">_xlfn.IFS(OR(W37=1,W37=2,W37=3),"1",(OR(W37=4,W37=5,W37=6)),"2",(OR(W37=7,W37=8,W37=9)),"3",(OR(W37=10,W37=11,W37=12)),"4")</f>
        <v>2</v>
      </c>
      <c r="Z37" s="109">
        <v>2010</v>
      </c>
    </row>
    <row r="38" spans="1:26" ht="17.149999999999999" customHeight="1" x14ac:dyDescent="0.35">
      <c r="A38" s="50" t="str">
        <f t="shared" si="5"/>
        <v>June 2010</v>
      </c>
      <c r="B38" s="39">
        <v>4497.5600000000004</v>
      </c>
      <c r="C38" s="40">
        <v>3598.2</v>
      </c>
      <c r="D38" s="40">
        <v>1950.69</v>
      </c>
      <c r="E38" s="41">
        <f t="shared" si="0"/>
        <v>1647.5099999999998</v>
      </c>
      <c r="F38" s="39">
        <v>-778.04</v>
      </c>
      <c r="G38" s="40">
        <v>-0.84</v>
      </c>
      <c r="H38" s="40">
        <v>0</v>
      </c>
      <c r="I38" s="42">
        <f t="shared" si="1"/>
        <v>8095.76</v>
      </c>
      <c r="J38" s="43">
        <f t="shared" si="2"/>
        <v>5367.03</v>
      </c>
      <c r="K38" s="39" t="s">
        <v>68</v>
      </c>
      <c r="L38" s="40" t="s">
        <v>68</v>
      </c>
      <c r="M38" s="40" t="s">
        <v>68</v>
      </c>
      <c r="N38" s="44" t="s">
        <v>68</v>
      </c>
      <c r="O38" s="40">
        <v>399.24</v>
      </c>
      <c r="P38" s="40">
        <v>19.43</v>
      </c>
      <c r="Q38" s="40">
        <v>14.8</v>
      </c>
      <c r="R38" s="44">
        <v>11.35</v>
      </c>
      <c r="S38" s="39" t="s">
        <v>68</v>
      </c>
      <c r="T38" s="47" t="s">
        <v>68</v>
      </c>
      <c r="V38" s="109" t="s">
        <v>94</v>
      </c>
      <c r="W38" s="108">
        <f t="shared" si="3"/>
        <v>6</v>
      </c>
      <c r="X38" s="108" t="str">
        <f t="shared" si="4"/>
        <v>Quarter 2</v>
      </c>
      <c r="Y38" s="108" t="str" cm="1">
        <f t="array" ref="Y38">_xlfn.IFS(OR(W38=1,W38=2,W38=3),"1",(OR(W38=4,W38=5,W38=6)),"2",(OR(W38=7,W38=8,W38=9)),"3",(OR(W38=10,W38=11,W38=12)),"4")</f>
        <v>2</v>
      </c>
      <c r="Z38" s="109">
        <v>2010</v>
      </c>
    </row>
    <row r="39" spans="1:26" ht="17.149999999999999" customHeight="1" x14ac:dyDescent="0.35">
      <c r="A39" s="50" t="str">
        <f t="shared" si="5"/>
        <v>July 2010</v>
      </c>
      <c r="B39" s="39">
        <v>4391.99</v>
      </c>
      <c r="C39" s="40">
        <v>2934.44</v>
      </c>
      <c r="D39" s="40">
        <v>1787.01</v>
      </c>
      <c r="E39" s="41">
        <f t="shared" si="0"/>
        <v>1147.43</v>
      </c>
      <c r="F39" s="39">
        <v>-548.29999999999995</v>
      </c>
      <c r="G39" s="40">
        <v>-1.99</v>
      </c>
      <c r="H39" s="40">
        <v>0</v>
      </c>
      <c r="I39" s="42">
        <f t="shared" si="1"/>
        <v>7326.43</v>
      </c>
      <c r="J39" s="43">
        <f t="shared" si="2"/>
        <v>4991.12</v>
      </c>
      <c r="K39" s="39" t="s">
        <v>68</v>
      </c>
      <c r="L39" s="40" t="s">
        <v>68</v>
      </c>
      <c r="M39" s="40" t="s">
        <v>68</v>
      </c>
      <c r="N39" s="44" t="s">
        <v>68</v>
      </c>
      <c r="O39" s="40">
        <v>386.41</v>
      </c>
      <c r="P39" s="40">
        <v>13.36</v>
      </c>
      <c r="Q39" s="40">
        <v>15.26</v>
      </c>
      <c r="R39" s="44">
        <v>10.6</v>
      </c>
      <c r="S39" s="39" t="s">
        <v>68</v>
      </c>
      <c r="T39" s="47" t="s">
        <v>68</v>
      </c>
      <c r="V39" s="109" t="s">
        <v>95</v>
      </c>
      <c r="W39" s="108">
        <f t="shared" si="3"/>
        <v>7</v>
      </c>
      <c r="X39" s="108" t="str">
        <f t="shared" si="4"/>
        <v>Quarter 3</v>
      </c>
      <c r="Y39" s="108" t="str" cm="1">
        <f t="array" ref="Y39">_xlfn.IFS(OR(W39=1,W39=2,W39=3),"1",(OR(W39=4,W39=5,W39=6)),"2",(OR(W39=7,W39=8,W39=9)),"3",(OR(W39=10,W39=11,W39=12)),"4")</f>
        <v>3</v>
      </c>
      <c r="Z39" s="109">
        <v>2010</v>
      </c>
    </row>
    <row r="40" spans="1:26" ht="17.149999999999999" customHeight="1" x14ac:dyDescent="0.35">
      <c r="A40" s="50" t="str">
        <f t="shared" si="5"/>
        <v>August 2010</v>
      </c>
      <c r="B40" s="39">
        <v>4065.25</v>
      </c>
      <c r="C40" s="40">
        <v>3168.43</v>
      </c>
      <c r="D40" s="40">
        <v>1537.89</v>
      </c>
      <c r="E40" s="41">
        <f t="shared" si="0"/>
        <v>1630.5399999999997</v>
      </c>
      <c r="F40" s="39">
        <v>-464.31</v>
      </c>
      <c r="G40" s="40">
        <v>-1.99</v>
      </c>
      <c r="H40" s="40">
        <v>0</v>
      </c>
      <c r="I40" s="42">
        <f t="shared" si="1"/>
        <v>7233.68</v>
      </c>
      <c r="J40" s="43">
        <f t="shared" si="2"/>
        <v>5231.4799999999996</v>
      </c>
      <c r="K40" s="39" t="s">
        <v>68</v>
      </c>
      <c r="L40" s="40" t="s">
        <v>68</v>
      </c>
      <c r="M40" s="40" t="s">
        <v>68</v>
      </c>
      <c r="N40" s="44" t="s">
        <v>68</v>
      </c>
      <c r="O40" s="40">
        <v>390.35</v>
      </c>
      <c r="P40" s="40">
        <v>8.1199999999999992</v>
      </c>
      <c r="Q40" s="40">
        <v>21.8</v>
      </c>
      <c r="R40" s="44">
        <v>7.21</v>
      </c>
      <c r="S40" s="39" t="s">
        <v>68</v>
      </c>
      <c r="T40" s="47" t="s">
        <v>68</v>
      </c>
      <c r="V40" s="109" t="s">
        <v>96</v>
      </c>
      <c r="W40" s="108">
        <f t="shared" si="3"/>
        <v>8</v>
      </c>
      <c r="X40" s="110" t="str">
        <f t="shared" si="4"/>
        <v>Quarter 3</v>
      </c>
      <c r="Y40" s="108" t="str" cm="1">
        <f t="array" ref="Y40">_xlfn.IFS(OR(W40=1,W40=2,W40=3),"1",(OR(W40=4,W40=5,W40=6)),"2",(OR(W40=7,W40=8,W40=9)),"3",(OR(W40=10,W40=11,W40=12)),"4")</f>
        <v>3</v>
      </c>
      <c r="Z40" s="109">
        <v>2010</v>
      </c>
    </row>
    <row r="41" spans="1:26" ht="17.149999999999999" customHeight="1" x14ac:dyDescent="0.35">
      <c r="A41" s="50" t="str">
        <f t="shared" si="5"/>
        <v>September 2010</v>
      </c>
      <c r="B41" s="39">
        <v>4185.57</v>
      </c>
      <c r="C41" s="40">
        <v>2777.7</v>
      </c>
      <c r="D41" s="40">
        <v>1109.72</v>
      </c>
      <c r="E41" s="41">
        <f t="shared" si="0"/>
        <v>1667.9799999999998</v>
      </c>
      <c r="F41" s="39">
        <v>-244.41</v>
      </c>
      <c r="G41" s="40">
        <v>-1.99</v>
      </c>
      <c r="H41" s="40">
        <v>0</v>
      </c>
      <c r="I41" s="42">
        <f t="shared" si="1"/>
        <v>6963.2699999999995</v>
      </c>
      <c r="J41" s="43">
        <f t="shared" si="2"/>
        <v>5609.1399999999994</v>
      </c>
      <c r="K41" s="39" t="s">
        <v>68</v>
      </c>
      <c r="L41" s="40" t="s">
        <v>68</v>
      </c>
      <c r="M41" s="40" t="s">
        <v>68</v>
      </c>
      <c r="N41" s="44" t="s">
        <v>68</v>
      </c>
      <c r="O41" s="40">
        <v>383.09</v>
      </c>
      <c r="P41" s="40">
        <v>8.06</v>
      </c>
      <c r="Q41" s="40">
        <v>23.18</v>
      </c>
      <c r="R41" s="44">
        <v>1.79</v>
      </c>
      <c r="S41" s="39" t="s">
        <v>68</v>
      </c>
      <c r="T41" s="47" t="s">
        <v>68</v>
      </c>
      <c r="V41" s="109" t="s">
        <v>97</v>
      </c>
      <c r="W41" s="108">
        <f t="shared" ref="W41:W57" si="6">MONTH(1&amp;LEFT(V41,3))</f>
        <v>9</v>
      </c>
      <c r="X41" s="108" t="str">
        <f t="shared" ref="X41:X57" si="7">"Quarter "&amp;Y41</f>
        <v>Quarter 3</v>
      </c>
      <c r="Y41" s="108" t="str" cm="1">
        <f t="array" ref="Y41">_xlfn.IFS(OR(W41=1,W41=2,W41=3),"1",(OR(W41=4,W41=5,W41=6)),"2",(OR(W41=7,W41=8,W41=9)),"3",(OR(W41=10,W41=11,W41=12)),"4")</f>
        <v>3</v>
      </c>
      <c r="Z41" s="109">
        <v>2010</v>
      </c>
    </row>
    <row r="42" spans="1:26" ht="17.149999999999999" customHeight="1" x14ac:dyDescent="0.35">
      <c r="A42" s="50" t="str">
        <f t="shared" si="5"/>
        <v>October 2010</v>
      </c>
      <c r="B42" s="39">
        <v>4676.66</v>
      </c>
      <c r="C42" s="40">
        <v>4676.83</v>
      </c>
      <c r="D42" s="40">
        <v>1998.74</v>
      </c>
      <c r="E42" s="41">
        <f t="shared" si="0"/>
        <v>2678.09</v>
      </c>
      <c r="F42" s="39">
        <v>-73.09</v>
      </c>
      <c r="G42" s="40">
        <v>-1.75</v>
      </c>
      <c r="H42" s="40">
        <v>0</v>
      </c>
      <c r="I42" s="42">
        <f t="shared" si="1"/>
        <v>9353.49</v>
      </c>
      <c r="J42" s="43">
        <f t="shared" si="2"/>
        <v>7281.66</v>
      </c>
      <c r="K42" s="39" t="s">
        <v>68</v>
      </c>
      <c r="L42" s="40" t="s">
        <v>68</v>
      </c>
      <c r="M42" s="40" t="s">
        <v>68</v>
      </c>
      <c r="N42" s="44" t="s">
        <v>68</v>
      </c>
      <c r="O42" s="40">
        <v>411.24</v>
      </c>
      <c r="P42" s="40">
        <v>16.62</v>
      </c>
      <c r="Q42" s="40">
        <v>26.05</v>
      </c>
      <c r="R42" s="44">
        <v>3.11</v>
      </c>
      <c r="S42" s="39" t="s">
        <v>68</v>
      </c>
      <c r="T42" s="47" t="s">
        <v>68</v>
      </c>
      <c r="V42" s="109" t="s">
        <v>98</v>
      </c>
      <c r="W42" s="108">
        <f t="shared" si="6"/>
        <v>10</v>
      </c>
      <c r="X42" s="108" t="str">
        <f t="shared" si="7"/>
        <v>Quarter 4</v>
      </c>
      <c r="Y42" s="108" t="str" cm="1">
        <f t="array" ref="Y42">_xlfn.IFS(OR(W42=1,W42=2,W42=3),"1",(OR(W42=4,W42=5,W42=6)),"2",(OR(W42=7,W42=8,W42=9)),"3",(OR(W42=10,W42=11,W42=12)),"4")</f>
        <v>4</v>
      </c>
      <c r="Z42" s="109">
        <v>2010</v>
      </c>
    </row>
    <row r="43" spans="1:26" ht="17.149999999999999" customHeight="1" x14ac:dyDescent="0.35">
      <c r="A43" s="50" t="str">
        <f t="shared" si="5"/>
        <v>November 2010</v>
      </c>
      <c r="B43" s="39">
        <v>4572.1400000000003</v>
      </c>
      <c r="C43" s="40">
        <v>5606.63</v>
      </c>
      <c r="D43" s="40">
        <v>936.76</v>
      </c>
      <c r="E43" s="41">
        <f t="shared" si="0"/>
        <v>4669.87</v>
      </c>
      <c r="F43" s="39">
        <v>442.33</v>
      </c>
      <c r="G43" s="40">
        <v>-1.75</v>
      </c>
      <c r="H43" s="40">
        <v>0</v>
      </c>
      <c r="I43" s="42">
        <f t="shared" si="1"/>
        <v>10178.77</v>
      </c>
      <c r="J43" s="43">
        <f t="shared" si="2"/>
        <v>9684.34</v>
      </c>
      <c r="K43" s="39" t="s">
        <v>68</v>
      </c>
      <c r="L43" s="40" t="s">
        <v>68</v>
      </c>
      <c r="M43" s="40" t="s">
        <v>68</v>
      </c>
      <c r="N43" s="44" t="s">
        <v>68</v>
      </c>
      <c r="O43" s="40">
        <v>414.89</v>
      </c>
      <c r="P43" s="40">
        <v>20.55</v>
      </c>
      <c r="Q43" s="40">
        <v>28.27</v>
      </c>
      <c r="R43" s="44">
        <v>2.39</v>
      </c>
      <c r="S43" s="39" t="s">
        <v>68</v>
      </c>
      <c r="T43" s="47" t="s">
        <v>68</v>
      </c>
      <c r="V43" s="109" t="s">
        <v>99</v>
      </c>
      <c r="W43" s="108">
        <f t="shared" si="6"/>
        <v>11</v>
      </c>
      <c r="X43" s="108" t="str">
        <f t="shared" si="7"/>
        <v>Quarter 4</v>
      </c>
      <c r="Y43" s="108" t="str" cm="1">
        <f t="array" ref="Y43">_xlfn.IFS(OR(W43=1,W43=2,W43=3),"1",(OR(W43=4,W43=5,W43=6)),"2",(OR(W43=7,W43=8,W43=9)),"3",(OR(W43=10,W43=11,W43=12)),"4")</f>
        <v>4</v>
      </c>
      <c r="Z43" s="109">
        <v>2010</v>
      </c>
    </row>
    <row r="44" spans="1:26" ht="17.149999999999999" customHeight="1" x14ac:dyDescent="0.35">
      <c r="A44" s="50" t="str">
        <f t="shared" si="5"/>
        <v>December 2010</v>
      </c>
      <c r="B44" s="39">
        <v>4593.68</v>
      </c>
      <c r="C44" s="40">
        <v>7162.9</v>
      </c>
      <c r="D44" s="40">
        <v>610.41999999999996</v>
      </c>
      <c r="E44" s="41">
        <f t="shared" si="0"/>
        <v>6552.48</v>
      </c>
      <c r="F44" s="39">
        <v>1309.75</v>
      </c>
      <c r="G44" s="40">
        <v>-1.75</v>
      </c>
      <c r="H44" s="40">
        <v>0</v>
      </c>
      <c r="I44" s="42">
        <f t="shared" si="1"/>
        <v>11756.58</v>
      </c>
      <c r="J44" s="43">
        <f t="shared" si="2"/>
        <v>12455.91</v>
      </c>
      <c r="K44" s="39" t="s">
        <v>68</v>
      </c>
      <c r="L44" s="40" t="s">
        <v>68</v>
      </c>
      <c r="M44" s="40" t="s">
        <v>68</v>
      </c>
      <c r="N44" s="44" t="s">
        <v>68</v>
      </c>
      <c r="O44" s="40">
        <v>472.59</v>
      </c>
      <c r="P44" s="40">
        <v>35.31</v>
      </c>
      <c r="Q44" s="40">
        <v>32.85</v>
      </c>
      <c r="R44" s="44">
        <v>1.57</v>
      </c>
      <c r="S44" s="39" t="s">
        <v>68</v>
      </c>
      <c r="T44" s="47" t="s">
        <v>68</v>
      </c>
      <c r="V44" s="109" t="s">
        <v>100</v>
      </c>
      <c r="W44" s="108">
        <f t="shared" si="6"/>
        <v>12</v>
      </c>
      <c r="X44" s="110" t="str">
        <f t="shared" si="7"/>
        <v>Quarter 4</v>
      </c>
      <c r="Y44" s="108" t="str" cm="1">
        <f t="array" ref="Y44">_xlfn.IFS(OR(W44=1,W44=2,W44=3),"1",(OR(W44=4,W44=5,W44=6)),"2",(OR(W44=7,W44=8,W44=9)),"3",(OR(W44=10,W44=11,W44=12)),"4")</f>
        <v>4</v>
      </c>
      <c r="Z44" s="109">
        <v>2010</v>
      </c>
    </row>
    <row r="45" spans="1:26" ht="17.149999999999999" customHeight="1" x14ac:dyDescent="0.35">
      <c r="A45" s="50" t="str">
        <f t="shared" si="5"/>
        <v>January 2011</v>
      </c>
      <c r="B45" s="39">
        <v>4746.16</v>
      </c>
      <c r="C45" s="40">
        <v>6437.28</v>
      </c>
      <c r="D45" s="40">
        <v>631.91</v>
      </c>
      <c r="E45" s="41">
        <f t="shared" si="0"/>
        <v>5805.37</v>
      </c>
      <c r="F45" s="39">
        <v>525.87</v>
      </c>
      <c r="G45" s="40">
        <v>-0.96</v>
      </c>
      <c r="H45" s="40">
        <v>0</v>
      </c>
      <c r="I45" s="42">
        <f t="shared" si="1"/>
        <v>11183.439999999999</v>
      </c>
      <c r="J45" s="43">
        <f t="shared" si="2"/>
        <v>11077.4</v>
      </c>
      <c r="K45" s="39" t="s">
        <v>68</v>
      </c>
      <c r="L45" s="40" t="s">
        <v>68</v>
      </c>
      <c r="M45" s="40" t="s">
        <v>68</v>
      </c>
      <c r="N45" s="44" t="s">
        <v>68</v>
      </c>
      <c r="O45" s="40">
        <v>448.19</v>
      </c>
      <c r="P45" s="40">
        <v>25.71</v>
      </c>
      <c r="Q45" s="40">
        <v>38.06</v>
      </c>
      <c r="R45" s="44">
        <v>2.83</v>
      </c>
      <c r="S45" s="39" t="s">
        <v>68</v>
      </c>
      <c r="T45" s="47" t="s">
        <v>68</v>
      </c>
      <c r="V45" s="109" t="s">
        <v>89</v>
      </c>
      <c r="W45" s="108">
        <f t="shared" si="6"/>
        <v>1</v>
      </c>
      <c r="X45" s="108" t="str">
        <f t="shared" si="7"/>
        <v>Quarter 1</v>
      </c>
      <c r="Y45" s="108" t="str" cm="1">
        <f t="array" ref="Y45">_xlfn.IFS(OR(W45=1,W45=2,W45=3),"1",(OR(W45=4,W45=5,W45=6)),"2",(OR(W45=7,W45=8,W45=9)),"3",(OR(W45=10,W45=11,W45=12)),"4")</f>
        <v>1</v>
      </c>
      <c r="Z45" s="109">
        <v>2011</v>
      </c>
    </row>
    <row r="46" spans="1:26" ht="17.149999999999999" customHeight="1" x14ac:dyDescent="0.35">
      <c r="A46" s="50" t="str">
        <f t="shared" si="5"/>
        <v>February 2011</v>
      </c>
      <c r="B46" s="39">
        <v>4130.9799999999996</v>
      </c>
      <c r="C46" s="40">
        <v>4987.1400000000003</v>
      </c>
      <c r="D46" s="40">
        <v>598.74</v>
      </c>
      <c r="E46" s="41">
        <f t="shared" si="0"/>
        <v>4388.4000000000005</v>
      </c>
      <c r="F46" s="39">
        <v>308.26</v>
      </c>
      <c r="G46" s="40">
        <v>-0.96</v>
      </c>
      <c r="H46" s="40">
        <v>0</v>
      </c>
      <c r="I46" s="42">
        <f t="shared" si="1"/>
        <v>9118.119999999999</v>
      </c>
      <c r="J46" s="43">
        <f t="shared" si="2"/>
        <v>8827.64</v>
      </c>
      <c r="K46" s="39" t="s">
        <v>68</v>
      </c>
      <c r="L46" s="40" t="s">
        <v>68</v>
      </c>
      <c r="M46" s="40" t="s">
        <v>68</v>
      </c>
      <c r="N46" s="44" t="s">
        <v>68</v>
      </c>
      <c r="O46" s="40">
        <v>380.63</v>
      </c>
      <c r="P46" s="40">
        <v>15.41</v>
      </c>
      <c r="Q46" s="40">
        <v>31.32</v>
      </c>
      <c r="R46" s="44">
        <v>1.39</v>
      </c>
      <c r="S46" s="39" t="s">
        <v>68</v>
      </c>
      <c r="T46" s="47" t="s">
        <v>68</v>
      </c>
      <c r="V46" s="109" t="s">
        <v>90</v>
      </c>
      <c r="W46" s="108">
        <f t="shared" si="6"/>
        <v>2</v>
      </c>
      <c r="X46" s="108" t="str">
        <f t="shared" si="7"/>
        <v>Quarter 1</v>
      </c>
      <c r="Y46" s="108" t="str" cm="1">
        <f t="array" ref="Y46">_xlfn.IFS(OR(W46=1,W46=2,W46=3),"1",(OR(W46=4,W46=5,W46=6)),"2",(OR(W46=7,W46=8,W46=9)),"3",(OR(W46=10,W46=11,W46=12)),"4")</f>
        <v>1</v>
      </c>
      <c r="Z46" s="109">
        <v>2011</v>
      </c>
    </row>
    <row r="47" spans="1:26" ht="17.149999999999999" customHeight="1" x14ac:dyDescent="0.35">
      <c r="A47" s="50" t="str">
        <f t="shared" si="5"/>
        <v>March 2011</v>
      </c>
      <c r="B47" s="39">
        <v>4404.97</v>
      </c>
      <c r="C47" s="40">
        <v>5319.32</v>
      </c>
      <c r="D47" s="40">
        <v>661.37</v>
      </c>
      <c r="E47" s="41">
        <f t="shared" si="0"/>
        <v>4657.95</v>
      </c>
      <c r="F47" s="39">
        <v>-213.61</v>
      </c>
      <c r="G47" s="40">
        <v>-0.96</v>
      </c>
      <c r="H47" s="40">
        <v>0</v>
      </c>
      <c r="I47" s="42">
        <f t="shared" si="1"/>
        <v>9724.2900000000009</v>
      </c>
      <c r="J47" s="43">
        <f t="shared" si="2"/>
        <v>8849.31</v>
      </c>
      <c r="K47" s="39" t="s">
        <v>68</v>
      </c>
      <c r="L47" s="40" t="s">
        <v>68</v>
      </c>
      <c r="M47" s="40" t="s">
        <v>68</v>
      </c>
      <c r="N47" s="44" t="s">
        <v>68</v>
      </c>
      <c r="O47" s="40">
        <v>441.08</v>
      </c>
      <c r="P47" s="40">
        <v>18.5</v>
      </c>
      <c r="Q47" s="40">
        <v>38.31</v>
      </c>
      <c r="R47" s="44">
        <v>5.8</v>
      </c>
      <c r="S47" s="39" t="s">
        <v>68</v>
      </c>
      <c r="T47" s="47" t="s">
        <v>68</v>
      </c>
      <c r="V47" s="109" t="s">
        <v>91</v>
      </c>
      <c r="W47" s="108">
        <f t="shared" si="6"/>
        <v>3</v>
      </c>
      <c r="X47" s="108" t="str">
        <f t="shared" si="7"/>
        <v>Quarter 1</v>
      </c>
      <c r="Y47" s="108" t="str" cm="1">
        <f t="array" ref="Y47">_xlfn.IFS(OR(W47=1,W47=2,W47=3),"1",(OR(W47=4,W47=5,W47=6)),"2",(OR(W47=7,W47=8,W47=9)),"3",(OR(W47=10,W47=11,W47=12)),"4")</f>
        <v>1</v>
      </c>
      <c r="Z47" s="109">
        <v>2011</v>
      </c>
    </row>
    <row r="48" spans="1:26" ht="17.149999999999999" customHeight="1" x14ac:dyDescent="0.35">
      <c r="A48" s="50" t="str">
        <f t="shared" si="5"/>
        <v>April 2011</v>
      </c>
      <c r="B48" s="39">
        <v>4275.28</v>
      </c>
      <c r="C48" s="40">
        <v>4540.4399999999996</v>
      </c>
      <c r="D48" s="40">
        <v>1774.02</v>
      </c>
      <c r="E48" s="41">
        <f t="shared" si="0"/>
        <v>2766.4199999999996</v>
      </c>
      <c r="F48" s="39">
        <v>-889.13</v>
      </c>
      <c r="G48" s="40">
        <v>-0.3</v>
      </c>
      <c r="H48" s="40">
        <v>0</v>
      </c>
      <c r="I48" s="42">
        <f t="shared" si="1"/>
        <v>8815.7199999999993</v>
      </c>
      <c r="J48" s="43">
        <f t="shared" si="2"/>
        <v>6152.5699999999988</v>
      </c>
      <c r="K48" s="39" t="s">
        <v>68</v>
      </c>
      <c r="L48" s="40" t="s">
        <v>68</v>
      </c>
      <c r="M48" s="40" t="s">
        <v>68</v>
      </c>
      <c r="N48" s="44" t="s">
        <v>68</v>
      </c>
      <c r="O48" s="40">
        <v>416.78</v>
      </c>
      <c r="P48" s="40">
        <v>18.64</v>
      </c>
      <c r="Q48" s="40">
        <v>41.73</v>
      </c>
      <c r="R48" s="44">
        <v>11.48</v>
      </c>
      <c r="S48" s="39" t="s">
        <v>68</v>
      </c>
      <c r="T48" s="47" t="s">
        <v>68</v>
      </c>
      <c r="V48" s="109" t="s">
        <v>92</v>
      </c>
      <c r="W48" s="108">
        <f t="shared" si="6"/>
        <v>4</v>
      </c>
      <c r="X48" s="110" t="str">
        <f t="shared" si="7"/>
        <v>Quarter 2</v>
      </c>
      <c r="Y48" s="108" t="str" cm="1">
        <f t="array" ref="Y48">_xlfn.IFS(OR(W48=1,W48=2,W48=3),"1",(OR(W48=4,W48=5,W48=6)),"2",(OR(W48=7,W48=8,W48=9)),"3",(OR(W48=10,W48=11,W48=12)),"4")</f>
        <v>2</v>
      </c>
      <c r="Z48" s="109">
        <v>2011</v>
      </c>
    </row>
    <row r="49" spans="1:26" ht="17.149999999999999" customHeight="1" x14ac:dyDescent="0.35">
      <c r="A49" s="50" t="str">
        <f t="shared" si="5"/>
        <v>May 2011</v>
      </c>
      <c r="B49" s="39">
        <v>3877.95</v>
      </c>
      <c r="C49" s="40">
        <v>4201.43</v>
      </c>
      <c r="D49" s="40">
        <v>1666.97</v>
      </c>
      <c r="E49" s="41">
        <f t="shared" si="0"/>
        <v>2534.46</v>
      </c>
      <c r="F49" s="39">
        <v>-582.27</v>
      </c>
      <c r="G49" s="40">
        <v>-0.3</v>
      </c>
      <c r="H49" s="40">
        <v>0</v>
      </c>
      <c r="I49" s="42">
        <f t="shared" si="1"/>
        <v>8079.38</v>
      </c>
      <c r="J49" s="43">
        <f t="shared" si="2"/>
        <v>5830.1399999999994</v>
      </c>
      <c r="K49" s="39" t="s">
        <v>68</v>
      </c>
      <c r="L49" s="40" t="s">
        <v>68</v>
      </c>
      <c r="M49" s="40" t="s">
        <v>68</v>
      </c>
      <c r="N49" s="44" t="s">
        <v>68</v>
      </c>
      <c r="O49" s="40">
        <v>392.93</v>
      </c>
      <c r="P49" s="40">
        <v>13.6</v>
      </c>
      <c r="Q49" s="40">
        <v>38.6</v>
      </c>
      <c r="R49" s="44">
        <v>9.9700000000000006</v>
      </c>
      <c r="S49" s="39" t="s">
        <v>68</v>
      </c>
      <c r="T49" s="47" t="s">
        <v>68</v>
      </c>
      <c r="V49" s="109" t="s">
        <v>93</v>
      </c>
      <c r="W49" s="108">
        <f t="shared" si="6"/>
        <v>5</v>
      </c>
      <c r="X49" s="108" t="str">
        <f t="shared" si="7"/>
        <v>Quarter 2</v>
      </c>
      <c r="Y49" s="108" t="str" cm="1">
        <f t="array" ref="Y49">_xlfn.IFS(OR(W49=1,W49=2,W49=3),"1",(OR(W49=4,W49=5,W49=6)),"2",(OR(W49=7,W49=8,W49=9)),"3",(OR(W49=10,W49=11,W49=12)),"4")</f>
        <v>2</v>
      </c>
      <c r="Z49" s="109">
        <v>2011</v>
      </c>
    </row>
    <row r="50" spans="1:26" ht="17.149999999999999" customHeight="1" x14ac:dyDescent="0.35">
      <c r="A50" s="50" t="str">
        <f t="shared" si="5"/>
        <v>June 2011</v>
      </c>
      <c r="B50" s="39">
        <v>3379.45</v>
      </c>
      <c r="C50" s="40">
        <v>3400.97</v>
      </c>
      <c r="D50" s="40">
        <v>1362.64</v>
      </c>
      <c r="E50" s="41">
        <f t="shared" si="0"/>
        <v>2038.3299999999997</v>
      </c>
      <c r="F50" s="39">
        <v>-483.79</v>
      </c>
      <c r="G50" s="40">
        <v>-0.3</v>
      </c>
      <c r="H50" s="40">
        <v>0</v>
      </c>
      <c r="I50" s="42">
        <f t="shared" si="1"/>
        <v>6780.42</v>
      </c>
      <c r="J50" s="43">
        <f t="shared" si="2"/>
        <v>4933.99</v>
      </c>
      <c r="K50" s="39" t="s">
        <v>68</v>
      </c>
      <c r="L50" s="40" t="s">
        <v>68</v>
      </c>
      <c r="M50" s="40" t="s">
        <v>68</v>
      </c>
      <c r="N50" s="44" t="s">
        <v>68</v>
      </c>
      <c r="O50" s="40">
        <v>358.74</v>
      </c>
      <c r="P50" s="40">
        <v>6.39</v>
      </c>
      <c r="Q50" s="40">
        <v>31.68</v>
      </c>
      <c r="R50" s="44">
        <v>8.3000000000000007</v>
      </c>
      <c r="S50" s="39" t="s">
        <v>68</v>
      </c>
      <c r="T50" s="47" t="s">
        <v>68</v>
      </c>
      <c r="V50" s="109" t="s">
        <v>94</v>
      </c>
      <c r="W50" s="108">
        <f t="shared" si="6"/>
        <v>6</v>
      </c>
      <c r="X50" s="108" t="str">
        <f t="shared" si="7"/>
        <v>Quarter 2</v>
      </c>
      <c r="Y50" s="108" t="str" cm="1">
        <f t="array" ref="Y50">_xlfn.IFS(OR(W50=1,W50=2,W50=3),"1",(OR(W50=4,W50=5,W50=6)),"2",(OR(W50=7,W50=8,W50=9)),"3",(OR(W50=10,W50=11,W50=12)),"4")</f>
        <v>2</v>
      </c>
      <c r="Z50" s="109">
        <v>2011</v>
      </c>
    </row>
    <row r="51" spans="1:26" ht="17.149999999999999" customHeight="1" x14ac:dyDescent="0.35">
      <c r="A51" s="50" t="str">
        <f t="shared" si="5"/>
        <v>July 2011</v>
      </c>
      <c r="B51" s="39">
        <v>3252.17</v>
      </c>
      <c r="C51" s="40">
        <v>3787.76</v>
      </c>
      <c r="D51" s="40">
        <v>1533.3</v>
      </c>
      <c r="E51" s="41">
        <f t="shared" si="0"/>
        <v>2254.46</v>
      </c>
      <c r="F51" s="39">
        <v>-626.47</v>
      </c>
      <c r="G51" s="40">
        <v>-0.33</v>
      </c>
      <c r="H51" s="40">
        <v>0</v>
      </c>
      <c r="I51" s="42">
        <f t="shared" si="1"/>
        <v>7039.93</v>
      </c>
      <c r="J51" s="43">
        <f t="shared" si="2"/>
        <v>4880.16</v>
      </c>
      <c r="K51" s="39" t="s">
        <v>68</v>
      </c>
      <c r="L51" s="40" t="s">
        <v>68</v>
      </c>
      <c r="M51" s="40" t="s">
        <v>68</v>
      </c>
      <c r="N51" s="44" t="s">
        <v>68</v>
      </c>
      <c r="O51" s="40">
        <v>359.78</v>
      </c>
      <c r="P51" s="40">
        <v>5.47</v>
      </c>
      <c r="Q51" s="40">
        <v>29.31</v>
      </c>
      <c r="R51" s="44">
        <v>9.25</v>
      </c>
      <c r="S51" s="39" t="s">
        <v>68</v>
      </c>
      <c r="T51" s="47" t="s">
        <v>68</v>
      </c>
      <c r="V51" s="109" t="s">
        <v>95</v>
      </c>
      <c r="W51" s="108">
        <f t="shared" si="6"/>
        <v>7</v>
      </c>
      <c r="X51" s="108" t="str">
        <f t="shared" si="7"/>
        <v>Quarter 3</v>
      </c>
      <c r="Y51" s="108" t="str" cm="1">
        <f t="array" ref="Y51">_xlfn.IFS(OR(W51=1,W51=2,W51=3),"1",(OR(W51=4,W51=5,W51=6)),"2",(OR(W51=7,W51=8,W51=9)),"3",(OR(W51=10,W51=11,W51=12)),"4")</f>
        <v>3</v>
      </c>
      <c r="Z51" s="109">
        <v>2011</v>
      </c>
    </row>
    <row r="52" spans="1:26" ht="17.149999999999999" customHeight="1" x14ac:dyDescent="0.35">
      <c r="A52" s="50" t="str">
        <f t="shared" si="5"/>
        <v>August 2011</v>
      </c>
      <c r="B52" s="39">
        <v>2719.15</v>
      </c>
      <c r="C52" s="40">
        <v>4082.18</v>
      </c>
      <c r="D52" s="40">
        <v>1889.37</v>
      </c>
      <c r="E52" s="41">
        <f t="shared" si="0"/>
        <v>2192.81</v>
      </c>
      <c r="F52" s="39">
        <v>-88.73</v>
      </c>
      <c r="G52" s="40">
        <v>-0.33</v>
      </c>
      <c r="H52" s="40">
        <v>0</v>
      </c>
      <c r="I52" s="42">
        <f t="shared" si="1"/>
        <v>6801.33</v>
      </c>
      <c r="J52" s="43">
        <f t="shared" si="2"/>
        <v>4823.2300000000005</v>
      </c>
      <c r="K52" s="39" t="s">
        <v>68</v>
      </c>
      <c r="L52" s="40" t="s">
        <v>68</v>
      </c>
      <c r="M52" s="40" t="s">
        <v>68</v>
      </c>
      <c r="N52" s="44" t="s">
        <v>68</v>
      </c>
      <c r="O52" s="40">
        <v>305.64</v>
      </c>
      <c r="P52" s="40">
        <v>7.24</v>
      </c>
      <c r="Q52" s="40">
        <v>28.02</v>
      </c>
      <c r="R52" s="44">
        <v>4.54</v>
      </c>
      <c r="S52" s="39" t="s">
        <v>68</v>
      </c>
      <c r="T52" s="47" t="s">
        <v>68</v>
      </c>
      <c r="V52" s="109" t="s">
        <v>96</v>
      </c>
      <c r="W52" s="108">
        <f t="shared" si="6"/>
        <v>8</v>
      </c>
      <c r="X52" s="110" t="str">
        <f t="shared" si="7"/>
        <v>Quarter 3</v>
      </c>
      <c r="Y52" s="108" t="str" cm="1">
        <f t="array" ref="Y52">_xlfn.IFS(OR(W52=1,W52=2,W52=3),"1",(OR(W52=4,W52=5,W52=6)),"2",(OR(W52=7,W52=8,W52=9)),"3",(OR(W52=10,W52=11,W52=12)),"4")</f>
        <v>3</v>
      </c>
      <c r="Z52" s="109">
        <v>2011</v>
      </c>
    </row>
    <row r="53" spans="1:26" ht="17.149999999999999" customHeight="1" x14ac:dyDescent="0.35">
      <c r="A53" s="50" t="str">
        <f t="shared" si="5"/>
        <v>September 2011</v>
      </c>
      <c r="B53" s="39">
        <v>3179.68</v>
      </c>
      <c r="C53" s="40">
        <v>3533.74</v>
      </c>
      <c r="D53" s="40">
        <v>1248.08</v>
      </c>
      <c r="E53" s="41">
        <f t="shared" si="0"/>
        <v>2285.66</v>
      </c>
      <c r="F53" s="39">
        <v>-299.14</v>
      </c>
      <c r="G53" s="40">
        <v>-0.33</v>
      </c>
      <c r="H53" s="40">
        <v>0</v>
      </c>
      <c r="I53" s="42">
        <f t="shared" si="1"/>
        <v>6713.42</v>
      </c>
      <c r="J53" s="43">
        <f t="shared" si="2"/>
        <v>5166.2</v>
      </c>
      <c r="K53" s="39" t="s">
        <v>68</v>
      </c>
      <c r="L53" s="40" t="s">
        <v>68</v>
      </c>
      <c r="M53" s="40" t="s">
        <v>68</v>
      </c>
      <c r="N53" s="44" t="s">
        <v>68</v>
      </c>
      <c r="O53" s="40">
        <v>345.54</v>
      </c>
      <c r="P53" s="40">
        <v>9.9700000000000006</v>
      </c>
      <c r="Q53" s="40">
        <v>25</v>
      </c>
      <c r="R53" s="44">
        <v>2.46</v>
      </c>
      <c r="S53" s="39" t="s">
        <v>68</v>
      </c>
      <c r="T53" s="47" t="s">
        <v>68</v>
      </c>
      <c r="V53" s="109" t="s">
        <v>97</v>
      </c>
      <c r="W53" s="108">
        <f t="shared" si="6"/>
        <v>9</v>
      </c>
      <c r="X53" s="108" t="str">
        <f t="shared" si="7"/>
        <v>Quarter 3</v>
      </c>
      <c r="Y53" s="108" t="str" cm="1">
        <f t="array" ref="Y53">_xlfn.IFS(OR(W53=1,W53=2,W53=3),"1",(OR(W53=4,W53=5,W53=6)),"2",(OR(W53=7,W53=8,W53=9)),"3",(OR(W53=10,W53=11,W53=12)),"4")</f>
        <v>3</v>
      </c>
      <c r="Z53" s="109">
        <v>2011</v>
      </c>
    </row>
    <row r="54" spans="1:26" ht="17.149999999999999" customHeight="1" x14ac:dyDescent="0.35">
      <c r="A54" s="50" t="str">
        <f t="shared" si="5"/>
        <v>October 2011</v>
      </c>
      <c r="B54" s="39">
        <v>3991.9</v>
      </c>
      <c r="C54" s="40">
        <v>4307.3999999999996</v>
      </c>
      <c r="D54" s="40">
        <v>1977.55</v>
      </c>
      <c r="E54" s="41">
        <f t="shared" si="0"/>
        <v>2329.8499999999995</v>
      </c>
      <c r="F54" s="39">
        <v>-80.349999999999994</v>
      </c>
      <c r="G54" s="40">
        <v>-0.22</v>
      </c>
      <c r="H54" s="40">
        <v>0</v>
      </c>
      <c r="I54" s="42">
        <f t="shared" si="1"/>
        <v>8299.2999999999993</v>
      </c>
      <c r="J54" s="43">
        <f t="shared" si="2"/>
        <v>6241.3999999999987</v>
      </c>
      <c r="K54" s="39" t="s">
        <v>68</v>
      </c>
      <c r="L54" s="40" t="s">
        <v>68</v>
      </c>
      <c r="M54" s="40" t="s">
        <v>68</v>
      </c>
      <c r="N54" s="44" t="s">
        <v>68</v>
      </c>
      <c r="O54" s="40">
        <v>385.89</v>
      </c>
      <c r="P54" s="40">
        <v>8.6300000000000008</v>
      </c>
      <c r="Q54" s="40">
        <v>27.29</v>
      </c>
      <c r="R54" s="44">
        <v>2.33</v>
      </c>
      <c r="S54" s="39" t="s">
        <v>68</v>
      </c>
      <c r="T54" s="47" t="s">
        <v>68</v>
      </c>
      <c r="V54" s="109" t="s">
        <v>98</v>
      </c>
      <c r="W54" s="108">
        <f t="shared" si="6"/>
        <v>10</v>
      </c>
      <c r="X54" s="108" t="str">
        <f t="shared" si="7"/>
        <v>Quarter 4</v>
      </c>
      <c r="Y54" s="108" t="str" cm="1">
        <f t="array" ref="Y54">_xlfn.IFS(OR(W54=1,W54=2,W54=3),"1",(OR(W54=4,W54=5,W54=6)),"2",(OR(W54=7,W54=8,W54=9)),"3",(OR(W54=10,W54=11,W54=12)),"4")</f>
        <v>4</v>
      </c>
      <c r="Z54" s="109">
        <v>2011</v>
      </c>
    </row>
    <row r="55" spans="1:26" ht="17.149999999999999" customHeight="1" x14ac:dyDescent="0.35">
      <c r="A55" s="50" t="str">
        <f t="shared" si="5"/>
        <v>November 2011</v>
      </c>
      <c r="B55" s="39">
        <v>4209.6899999999996</v>
      </c>
      <c r="C55" s="40">
        <v>4615.95</v>
      </c>
      <c r="D55" s="40">
        <v>1653.08</v>
      </c>
      <c r="E55" s="41">
        <f t="shared" si="0"/>
        <v>2962.87</v>
      </c>
      <c r="F55" s="39">
        <v>4.5599999999999996</v>
      </c>
      <c r="G55" s="40">
        <v>-0.22</v>
      </c>
      <c r="H55" s="40">
        <v>0</v>
      </c>
      <c r="I55" s="42">
        <f t="shared" si="1"/>
        <v>8825.64</v>
      </c>
      <c r="J55" s="43">
        <f t="shared" si="2"/>
        <v>7177.12</v>
      </c>
      <c r="K55" s="39" t="s">
        <v>68</v>
      </c>
      <c r="L55" s="40" t="s">
        <v>68</v>
      </c>
      <c r="M55" s="40" t="s">
        <v>68</v>
      </c>
      <c r="N55" s="44" t="s">
        <v>68</v>
      </c>
      <c r="O55" s="40">
        <v>390.33</v>
      </c>
      <c r="P55" s="40">
        <v>15.88</v>
      </c>
      <c r="Q55" s="40">
        <v>18.41</v>
      </c>
      <c r="R55" s="44">
        <v>0.48</v>
      </c>
      <c r="S55" s="39" t="s">
        <v>68</v>
      </c>
      <c r="T55" s="47" t="s">
        <v>68</v>
      </c>
      <c r="V55" s="109" t="s">
        <v>99</v>
      </c>
      <c r="W55" s="108">
        <f t="shared" si="6"/>
        <v>11</v>
      </c>
      <c r="X55" s="108" t="str">
        <f t="shared" si="7"/>
        <v>Quarter 4</v>
      </c>
      <c r="Y55" s="108" t="str" cm="1">
        <f t="array" ref="Y55">_xlfn.IFS(OR(W55=1,W55=2,W55=3),"1",(OR(W55=4,W55=5,W55=6)),"2",(OR(W55=7,W55=8,W55=9)),"3",(OR(W55=10,W55=11,W55=12)),"4")</f>
        <v>4</v>
      </c>
      <c r="Z55" s="109">
        <v>2011</v>
      </c>
    </row>
    <row r="56" spans="1:26" ht="17.149999999999999" customHeight="1" x14ac:dyDescent="0.35">
      <c r="A56" s="50" t="str">
        <f t="shared" si="5"/>
        <v>December 2011</v>
      </c>
      <c r="B56" s="39">
        <v>4132.42</v>
      </c>
      <c r="C56" s="40">
        <v>5409.71</v>
      </c>
      <c r="D56" s="40">
        <v>966.5</v>
      </c>
      <c r="E56" s="41">
        <f t="shared" si="0"/>
        <v>4443.21</v>
      </c>
      <c r="F56" s="39">
        <v>354.3</v>
      </c>
      <c r="G56" s="40">
        <v>-0.22</v>
      </c>
      <c r="H56" s="40">
        <v>0</v>
      </c>
      <c r="I56" s="42">
        <f t="shared" si="1"/>
        <v>9542.130000000001</v>
      </c>
      <c r="J56" s="43">
        <f t="shared" si="2"/>
        <v>8929.93</v>
      </c>
      <c r="K56" s="39" t="s">
        <v>68</v>
      </c>
      <c r="L56" s="40" t="s">
        <v>68</v>
      </c>
      <c r="M56" s="40" t="s">
        <v>68</v>
      </c>
      <c r="N56" s="44" t="s">
        <v>68</v>
      </c>
      <c r="O56" s="40">
        <v>440.24</v>
      </c>
      <c r="P56" s="40">
        <v>18.170000000000002</v>
      </c>
      <c r="Q56" s="40">
        <v>24.28</v>
      </c>
      <c r="R56" s="44">
        <v>0.46</v>
      </c>
      <c r="S56" s="39" t="s">
        <v>68</v>
      </c>
      <c r="T56" s="47" t="s">
        <v>68</v>
      </c>
      <c r="V56" s="109" t="s">
        <v>100</v>
      </c>
      <c r="W56" s="108">
        <f t="shared" si="6"/>
        <v>12</v>
      </c>
      <c r="X56" s="110" t="str">
        <f t="shared" si="7"/>
        <v>Quarter 4</v>
      </c>
      <c r="Y56" s="108" t="str" cm="1">
        <f t="array" ref="Y56">_xlfn.IFS(OR(W56=1,W56=2,W56=3),"1",(OR(W56=4,W56=5,W56=6)),"2",(OR(W56=7,W56=8,W56=9)),"3",(OR(W56=10,W56=11,W56=12)),"4")</f>
        <v>4</v>
      </c>
      <c r="Z56" s="109">
        <v>2011</v>
      </c>
    </row>
    <row r="57" spans="1:26" ht="17.149999999999999" customHeight="1" x14ac:dyDescent="0.35">
      <c r="A57" s="50" t="str">
        <f t="shared" si="5"/>
        <v>January 2012</v>
      </c>
      <c r="B57" s="39">
        <v>3925.25</v>
      </c>
      <c r="C57" s="40">
        <v>5449.46</v>
      </c>
      <c r="D57" s="40">
        <v>801.77</v>
      </c>
      <c r="E57" s="41">
        <f t="shared" si="0"/>
        <v>4647.6900000000005</v>
      </c>
      <c r="F57" s="39">
        <v>679.66</v>
      </c>
      <c r="G57" s="40">
        <v>-0.34</v>
      </c>
      <c r="H57" s="40">
        <v>0</v>
      </c>
      <c r="I57" s="42">
        <f t="shared" si="1"/>
        <v>9374.7099999999991</v>
      </c>
      <c r="J57" s="43">
        <f t="shared" si="2"/>
        <v>9252.5999999999985</v>
      </c>
      <c r="K57" s="39" t="s">
        <v>68</v>
      </c>
      <c r="L57" s="40" t="s">
        <v>68</v>
      </c>
      <c r="M57" s="40" t="s">
        <v>68</v>
      </c>
      <c r="N57" s="44" t="s">
        <v>68</v>
      </c>
      <c r="O57" s="40">
        <v>369.17</v>
      </c>
      <c r="P57" s="40">
        <v>17.7</v>
      </c>
      <c r="Q57" s="40">
        <v>18.079999999999998</v>
      </c>
      <c r="R57" s="44">
        <v>1.52</v>
      </c>
      <c r="S57" s="39" t="s">
        <v>68</v>
      </c>
      <c r="T57" s="47" t="s">
        <v>68</v>
      </c>
      <c r="V57" s="109" t="s">
        <v>89</v>
      </c>
      <c r="W57" s="108">
        <f t="shared" si="6"/>
        <v>1</v>
      </c>
      <c r="X57" s="108" t="str">
        <f t="shared" si="7"/>
        <v>Quarter 1</v>
      </c>
      <c r="Y57" s="108" t="str" cm="1">
        <f t="array" ref="Y57">_xlfn.IFS(OR(W57=1,W57=2,W57=3),"1",(OR(W57=4,W57=5,W57=6)),"2",(OR(W57=7,W57=8,W57=9)),"3",(OR(W57=10,W57=11,W57=12)),"4")</f>
        <v>1</v>
      </c>
      <c r="Z57" s="109">
        <v>2012</v>
      </c>
    </row>
    <row r="58" spans="1:26" ht="17.149999999999999" customHeight="1" x14ac:dyDescent="0.35">
      <c r="A58" s="50" t="str">
        <f t="shared" si="5"/>
        <v>February 2012</v>
      </c>
      <c r="B58" s="39">
        <v>3687.34</v>
      </c>
      <c r="C58" s="40">
        <v>5156.7</v>
      </c>
      <c r="D58" s="40">
        <v>907.57</v>
      </c>
      <c r="E58" s="41">
        <f t="shared" si="0"/>
        <v>4249.13</v>
      </c>
      <c r="F58" s="39">
        <v>1189.57</v>
      </c>
      <c r="G58" s="40">
        <v>-0.34</v>
      </c>
      <c r="H58" s="40">
        <v>0</v>
      </c>
      <c r="I58" s="42">
        <f t="shared" si="1"/>
        <v>8844.0400000000009</v>
      </c>
      <c r="J58" s="43">
        <f t="shared" si="2"/>
        <v>9126.0400000000009</v>
      </c>
      <c r="K58" s="39" t="s">
        <v>68</v>
      </c>
      <c r="L58" s="40" t="s">
        <v>68</v>
      </c>
      <c r="M58" s="40" t="s">
        <v>68</v>
      </c>
      <c r="N58" s="44" t="s">
        <v>68</v>
      </c>
      <c r="O58" s="40">
        <v>354.1</v>
      </c>
      <c r="P58" s="40">
        <v>21.5</v>
      </c>
      <c r="Q58" s="40">
        <v>17.22</v>
      </c>
      <c r="R58" s="44">
        <v>2.1800000000000002</v>
      </c>
      <c r="S58" s="39" t="s">
        <v>68</v>
      </c>
      <c r="T58" s="47" t="s">
        <v>68</v>
      </c>
      <c r="V58" s="109" t="s">
        <v>90</v>
      </c>
      <c r="W58" s="108">
        <f t="shared" ref="W58:W121" si="8">MONTH(1&amp;LEFT(V58,3))</f>
        <v>2</v>
      </c>
      <c r="X58" s="108" t="str">
        <f t="shared" ref="X58:X121" si="9">"Quarter "&amp;Y58</f>
        <v>Quarter 1</v>
      </c>
      <c r="Y58" s="108" t="str" cm="1">
        <f t="array" ref="Y58">_xlfn.IFS(OR(W58=1,W58=2,W58=3),"1",(OR(W58=4,W58=5,W58=6)),"2",(OR(W58=7,W58=8,W58=9)),"3",(OR(W58=10,W58=11,W58=12)),"4")</f>
        <v>1</v>
      </c>
      <c r="Z58" s="109">
        <v>2012</v>
      </c>
    </row>
    <row r="59" spans="1:26" ht="17.149999999999999" customHeight="1" x14ac:dyDescent="0.35">
      <c r="A59" s="50" t="str">
        <f t="shared" si="5"/>
        <v>March 2012</v>
      </c>
      <c r="B59" s="39">
        <v>4065.36</v>
      </c>
      <c r="C59" s="40">
        <v>4725.8500000000004</v>
      </c>
      <c r="D59" s="40">
        <v>1011.22</v>
      </c>
      <c r="E59" s="41">
        <f t="shared" si="0"/>
        <v>3714.63</v>
      </c>
      <c r="F59" s="39">
        <v>-620.79</v>
      </c>
      <c r="G59" s="40">
        <v>-0.34</v>
      </c>
      <c r="H59" s="40">
        <v>0</v>
      </c>
      <c r="I59" s="42">
        <f t="shared" si="1"/>
        <v>8791.2100000000009</v>
      </c>
      <c r="J59" s="43">
        <f t="shared" si="2"/>
        <v>7159.2000000000007</v>
      </c>
      <c r="K59" s="39" t="s">
        <v>68</v>
      </c>
      <c r="L59" s="40" t="s">
        <v>68</v>
      </c>
      <c r="M59" s="40" t="s">
        <v>68</v>
      </c>
      <c r="N59" s="44" t="s">
        <v>68</v>
      </c>
      <c r="O59" s="40">
        <v>396.28</v>
      </c>
      <c r="P59" s="40">
        <v>10.87</v>
      </c>
      <c r="Q59" s="40">
        <v>17.79</v>
      </c>
      <c r="R59" s="44">
        <v>7.22</v>
      </c>
      <c r="S59" s="39" t="s">
        <v>68</v>
      </c>
      <c r="T59" s="47" t="s">
        <v>68</v>
      </c>
      <c r="V59" s="109" t="s">
        <v>91</v>
      </c>
      <c r="W59" s="108">
        <f t="shared" si="8"/>
        <v>3</v>
      </c>
      <c r="X59" s="108" t="str">
        <f t="shared" si="9"/>
        <v>Quarter 1</v>
      </c>
      <c r="Y59" s="108" t="str" cm="1">
        <f t="array" ref="Y59">_xlfn.IFS(OR(W59=1,W59=2,W59=3),"1",(OR(W59=4,W59=5,W59=6)),"2",(OR(W59=7,W59=8,W59=9)),"3",(OR(W59=10,W59=11,W59=12)),"4")</f>
        <v>1</v>
      </c>
      <c r="Z59" s="109">
        <v>2012</v>
      </c>
    </row>
    <row r="60" spans="1:26" ht="17.149999999999999" customHeight="1" x14ac:dyDescent="0.35">
      <c r="A60" s="50" t="str">
        <f t="shared" si="5"/>
        <v>April 2012</v>
      </c>
      <c r="B60" s="39">
        <v>3509.81</v>
      </c>
      <c r="C60" s="40">
        <v>4339.26</v>
      </c>
      <c r="D60" s="40">
        <v>1224.56</v>
      </c>
      <c r="E60" s="41">
        <f t="shared" si="0"/>
        <v>3114.7000000000003</v>
      </c>
      <c r="F60" s="39">
        <v>260.08</v>
      </c>
      <c r="G60" s="40">
        <v>-0.12</v>
      </c>
      <c r="H60" s="40">
        <v>0</v>
      </c>
      <c r="I60" s="42">
        <f t="shared" si="1"/>
        <v>7849.07</v>
      </c>
      <c r="J60" s="43">
        <f t="shared" si="2"/>
        <v>6884.59</v>
      </c>
      <c r="K60" s="39" t="s">
        <v>68</v>
      </c>
      <c r="L60" s="40" t="s">
        <v>68</v>
      </c>
      <c r="M60" s="40" t="s">
        <v>68</v>
      </c>
      <c r="N60" s="44" t="s">
        <v>68</v>
      </c>
      <c r="O60" s="40">
        <v>370.36</v>
      </c>
      <c r="P60" s="40">
        <v>10.65</v>
      </c>
      <c r="Q60" s="40">
        <v>26.74</v>
      </c>
      <c r="R60" s="44">
        <v>3.95</v>
      </c>
      <c r="S60" s="39" t="s">
        <v>68</v>
      </c>
      <c r="T60" s="47" t="s">
        <v>68</v>
      </c>
      <c r="V60" s="109" t="s">
        <v>92</v>
      </c>
      <c r="W60" s="108">
        <f t="shared" si="8"/>
        <v>4</v>
      </c>
      <c r="X60" s="110" t="str">
        <f t="shared" si="9"/>
        <v>Quarter 2</v>
      </c>
      <c r="Y60" s="108" t="str" cm="1">
        <f t="array" ref="Y60">_xlfn.IFS(OR(W60=1,W60=2,W60=3),"1",(OR(W60=4,W60=5,W60=6)),"2",(OR(W60=7,W60=8,W60=9)),"3",(OR(W60=10,W60=11,W60=12)),"4")</f>
        <v>2</v>
      </c>
      <c r="Z60" s="109">
        <v>2012</v>
      </c>
    </row>
    <row r="61" spans="1:26" ht="17.149999999999999" customHeight="1" x14ac:dyDescent="0.35">
      <c r="A61" s="50" t="str">
        <f t="shared" si="5"/>
        <v>May 2012</v>
      </c>
      <c r="B61" s="39">
        <v>3394.42</v>
      </c>
      <c r="C61" s="40">
        <v>3890.62</v>
      </c>
      <c r="D61" s="40">
        <v>1139.3699999999999</v>
      </c>
      <c r="E61" s="41">
        <f t="shared" si="0"/>
        <v>2751.25</v>
      </c>
      <c r="F61" s="39">
        <v>-422.7</v>
      </c>
      <c r="G61" s="40">
        <v>-0.12</v>
      </c>
      <c r="H61" s="40">
        <v>0</v>
      </c>
      <c r="I61" s="42">
        <f t="shared" si="1"/>
        <v>7285.04</v>
      </c>
      <c r="J61" s="43">
        <f t="shared" si="2"/>
        <v>5722.97</v>
      </c>
      <c r="K61" s="39" t="s">
        <v>68</v>
      </c>
      <c r="L61" s="40" t="s">
        <v>68</v>
      </c>
      <c r="M61" s="40" t="s">
        <v>68</v>
      </c>
      <c r="N61" s="44" t="s">
        <v>68</v>
      </c>
      <c r="O61" s="40">
        <v>364.14</v>
      </c>
      <c r="P61" s="40">
        <v>11.95</v>
      </c>
      <c r="Q61" s="40">
        <v>21.65</v>
      </c>
      <c r="R61" s="44">
        <v>6.22</v>
      </c>
      <c r="S61" s="39" t="s">
        <v>68</v>
      </c>
      <c r="T61" s="47" t="s">
        <v>68</v>
      </c>
      <c r="V61" s="109" t="s">
        <v>93</v>
      </c>
      <c r="W61" s="108">
        <f t="shared" si="8"/>
        <v>5</v>
      </c>
      <c r="X61" s="108" t="str">
        <f t="shared" si="9"/>
        <v>Quarter 2</v>
      </c>
      <c r="Y61" s="108" t="str" cm="1">
        <f t="array" ref="Y61">_xlfn.IFS(OR(W61=1,W61=2,W61=3),"1",(OR(W61=4,W61=5,W61=6)),"2",(OR(W61=7,W61=8,W61=9)),"3",(OR(W61=10,W61=11,W61=12)),"4")</f>
        <v>2</v>
      </c>
      <c r="Z61" s="109">
        <v>2012</v>
      </c>
    </row>
    <row r="62" spans="1:26" ht="17.149999999999999" customHeight="1" x14ac:dyDescent="0.35">
      <c r="A62" s="50" t="str">
        <f t="shared" si="5"/>
        <v>June 2012</v>
      </c>
      <c r="B62" s="39">
        <v>3187.64</v>
      </c>
      <c r="C62" s="40">
        <v>3140.02</v>
      </c>
      <c r="D62" s="40">
        <v>1031.52</v>
      </c>
      <c r="E62" s="41">
        <f t="shared" si="0"/>
        <v>2108.5</v>
      </c>
      <c r="F62" s="39">
        <v>-698.34</v>
      </c>
      <c r="G62" s="40">
        <v>-0.12</v>
      </c>
      <c r="H62" s="40">
        <v>0</v>
      </c>
      <c r="I62" s="42">
        <f t="shared" si="1"/>
        <v>6327.66</v>
      </c>
      <c r="J62" s="43">
        <f t="shared" si="2"/>
        <v>4597.7999999999993</v>
      </c>
      <c r="K62" s="39" t="s">
        <v>68</v>
      </c>
      <c r="L62" s="40" t="s">
        <v>68</v>
      </c>
      <c r="M62" s="40" t="s">
        <v>68</v>
      </c>
      <c r="N62" s="44" t="s">
        <v>68</v>
      </c>
      <c r="O62" s="40">
        <v>349.95</v>
      </c>
      <c r="P62" s="40">
        <v>6.38</v>
      </c>
      <c r="Q62" s="40">
        <v>16.690000000000001</v>
      </c>
      <c r="R62" s="44">
        <v>9.8699999999999992</v>
      </c>
      <c r="S62" s="39" t="s">
        <v>68</v>
      </c>
      <c r="T62" s="47" t="s">
        <v>68</v>
      </c>
      <c r="V62" s="109" t="s">
        <v>94</v>
      </c>
      <c r="W62" s="108">
        <f t="shared" si="8"/>
        <v>6</v>
      </c>
      <c r="X62" s="108" t="str">
        <f t="shared" si="9"/>
        <v>Quarter 2</v>
      </c>
      <c r="Y62" s="108" t="str" cm="1">
        <f t="array" ref="Y62">_xlfn.IFS(OR(W62=1,W62=2,W62=3),"1",(OR(W62=4,W62=5,W62=6)),"2",(OR(W62=7,W62=8,W62=9)),"3",(OR(W62=10,W62=11,W62=12)),"4")</f>
        <v>2</v>
      </c>
      <c r="Z62" s="109">
        <v>2012</v>
      </c>
    </row>
    <row r="63" spans="1:26" ht="17.149999999999999" customHeight="1" x14ac:dyDescent="0.35">
      <c r="A63" s="50" t="str">
        <f t="shared" si="5"/>
        <v>July 2012</v>
      </c>
      <c r="B63" s="39">
        <v>2953.63</v>
      </c>
      <c r="C63" s="40">
        <v>3393.49</v>
      </c>
      <c r="D63" s="40">
        <v>1577.63</v>
      </c>
      <c r="E63" s="41">
        <f t="shared" si="0"/>
        <v>1815.8599999999997</v>
      </c>
      <c r="F63" s="39">
        <v>-550.12</v>
      </c>
      <c r="G63" s="40">
        <v>-0.42</v>
      </c>
      <c r="H63" s="40">
        <v>0</v>
      </c>
      <c r="I63" s="42">
        <f t="shared" si="1"/>
        <v>6347.12</v>
      </c>
      <c r="J63" s="43">
        <f t="shared" si="2"/>
        <v>4219.37</v>
      </c>
      <c r="K63" s="39" t="s">
        <v>68</v>
      </c>
      <c r="L63" s="40" t="s">
        <v>68</v>
      </c>
      <c r="M63" s="40" t="s">
        <v>68</v>
      </c>
      <c r="N63" s="44" t="s">
        <v>68</v>
      </c>
      <c r="O63" s="40">
        <v>348.31</v>
      </c>
      <c r="P63" s="40">
        <v>7.53</v>
      </c>
      <c r="Q63" s="40">
        <v>11.2</v>
      </c>
      <c r="R63" s="44">
        <v>8.5</v>
      </c>
      <c r="S63" s="39" t="s">
        <v>68</v>
      </c>
      <c r="T63" s="47" t="s">
        <v>68</v>
      </c>
      <c r="V63" s="109" t="s">
        <v>95</v>
      </c>
      <c r="W63" s="108">
        <f t="shared" si="8"/>
        <v>7</v>
      </c>
      <c r="X63" s="108" t="str">
        <f t="shared" si="9"/>
        <v>Quarter 3</v>
      </c>
      <c r="Y63" s="108" t="str" cm="1">
        <f t="array" ref="Y63">_xlfn.IFS(OR(W63=1,W63=2,W63=3),"1",(OR(W63=4,W63=5,W63=6)),"2",(OR(W63=7,W63=8,W63=9)),"3",(OR(W63=10,W63=11,W63=12)),"4")</f>
        <v>3</v>
      </c>
      <c r="Z63" s="109">
        <v>2012</v>
      </c>
    </row>
    <row r="64" spans="1:26" ht="17.149999999999999" customHeight="1" x14ac:dyDescent="0.35">
      <c r="A64" s="50" t="str">
        <f t="shared" si="5"/>
        <v>August 2012</v>
      </c>
      <c r="B64" s="39">
        <v>2853</v>
      </c>
      <c r="C64" s="40">
        <v>3205.51</v>
      </c>
      <c r="D64" s="40">
        <v>1761.87</v>
      </c>
      <c r="E64" s="41">
        <f t="shared" si="0"/>
        <v>1443.6400000000003</v>
      </c>
      <c r="F64" s="39">
        <v>-435.73</v>
      </c>
      <c r="G64" s="40">
        <v>-0.42</v>
      </c>
      <c r="H64" s="40">
        <v>0</v>
      </c>
      <c r="I64" s="42">
        <f t="shared" si="1"/>
        <v>6058.51</v>
      </c>
      <c r="J64" s="43">
        <f t="shared" si="2"/>
        <v>3860.9100000000003</v>
      </c>
      <c r="K64" s="39" t="s">
        <v>68</v>
      </c>
      <c r="L64" s="40" t="s">
        <v>68</v>
      </c>
      <c r="M64" s="40" t="s">
        <v>68</v>
      </c>
      <c r="N64" s="44" t="s">
        <v>68</v>
      </c>
      <c r="O64" s="40">
        <v>319.26</v>
      </c>
      <c r="P64" s="40">
        <v>8.43</v>
      </c>
      <c r="Q64" s="40">
        <v>25.88</v>
      </c>
      <c r="R64" s="44">
        <v>5.23</v>
      </c>
      <c r="S64" s="39" t="s">
        <v>68</v>
      </c>
      <c r="T64" s="47" t="s">
        <v>68</v>
      </c>
      <c r="V64" s="109" t="s">
        <v>96</v>
      </c>
      <c r="W64" s="108">
        <f t="shared" si="8"/>
        <v>8</v>
      </c>
      <c r="X64" s="110" t="str">
        <f t="shared" si="9"/>
        <v>Quarter 3</v>
      </c>
      <c r="Y64" s="108" t="str" cm="1">
        <f t="array" ref="Y64">_xlfn.IFS(OR(W64=1,W64=2,W64=3),"1",(OR(W64=4,W64=5,W64=6)),"2",(OR(W64=7,W64=8,W64=9)),"3",(OR(W64=10,W64=11,W64=12)),"4")</f>
        <v>3</v>
      </c>
      <c r="Z64" s="109">
        <v>2012</v>
      </c>
    </row>
    <row r="65" spans="1:26" ht="17.149999999999999" customHeight="1" x14ac:dyDescent="0.35">
      <c r="A65" s="50" t="str">
        <f t="shared" si="5"/>
        <v>September 2012</v>
      </c>
      <c r="B65" s="39">
        <v>2339.65</v>
      </c>
      <c r="C65" s="40">
        <v>2293.5500000000002</v>
      </c>
      <c r="D65" s="40">
        <v>692.51</v>
      </c>
      <c r="E65" s="41">
        <f t="shared" si="0"/>
        <v>1601.0400000000002</v>
      </c>
      <c r="F65" s="39">
        <v>229.07</v>
      </c>
      <c r="G65" s="40">
        <v>-0.42</v>
      </c>
      <c r="H65" s="40">
        <v>0</v>
      </c>
      <c r="I65" s="42">
        <f t="shared" si="1"/>
        <v>4633.2000000000007</v>
      </c>
      <c r="J65" s="43">
        <f t="shared" si="2"/>
        <v>4169.76</v>
      </c>
      <c r="K65" s="39" t="s">
        <v>68</v>
      </c>
      <c r="L65" s="40" t="s">
        <v>68</v>
      </c>
      <c r="M65" s="40" t="s">
        <v>68</v>
      </c>
      <c r="N65" s="44" t="s">
        <v>68</v>
      </c>
      <c r="O65" s="40">
        <v>279.08</v>
      </c>
      <c r="P65" s="40">
        <v>2.2799999999999998</v>
      </c>
      <c r="Q65" s="40">
        <v>10.61</v>
      </c>
      <c r="R65" s="44">
        <v>4.51</v>
      </c>
      <c r="S65" s="39" t="s">
        <v>68</v>
      </c>
      <c r="T65" s="47" t="s">
        <v>68</v>
      </c>
      <c r="V65" s="109" t="s">
        <v>97</v>
      </c>
      <c r="W65" s="108">
        <f t="shared" si="8"/>
        <v>9</v>
      </c>
      <c r="X65" s="108" t="str">
        <f t="shared" si="9"/>
        <v>Quarter 3</v>
      </c>
      <c r="Y65" s="108" t="str" cm="1">
        <f t="array" ref="Y65">_xlfn.IFS(OR(W65=1,W65=2,W65=3),"1",(OR(W65=4,W65=5,W65=6)),"2",(OR(W65=7,W65=8,W65=9)),"3",(OR(W65=10,W65=11,W65=12)),"4")</f>
        <v>3</v>
      </c>
      <c r="Z65" s="109">
        <v>2012</v>
      </c>
    </row>
    <row r="66" spans="1:26" ht="17.149999999999999" customHeight="1" x14ac:dyDescent="0.35">
      <c r="A66" s="50" t="str">
        <f t="shared" si="5"/>
        <v>October 2012</v>
      </c>
      <c r="B66" s="39">
        <v>3167.08</v>
      </c>
      <c r="C66" s="40">
        <v>4071.84</v>
      </c>
      <c r="D66" s="40">
        <v>613.76</v>
      </c>
      <c r="E66" s="41">
        <f t="shared" si="0"/>
        <v>3458.08</v>
      </c>
      <c r="F66" s="39">
        <v>-219.18</v>
      </c>
      <c r="G66" s="40">
        <v>-0.79</v>
      </c>
      <c r="H66" s="40">
        <v>0</v>
      </c>
      <c r="I66" s="42">
        <f t="shared" si="1"/>
        <v>7238.92</v>
      </c>
      <c r="J66" s="43">
        <f t="shared" si="2"/>
        <v>6405.98</v>
      </c>
      <c r="K66" s="39" t="s">
        <v>68</v>
      </c>
      <c r="L66" s="40" t="s">
        <v>68</v>
      </c>
      <c r="M66" s="40" t="s">
        <v>68</v>
      </c>
      <c r="N66" s="44" t="s">
        <v>68</v>
      </c>
      <c r="O66" s="40">
        <v>324.02</v>
      </c>
      <c r="P66" s="40">
        <v>11.62</v>
      </c>
      <c r="Q66" s="40">
        <v>6.67</v>
      </c>
      <c r="R66" s="44">
        <v>1.19</v>
      </c>
      <c r="S66" s="39" t="s">
        <v>68</v>
      </c>
      <c r="T66" s="47" t="s">
        <v>68</v>
      </c>
      <c r="V66" s="109" t="s">
        <v>98</v>
      </c>
      <c r="W66" s="108">
        <f t="shared" si="8"/>
        <v>10</v>
      </c>
      <c r="X66" s="108" t="str">
        <f t="shared" si="9"/>
        <v>Quarter 4</v>
      </c>
      <c r="Y66" s="108" t="str" cm="1">
        <f t="array" ref="Y66">_xlfn.IFS(OR(W66=1,W66=2,W66=3),"1",(OR(W66=4,W66=5,W66=6)),"2",(OR(W66=7,W66=8,W66=9)),"3",(OR(W66=10,W66=11,W66=12)),"4")</f>
        <v>4</v>
      </c>
      <c r="Z66" s="109">
        <v>2012</v>
      </c>
    </row>
    <row r="67" spans="1:26" ht="17.149999999999999" customHeight="1" x14ac:dyDescent="0.35">
      <c r="A67" s="50" t="str">
        <f t="shared" si="5"/>
        <v>November 2012</v>
      </c>
      <c r="B67" s="39">
        <v>3270.65</v>
      </c>
      <c r="C67" s="40">
        <v>5030.1400000000003</v>
      </c>
      <c r="D67" s="40">
        <v>576.79</v>
      </c>
      <c r="E67" s="41">
        <f t="shared" si="0"/>
        <v>4453.3500000000004</v>
      </c>
      <c r="F67" s="39">
        <v>176.26</v>
      </c>
      <c r="G67" s="40">
        <v>-0.79</v>
      </c>
      <c r="H67" s="40">
        <v>0</v>
      </c>
      <c r="I67" s="42">
        <f t="shared" si="1"/>
        <v>8300.7900000000009</v>
      </c>
      <c r="J67" s="43">
        <f t="shared" si="2"/>
        <v>7900.2600000000011</v>
      </c>
      <c r="K67" s="39" t="s">
        <v>68</v>
      </c>
      <c r="L67" s="40" t="s">
        <v>68</v>
      </c>
      <c r="M67" s="40" t="s">
        <v>68</v>
      </c>
      <c r="N67" s="44" t="s">
        <v>68</v>
      </c>
      <c r="O67" s="40">
        <v>334.05</v>
      </c>
      <c r="P67" s="40">
        <v>18.88</v>
      </c>
      <c r="Q67" s="40">
        <v>12.54</v>
      </c>
      <c r="R67" s="44">
        <v>1.04</v>
      </c>
      <c r="S67" s="39" t="s">
        <v>68</v>
      </c>
      <c r="T67" s="47" t="s">
        <v>68</v>
      </c>
      <c r="V67" s="109" t="s">
        <v>99</v>
      </c>
      <c r="W67" s="108">
        <f t="shared" si="8"/>
        <v>11</v>
      </c>
      <c r="X67" s="108" t="str">
        <f t="shared" si="9"/>
        <v>Quarter 4</v>
      </c>
      <c r="Y67" s="108" t="str" cm="1">
        <f t="array" ref="Y67">_xlfn.IFS(OR(W67=1,W67=2,W67=3),"1",(OR(W67=4,W67=5,W67=6)),"2",(OR(W67=7,W67=8,W67=9)),"3",(OR(W67=10,W67=11,W67=12)),"4")</f>
        <v>4</v>
      </c>
      <c r="Z67" s="109">
        <v>2012</v>
      </c>
    </row>
    <row r="68" spans="1:26" ht="17.149999999999999" customHeight="1" x14ac:dyDescent="0.35">
      <c r="A68" s="50" t="str">
        <f t="shared" si="5"/>
        <v>December 2012</v>
      </c>
      <c r="B68" s="39">
        <v>3243.19</v>
      </c>
      <c r="C68" s="40">
        <v>6019.36</v>
      </c>
      <c r="D68" s="40">
        <v>626.26</v>
      </c>
      <c r="E68" s="41">
        <f t="shared" si="0"/>
        <v>5393.0999999999995</v>
      </c>
      <c r="F68" s="39">
        <v>433.24</v>
      </c>
      <c r="G68" s="40">
        <v>-0.79</v>
      </c>
      <c r="H68" s="40">
        <v>0</v>
      </c>
      <c r="I68" s="42">
        <f t="shared" si="1"/>
        <v>9262.5499999999993</v>
      </c>
      <c r="J68" s="43">
        <f t="shared" si="2"/>
        <v>9069.5299999999988</v>
      </c>
      <c r="K68" s="39" t="s">
        <v>68</v>
      </c>
      <c r="L68" s="40" t="s">
        <v>68</v>
      </c>
      <c r="M68" s="40" t="s">
        <v>68</v>
      </c>
      <c r="N68" s="44" t="s">
        <v>68</v>
      </c>
      <c r="O68" s="40">
        <v>365.83</v>
      </c>
      <c r="P68" s="40">
        <v>26.58</v>
      </c>
      <c r="Q68" s="40">
        <v>18.12</v>
      </c>
      <c r="R68" s="44">
        <v>3.04</v>
      </c>
      <c r="S68" s="39" t="s">
        <v>68</v>
      </c>
      <c r="T68" s="47" t="s">
        <v>68</v>
      </c>
      <c r="V68" s="109" t="s">
        <v>100</v>
      </c>
      <c r="W68" s="108">
        <f t="shared" si="8"/>
        <v>12</v>
      </c>
      <c r="X68" s="110" t="str">
        <f t="shared" si="9"/>
        <v>Quarter 4</v>
      </c>
      <c r="Y68" s="108" t="str" cm="1">
        <f t="array" ref="Y68">_xlfn.IFS(OR(W68=1,W68=2,W68=3),"1",(OR(W68=4,W68=5,W68=6)),"2",(OR(W68=7,W68=8,W68=9)),"3",(OR(W68=10,W68=11,W68=12)),"4")</f>
        <v>4</v>
      </c>
      <c r="Z68" s="109">
        <v>2012</v>
      </c>
    </row>
    <row r="69" spans="1:26" ht="17.149999999999999" customHeight="1" x14ac:dyDescent="0.35">
      <c r="A69" s="50" t="str">
        <f t="shared" si="5"/>
        <v>January 2013</v>
      </c>
      <c r="B69" s="39">
        <v>3515.47</v>
      </c>
      <c r="C69" s="40">
        <v>5506.3</v>
      </c>
      <c r="D69" s="40">
        <v>602.49</v>
      </c>
      <c r="E69" s="41">
        <f t="shared" si="0"/>
        <v>4903.8100000000004</v>
      </c>
      <c r="F69" s="39">
        <v>1319.78</v>
      </c>
      <c r="G69" s="40">
        <v>-0.88</v>
      </c>
      <c r="H69" s="40">
        <v>0</v>
      </c>
      <c r="I69" s="42">
        <f t="shared" si="1"/>
        <v>9021.77</v>
      </c>
      <c r="J69" s="43">
        <f t="shared" si="2"/>
        <v>9739.0600000000013</v>
      </c>
      <c r="K69" s="39" t="s">
        <v>68</v>
      </c>
      <c r="L69" s="40" t="s">
        <v>68</v>
      </c>
      <c r="M69" s="40" t="s">
        <v>68</v>
      </c>
      <c r="N69" s="44" t="s">
        <v>68</v>
      </c>
      <c r="O69" s="40">
        <v>372.93</v>
      </c>
      <c r="P69" s="40">
        <v>26.62</v>
      </c>
      <c r="Q69" s="40">
        <v>9.68</v>
      </c>
      <c r="R69" s="44">
        <v>1.38</v>
      </c>
      <c r="S69" s="39" t="s">
        <v>68</v>
      </c>
      <c r="T69" s="47" t="s">
        <v>68</v>
      </c>
      <c r="V69" s="109" t="s">
        <v>89</v>
      </c>
      <c r="W69" s="108">
        <f t="shared" si="8"/>
        <v>1</v>
      </c>
      <c r="X69" s="108" t="str">
        <f t="shared" si="9"/>
        <v>Quarter 1</v>
      </c>
      <c r="Y69" s="108" t="str" cm="1">
        <f t="array" ref="Y69">_xlfn.IFS(OR(W69=1,W69=2,W69=3),"1",(OR(W69=4,W69=5,W69=6)),"2",(OR(W69=7,W69=8,W69=9)),"3",(OR(W69=10,W69=11,W69=12)),"4")</f>
        <v>1</v>
      </c>
      <c r="Z69" s="109">
        <v>2013</v>
      </c>
    </row>
    <row r="70" spans="1:26" ht="17.149999999999999" customHeight="1" x14ac:dyDescent="0.35">
      <c r="A70" s="50" t="str">
        <f t="shared" si="5"/>
        <v>February 2013</v>
      </c>
      <c r="B70" s="39">
        <v>3122.31</v>
      </c>
      <c r="C70" s="40">
        <v>4950.21</v>
      </c>
      <c r="D70" s="40">
        <v>534.64</v>
      </c>
      <c r="E70" s="41">
        <f t="shared" si="0"/>
        <v>4415.57</v>
      </c>
      <c r="F70" s="39">
        <v>1622.05</v>
      </c>
      <c r="G70" s="40">
        <v>-0.88</v>
      </c>
      <c r="H70" s="40">
        <v>0</v>
      </c>
      <c r="I70" s="42">
        <f t="shared" si="1"/>
        <v>8072.52</v>
      </c>
      <c r="J70" s="43">
        <f t="shared" si="2"/>
        <v>9159.93</v>
      </c>
      <c r="K70" s="39" t="s">
        <v>68</v>
      </c>
      <c r="L70" s="40" t="s">
        <v>68</v>
      </c>
      <c r="M70" s="40" t="s">
        <v>68</v>
      </c>
      <c r="N70" s="44" t="s">
        <v>68</v>
      </c>
      <c r="O70" s="40">
        <v>336.96</v>
      </c>
      <c r="P70" s="40">
        <v>27.97</v>
      </c>
      <c r="Q70" s="40">
        <v>6.47</v>
      </c>
      <c r="R70" s="44">
        <v>1.22</v>
      </c>
      <c r="S70" s="39" t="s">
        <v>68</v>
      </c>
      <c r="T70" s="47" t="s">
        <v>68</v>
      </c>
      <c r="V70" s="109" t="s">
        <v>90</v>
      </c>
      <c r="W70" s="108">
        <f t="shared" si="8"/>
        <v>2</v>
      </c>
      <c r="X70" s="108" t="str">
        <f t="shared" si="9"/>
        <v>Quarter 1</v>
      </c>
      <c r="Y70" s="108" t="str" cm="1">
        <f t="array" ref="Y70">_xlfn.IFS(OR(W70=1,W70=2,W70=3),"1",(OR(W70=4,W70=5,W70=6)),"2",(OR(W70=7,W70=8,W70=9)),"3",(OR(W70=10,W70=11,W70=12)),"4")</f>
        <v>1</v>
      </c>
      <c r="Z70" s="109">
        <v>2013</v>
      </c>
    </row>
    <row r="71" spans="1:26" ht="17.149999999999999" customHeight="1" x14ac:dyDescent="0.35">
      <c r="A71" s="50" t="str">
        <f t="shared" si="5"/>
        <v>March 2013</v>
      </c>
      <c r="B71" s="39">
        <v>3345.97</v>
      </c>
      <c r="C71" s="40">
        <v>6356.7</v>
      </c>
      <c r="D71" s="40">
        <v>604.13</v>
      </c>
      <c r="E71" s="41">
        <f t="shared" si="0"/>
        <v>5752.57</v>
      </c>
      <c r="F71" s="39">
        <v>766.29</v>
      </c>
      <c r="G71" s="40">
        <v>-0.88</v>
      </c>
      <c r="H71" s="40">
        <v>0</v>
      </c>
      <c r="I71" s="42">
        <f t="shared" si="1"/>
        <v>9702.67</v>
      </c>
      <c r="J71" s="43">
        <f t="shared" si="2"/>
        <v>9864.8300000000017</v>
      </c>
      <c r="K71" s="39" t="s">
        <v>68</v>
      </c>
      <c r="L71" s="40" t="s">
        <v>68</v>
      </c>
      <c r="M71" s="40" t="s">
        <v>68</v>
      </c>
      <c r="N71" s="44" t="s">
        <v>68</v>
      </c>
      <c r="O71" s="40">
        <v>380.54</v>
      </c>
      <c r="P71" s="40">
        <v>28.63</v>
      </c>
      <c r="Q71" s="40">
        <v>5.82</v>
      </c>
      <c r="R71" s="44">
        <v>0.79</v>
      </c>
      <c r="S71" s="39" t="s">
        <v>68</v>
      </c>
      <c r="T71" s="47" t="s">
        <v>68</v>
      </c>
      <c r="V71" s="109" t="s">
        <v>91</v>
      </c>
      <c r="W71" s="108">
        <f t="shared" si="8"/>
        <v>3</v>
      </c>
      <c r="X71" s="108" t="str">
        <f t="shared" si="9"/>
        <v>Quarter 1</v>
      </c>
      <c r="Y71" s="108" t="str" cm="1">
        <f t="array" ref="Y71">_xlfn.IFS(OR(W71=1,W71=2,W71=3),"1",(OR(W71=4,W71=5,W71=6)),"2",(OR(W71=7,W71=8,W71=9)),"3",(OR(W71=10,W71=11,W71=12)),"4")</f>
        <v>1</v>
      </c>
      <c r="Z71" s="109">
        <v>2013</v>
      </c>
    </row>
    <row r="72" spans="1:26" ht="17.149999999999999" customHeight="1" x14ac:dyDescent="0.35">
      <c r="A72" s="50" t="str">
        <f t="shared" si="5"/>
        <v>April 2013</v>
      </c>
      <c r="B72" s="39">
        <v>3320.47</v>
      </c>
      <c r="C72" s="40">
        <v>4872.8999999999996</v>
      </c>
      <c r="D72" s="40">
        <v>744.99</v>
      </c>
      <c r="E72" s="41">
        <f t="shared" si="0"/>
        <v>4127.91</v>
      </c>
      <c r="F72" s="39">
        <v>-479.72</v>
      </c>
      <c r="G72" s="40">
        <v>-0.37</v>
      </c>
      <c r="H72" s="40">
        <v>0</v>
      </c>
      <c r="I72" s="42">
        <f t="shared" si="1"/>
        <v>8193.369999999999</v>
      </c>
      <c r="J72" s="43">
        <f t="shared" si="2"/>
        <v>6968.6599999999989</v>
      </c>
      <c r="K72" s="39" t="s">
        <v>68</v>
      </c>
      <c r="L72" s="40" t="s">
        <v>68</v>
      </c>
      <c r="M72" s="40" t="s">
        <v>68</v>
      </c>
      <c r="N72" s="44" t="s">
        <v>68</v>
      </c>
      <c r="O72" s="40">
        <v>361.2</v>
      </c>
      <c r="P72" s="40">
        <v>15.75</v>
      </c>
      <c r="Q72" s="40">
        <v>17.27</v>
      </c>
      <c r="R72" s="44">
        <v>0</v>
      </c>
      <c r="S72" s="39" t="s">
        <v>68</v>
      </c>
      <c r="T72" s="47" t="s">
        <v>68</v>
      </c>
      <c r="V72" s="109" t="s">
        <v>92</v>
      </c>
      <c r="W72" s="108">
        <f t="shared" si="8"/>
        <v>4</v>
      </c>
      <c r="X72" s="110" t="str">
        <f t="shared" si="9"/>
        <v>Quarter 2</v>
      </c>
      <c r="Y72" s="108" t="str" cm="1">
        <f t="array" ref="Y72">_xlfn.IFS(OR(W72=1,W72=2,W72=3),"1",(OR(W72=4,W72=5,W72=6)),"2",(OR(W72=7,W72=8,W72=9)),"3",(OR(W72=10,W72=11,W72=12)),"4")</f>
        <v>2</v>
      </c>
      <c r="Z72" s="109">
        <v>2013</v>
      </c>
    </row>
    <row r="73" spans="1:26" ht="17.149999999999999" customHeight="1" x14ac:dyDescent="0.35">
      <c r="A73" s="50" t="str">
        <f t="shared" si="5"/>
        <v>May 2013</v>
      </c>
      <c r="B73" s="39">
        <v>3481.47</v>
      </c>
      <c r="C73" s="40">
        <v>3653.79</v>
      </c>
      <c r="D73" s="40">
        <v>1042.56</v>
      </c>
      <c r="E73" s="41">
        <f t="shared" ref="E73:E136" si="10">$C73-$D73</f>
        <v>2611.23</v>
      </c>
      <c r="F73" s="39">
        <v>-630.32000000000005</v>
      </c>
      <c r="G73" s="40">
        <v>-0.37</v>
      </c>
      <c r="H73" s="40">
        <v>0</v>
      </c>
      <c r="I73" s="42">
        <f t="shared" ref="I73:I136" si="11">$B73+$C73</f>
        <v>7135.26</v>
      </c>
      <c r="J73" s="43">
        <f t="shared" ref="J73:J136" si="12">$B73+$C73-$D73+$F73+$H73</f>
        <v>5462.380000000001</v>
      </c>
      <c r="K73" s="39" t="s">
        <v>68</v>
      </c>
      <c r="L73" s="40" t="s">
        <v>68</v>
      </c>
      <c r="M73" s="40" t="s">
        <v>68</v>
      </c>
      <c r="N73" s="44" t="s">
        <v>68</v>
      </c>
      <c r="O73" s="40">
        <v>378.52</v>
      </c>
      <c r="P73" s="40">
        <v>8.76</v>
      </c>
      <c r="Q73" s="40">
        <v>21.53</v>
      </c>
      <c r="R73" s="44">
        <v>10.86</v>
      </c>
      <c r="S73" s="39" t="s">
        <v>68</v>
      </c>
      <c r="T73" s="47" t="s">
        <v>68</v>
      </c>
      <c r="V73" s="109" t="s">
        <v>93</v>
      </c>
      <c r="W73" s="108">
        <f t="shared" si="8"/>
        <v>5</v>
      </c>
      <c r="X73" s="108" t="str">
        <f t="shared" si="9"/>
        <v>Quarter 2</v>
      </c>
      <c r="Y73" s="108" t="str" cm="1">
        <f t="array" ref="Y73">_xlfn.IFS(OR(W73=1,W73=2,W73=3),"1",(OR(W73=4,W73=5,W73=6)),"2",(OR(W73=7,W73=8,W73=9)),"3",(OR(W73=10,W73=11,W73=12)),"4")</f>
        <v>2</v>
      </c>
      <c r="Z73" s="109">
        <v>2013</v>
      </c>
    </row>
    <row r="74" spans="1:26" ht="17.149999999999999" customHeight="1" x14ac:dyDescent="0.35">
      <c r="A74" s="50" t="str">
        <f t="shared" ref="A74:A137" si="13">V74&amp;" "&amp;Z74</f>
        <v>June 2013</v>
      </c>
      <c r="B74" s="39">
        <v>3139.38</v>
      </c>
      <c r="C74" s="40">
        <v>3488.19</v>
      </c>
      <c r="D74" s="40">
        <v>1208.02</v>
      </c>
      <c r="E74" s="41">
        <f t="shared" si="10"/>
        <v>2280.17</v>
      </c>
      <c r="F74" s="39">
        <v>-1190.5</v>
      </c>
      <c r="G74" s="40">
        <v>-0.37</v>
      </c>
      <c r="H74" s="40">
        <v>0</v>
      </c>
      <c r="I74" s="42">
        <f t="shared" si="11"/>
        <v>6627.57</v>
      </c>
      <c r="J74" s="43">
        <f t="shared" si="12"/>
        <v>4229.0499999999993</v>
      </c>
      <c r="K74" s="39" t="s">
        <v>68</v>
      </c>
      <c r="L74" s="40" t="s">
        <v>68</v>
      </c>
      <c r="M74" s="40" t="s">
        <v>68</v>
      </c>
      <c r="N74" s="44" t="s">
        <v>68</v>
      </c>
      <c r="O74" s="40">
        <v>342.64</v>
      </c>
      <c r="P74" s="40">
        <v>6.84</v>
      </c>
      <c r="Q74" s="40">
        <v>21.03</v>
      </c>
      <c r="R74" s="44">
        <v>10.71</v>
      </c>
      <c r="S74" s="39" t="s">
        <v>68</v>
      </c>
      <c r="T74" s="47" t="s">
        <v>68</v>
      </c>
      <c r="V74" s="109" t="s">
        <v>94</v>
      </c>
      <c r="W74" s="108">
        <f t="shared" si="8"/>
        <v>6</v>
      </c>
      <c r="X74" s="108" t="str">
        <f t="shared" si="9"/>
        <v>Quarter 2</v>
      </c>
      <c r="Y74" s="108" t="str" cm="1">
        <f t="array" ref="Y74">_xlfn.IFS(OR(W74=1,W74=2,W74=3),"1",(OR(W74=4,W74=5,W74=6)),"2",(OR(W74=7,W74=8,W74=9)),"3",(OR(W74=10,W74=11,W74=12)),"4")</f>
        <v>2</v>
      </c>
      <c r="Z74" s="109">
        <v>2013</v>
      </c>
    </row>
    <row r="75" spans="1:26" ht="17.149999999999999" customHeight="1" x14ac:dyDescent="0.35">
      <c r="A75" s="50" t="str">
        <f t="shared" si="13"/>
        <v>July 2013</v>
      </c>
      <c r="B75" s="39">
        <v>2759.52</v>
      </c>
      <c r="C75" s="40">
        <v>2654.56</v>
      </c>
      <c r="D75" s="40">
        <v>1130.8</v>
      </c>
      <c r="E75" s="41">
        <f t="shared" si="10"/>
        <v>1523.76</v>
      </c>
      <c r="F75" s="39">
        <v>-639.66999999999996</v>
      </c>
      <c r="G75" s="40">
        <v>-0.42</v>
      </c>
      <c r="H75" s="40">
        <v>0</v>
      </c>
      <c r="I75" s="42">
        <f t="shared" si="11"/>
        <v>5414.08</v>
      </c>
      <c r="J75" s="43">
        <f t="shared" si="12"/>
        <v>3643.6099999999997</v>
      </c>
      <c r="K75" s="39" t="s">
        <v>68</v>
      </c>
      <c r="L75" s="40" t="s">
        <v>68</v>
      </c>
      <c r="M75" s="40" t="s">
        <v>68</v>
      </c>
      <c r="N75" s="44" t="s">
        <v>68</v>
      </c>
      <c r="O75" s="40">
        <v>302.33999999999997</v>
      </c>
      <c r="P75" s="40">
        <v>6.23</v>
      </c>
      <c r="Q75" s="40">
        <v>10.9</v>
      </c>
      <c r="R75" s="44">
        <v>11.48</v>
      </c>
      <c r="S75" s="39" t="s">
        <v>68</v>
      </c>
      <c r="T75" s="47" t="s">
        <v>68</v>
      </c>
      <c r="V75" s="109" t="s">
        <v>95</v>
      </c>
      <c r="W75" s="108">
        <f t="shared" si="8"/>
        <v>7</v>
      </c>
      <c r="X75" s="108" t="str">
        <f t="shared" si="9"/>
        <v>Quarter 3</v>
      </c>
      <c r="Y75" s="108" t="str" cm="1">
        <f t="array" ref="Y75">_xlfn.IFS(OR(W75=1,W75=2,W75=3),"1",(OR(W75=4,W75=5,W75=6)),"2",(OR(W75=7,W75=8,W75=9)),"3",(OR(W75=10,W75=11,W75=12)),"4")</f>
        <v>3</v>
      </c>
      <c r="Z75" s="109">
        <v>2013</v>
      </c>
    </row>
    <row r="76" spans="1:26" ht="17.149999999999999" customHeight="1" x14ac:dyDescent="0.35">
      <c r="A76" s="50" t="str">
        <f t="shared" si="13"/>
        <v>August 2013</v>
      </c>
      <c r="B76" s="39">
        <v>2475.19</v>
      </c>
      <c r="C76" s="40">
        <v>2211.8000000000002</v>
      </c>
      <c r="D76" s="40">
        <v>703.59</v>
      </c>
      <c r="E76" s="41">
        <f t="shared" si="10"/>
        <v>1508.21</v>
      </c>
      <c r="F76" s="39">
        <v>-605.6</v>
      </c>
      <c r="G76" s="40">
        <v>-0.42</v>
      </c>
      <c r="H76" s="40">
        <v>0</v>
      </c>
      <c r="I76" s="42">
        <f t="shared" si="11"/>
        <v>4686.99</v>
      </c>
      <c r="J76" s="43">
        <f t="shared" si="12"/>
        <v>3377.7999999999997</v>
      </c>
      <c r="K76" s="39" t="s">
        <v>68</v>
      </c>
      <c r="L76" s="40" t="s">
        <v>68</v>
      </c>
      <c r="M76" s="40" t="s">
        <v>68</v>
      </c>
      <c r="N76" s="44" t="s">
        <v>68</v>
      </c>
      <c r="O76" s="40">
        <v>282.31</v>
      </c>
      <c r="P76" s="40">
        <v>5.64</v>
      </c>
      <c r="Q76" s="40">
        <v>8.81</v>
      </c>
      <c r="R76" s="44">
        <v>11.17</v>
      </c>
      <c r="S76" s="39" t="s">
        <v>68</v>
      </c>
      <c r="T76" s="47" t="s">
        <v>68</v>
      </c>
      <c r="V76" s="109" t="s">
        <v>96</v>
      </c>
      <c r="W76" s="108">
        <f t="shared" si="8"/>
        <v>8</v>
      </c>
      <c r="X76" s="110" t="str">
        <f t="shared" si="9"/>
        <v>Quarter 3</v>
      </c>
      <c r="Y76" s="108" t="str" cm="1">
        <f t="array" ref="Y76">_xlfn.IFS(OR(W76=1,W76=2,W76=3),"1",(OR(W76=4,W76=5,W76=6)),"2",(OR(W76=7,W76=8,W76=9)),"3",(OR(W76=10,W76=11,W76=12)),"4")</f>
        <v>3</v>
      </c>
      <c r="Z76" s="109">
        <v>2013</v>
      </c>
    </row>
    <row r="77" spans="1:26" ht="17.149999999999999" customHeight="1" x14ac:dyDescent="0.35">
      <c r="A77" s="50" t="str">
        <f t="shared" si="13"/>
        <v>September 2013</v>
      </c>
      <c r="B77" s="39">
        <v>2659.11</v>
      </c>
      <c r="C77" s="40">
        <v>2334.71</v>
      </c>
      <c r="D77" s="40">
        <v>748.55</v>
      </c>
      <c r="E77" s="41">
        <f t="shared" si="10"/>
        <v>1586.16</v>
      </c>
      <c r="F77" s="39">
        <v>-98.59</v>
      </c>
      <c r="G77" s="40">
        <v>-0.42</v>
      </c>
      <c r="H77" s="40">
        <v>0</v>
      </c>
      <c r="I77" s="42">
        <f t="shared" si="11"/>
        <v>4993.82</v>
      </c>
      <c r="J77" s="43">
        <f t="shared" si="12"/>
        <v>4146.6799999999994</v>
      </c>
      <c r="K77" s="39" t="s">
        <v>68</v>
      </c>
      <c r="L77" s="40" t="s">
        <v>68</v>
      </c>
      <c r="M77" s="40" t="s">
        <v>68</v>
      </c>
      <c r="N77" s="44" t="s">
        <v>68</v>
      </c>
      <c r="O77" s="40">
        <v>283</v>
      </c>
      <c r="P77" s="40">
        <v>7.29</v>
      </c>
      <c r="Q77" s="40">
        <v>6.58</v>
      </c>
      <c r="R77" s="44">
        <v>3.36</v>
      </c>
      <c r="S77" s="39" t="s">
        <v>68</v>
      </c>
      <c r="T77" s="47" t="s">
        <v>68</v>
      </c>
      <c r="V77" s="109" t="s">
        <v>97</v>
      </c>
      <c r="W77" s="108">
        <f t="shared" si="8"/>
        <v>9</v>
      </c>
      <c r="X77" s="108" t="str">
        <f t="shared" si="9"/>
        <v>Quarter 3</v>
      </c>
      <c r="Y77" s="108" t="str" cm="1">
        <f t="array" ref="Y77">_xlfn.IFS(OR(W77=1,W77=2,W77=3),"1",(OR(W77=4,W77=5,W77=6)),"2",(OR(W77=7,W77=8,W77=9)),"3",(OR(W77=10,W77=11,W77=12)),"4")</f>
        <v>3</v>
      </c>
      <c r="Z77" s="109">
        <v>2013</v>
      </c>
    </row>
    <row r="78" spans="1:26" ht="17.149999999999999" customHeight="1" x14ac:dyDescent="0.35">
      <c r="A78" s="50" t="str">
        <f t="shared" si="13"/>
        <v>October 2013</v>
      </c>
      <c r="B78" s="39">
        <v>2986.77</v>
      </c>
      <c r="C78" s="40">
        <v>3271.53</v>
      </c>
      <c r="D78" s="40">
        <v>662.06</v>
      </c>
      <c r="E78" s="41">
        <f t="shared" si="10"/>
        <v>2609.4700000000003</v>
      </c>
      <c r="F78" s="39">
        <v>-401.94</v>
      </c>
      <c r="G78" s="40">
        <v>-0.15</v>
      </c>
      <c r="H78" s="40">
        <v>0</v>
      </c>
      <c r="I78" s="42">
        <f t="shared" si="11"/>
        <v>6258.3</v>
      </c>
      <c r="J78" s="43">
        <f t="shared" si="12"/>
        <v>5194.3</v>
      </c>
      <c r="K78" s="39" t="s">
        <v>68</v>
      </c>
      <c r="L78" s="40" t="s">
        <v>68</v>
      </c>
      <c r="M78" s="40" t="s">
        <v>68</v>
      </c>
      <c r="N78" s="44" t="s">
        <v>68</v>
      </c>
      <c r="O78" s="40">
        <v>296.16000000000003</v>
      </c>
      <c r="P78" s="40">
        <v>9.56</v>
      </c>
      <c r="Q78" s="40">
        <v>9.9700000000000006</v>
      </c>
      <c r="R78" s="44">
        <v>5.1100000000000003</v>
      </c>
      <c r="S78" s="39" t="s">
        <v>68</v>
      </c>
      <c r="T78" s="47" t="s">
        <v>68</v>
      </c>
      <c r="V78" s="109" t="s">
        <v>98</v>
      </c>
      <c r="W78" s="108">
        <f t="shared" si="8"/>
        <v>10</v>
      </c>
      <c r="X78" s="108" t="str">
        <f t="shared" si="9"/>
        <v>Quarter 4</v>
      </c>
      <c r="Y78" s="108" t="str" cm="1">
        <f t="array" ref="Y78">_xlfn.IFS(OR(W78=1,W78=2,W78=3),"1",(OR(W78=4,W78=5,W78=6)),"2",(OR(W78=7,W78=8,W78=9)),"3",(OR(W78=10,W78=11,W78=12)),"4")</f>
        <v>4</v>
      </c>
      <c r="Z78" s="109">
        <v>2013</v>
      </c>
    </row>
    <row r="79" spans="1:26" ht="17.149999999999999" customHeight="1" x14ac:dyDescent="0.35">
      <c r="A79" s="50" t="str">
        <f t="shared" si="13"/>
        <v>November 2013</v>
      </c>
      <c r="B79" s="39">
        <v>3144.17</v>
      </c>
      <c r="C79" s="40">
        <v>5099.6899999999996</v>
      </c>
      <c r="D79" s="40">
        <v>528.29999999999995</v>
      </c>
      <c r="E79" s="41">
        <f t="shared" si="10"/>
        <v>4571.3899999999994</v>
      </c>
      <c r="F79" s="39">
        <v>117.32</v>
      </c>
      <c r="G79" s="40">
        <v>-0.15</v>
      </c>
      <c r="H79" s="40">
        <v>0</v>
      </c>
      <c r="I79" s="42">
        <f t="shared" si="11"/>
        <v>8243.86</v>
      </c>
      <c r="J79" s="43">
        <f t="shared" si="12"/>
        <v>7832.88</v>
      </c>
      <c r="K79" s="39" t="s">
        <v>68</v>
      </c>
      <c r="L79" s="40" t="s">
        <v>68</v>
      </c>
      <c r="M79" s="40" t="s">
        <v>68</v>
      </c>
      <c r="N79" s="44" t="s">
        <v>68</v>
      </c>
      <c r="O79" s="40">
        <v>317.81</v>
      </c>
      <c r="P79" s="40">
        <v>16.95</v>
      </c>
      <c r="Q79" s="40">
        <v>15.42</v>
      </c>
      <c r="R79" s="44">
        <v>1.64</v>
      </c>
      <c r="S79" s="39" t="s">
        <v>68</v>
      </c>
      <c r="T79" s="47" t="s">
        <v>68</v>
      </c>
      <c r="V79" s="109" t="s">
        <v>99</v>
      </c>
      <c r="W79" s="108">
        <f t="shared" si="8"/>
        <v>11</v>
      </c>
      <c r="X79" s="108" t="str">
        <f t="shared" si="9"/>
        <v>Quarter 4</v>
      </c>
      <c r="Y79" s="108" t="str" cm="1">
        <f t="array" ref="Y79">_xlfn.IFS(OR(W79=1,W79=2,W79=3),"1",(OR(W79=4,W79=5,W79=6)),"2",(OR(W79=7,W79=8,W79=9)),"3",(OR(W79=10,W79=11,W79=12)),"4")</f>
        <v>4</v>
      </c>
      <c r="Z79" s="109">
        <v>2013</v>
      </c>
    </row>
    <row r="80" spans="1:26" ht="17.149999999999999" customHeight="1" x14ac:dyDescent="0.35">
      <c r="A80" s="50" t="str">
        <f t="shared" si="13"/>
        <v>December 2013</v>
      </c>
      <c r="B80" s="39">
        <v>3358.26</v>
      </c>
      <c r="C80" s="40">
        <v>4908.75</v>
      </c>
      <c r="D80" s="40">
        <v>475.73</v>
      </c>
      <c r="E80" s="41">
        <f t="shared" si="10"/>
        <v>4433.0200000000004</v>
      </c>
      <c r="F80" s="39">
        <v>321.12</v>
      </c>
      <c r="G80" s="40">
        <v>-0.15</v>
      </c>
      <c r="H80" s="40">
        <v>0</v>
      </c>
      <c r="I80" s="42">
        <f t="shared" si="11"/>
        <v>8267.01</v>
      </c>
      <c r="J80" s="43">
        <f t="shared" si="12"/>
        <v>8112.4000000000005</v>
      </c>
      <c r="K80" s="39" t="s">
        <v>68</v>
      </c>
      <c r="L80" s="40" t="s">
        <v>68</v>
      </c>
      <c r="M80" s="40" t="s">
        <v>68</v>
      </c>
      <c r="N80" s="44" t="s">
        <v>68</v>
      </c>
      <c r="O80" s="40">
        <v>330.64</v>
      </c>
      <c r="P80" s="40">
        <v>24.82</v>
      </c>
      <c r="Q80" s="40">
        <v>5.44</v>
      </c>
      <c r="R80" s="44">
        <v>1.23</v>
      </c>
      <c r="S80" s="39" t="s">
        <v>68</v>
      </c>
      <c r="T80" s="47" t="s">
        <v>68</v>
      </c>
      <c r="V80" s="109" t="s">
        <v>100</v>
      </c>
      <c r="W80" s="108">
        <f t="shared" si="8"/>
        <v>12</v>
      </c>
      <c r="X80" s="110" t="str">
        <f t="shared" si="9"/>
        <v>Quarter 4</v>
      </c>
      <c r="Y80" s="108" t="str" cm="1">
        <f t="array" ref="Y80">_xlfn.IFS(OR(W80=1,W80=2,W80=3),"1",(OR(W80=4,W80=5,W80=6)),"2",(OR(W80=7,W80=8,W80=9)),"3",(OR(W80=10,W80=11,W80=12)),"4")</f>
        <v>4</v>
      </c>
      <c r="Z80" s="109">
        <v>2013</v>
      </c>
    </row>
    <row r="81" spans="1:26" ht="17.149999999999999" customHeight="1" x14ac:dyDescent="0.35">
      <c r="A81" s="50" t="str">
        <f t="shared" si="13"/>
        <v>January 2014</v>
      </c>
      <c r="B81" s="39">
        <v>3528.71</v>
      </c>
      <c r="C81" s="40">
        <v>4821.32</v>
      </c>
      <c r="D81" s="40">
        <v>546.34</v>
      </c>
      <c r="E81" s="41">
        <f t="shared" si="10"/>
        <v>4274.9799999999996</v>
      </c>
      <c r="F81" s="39">
        <v>757.88</v>
      </c>
      <c r="G81" s="40">
        <v>-0.28999999999999998</v>
      </c>
      <c r="H81" s="40">
        <v>0.15</v>
      </c>
      <c r="I81" s="42">
        <f t="shared" si="11"/>
        <v>8350.0299999999988</v>
      </c>
      <c r="J81" s="43">
        <f t="shared" si="12"/>
        <v>8561.7199999999975</v>
      </c>
      <c r="K81" s="39" t="s">
        <v>68</v>
      </c>
      <c r="L81" s="40" t="s">
        <v>68</v>
      </c>
      <c r="M81" s="40" t="s">
        <v>68</v>
      </c>
      <c r="N81" s="44" t="s">
        <v>68</v>
      </c>
      <c r="O81" s="40">
        <v>335.21</v>
      </c>
      <c r="P81" s="40">
        <v>21.96</v>
      </c>
      <c r="Q81" s="40">
        <v>4.83</v>
      </c>
      <c r="R81" s="44">
        <v>1.5</v>
      </c>
      <c r="S81" s="39" t="s">
        <v>68</v>
      </c>
      <c r="T81" s="47" t="s">
        <v>68</v>
      </c>
      <c r="V81" s="109" t="s">
        <v>89</v>
      </c>
      <c r="W81" s="108">
        <f t="shared" si="8"/>
        <v>1</v>
      </c>
      <c r="X81" s="108" t="str">
        <f t="shared" si="9"/>
        <v>Quarter 1</v>
      </c>
      <c r="Y81" s="108" t="str" cm="1">
        <f t="array" ref="Y81">_xlfn.IFS(OR(W81=1,W81=2,W81=3),"1",(OR(W81=4,W81=5,W81=6)),"2",(OR(W81=7,W81=8,W81=9)),"3",(OR(W81=10,W81=11,W81=12)),"4")</f>
        <v>1</v>
      </c>
      <c r="Z81" s="109">
        <v>2014</v>
      </c>
    </row>
    <row r="82" spans="1:26" ht="17.149999999999999" customHeight="1" x14ac:dyDescent="0.35">
      <c r="A82" s="50" t="str">
        <f t="shared" si="13"/>
        <v>February 2014</v>
      </c>
      <c r="B82" s="39">
        <v>3229.28</v>
      </c>
      <c r="C82" s="40">
        <v>4207.8100000000004</v>
      </c>
      <c r="D82" s="40">
        <v>509.06</v>
      </c>
      <c r="E82" s="41">
        <f t="shared" si="10"/>
        <v>3698.7500000000005</v>
      </c>
      <c r="F82" s="39">
        <v>718.65</v>
      </c>
      <c r="G82" s="40">
        <v>-0.28999999999999998</v>
      </c>
      <c r="H82" s="40">
        <v>0.13</v>
      </c>
      <c r="I82" s="42">
        <f t="shared" si="11"/>
        <v>7437.09</v>
      </c>
      <c r="J82" s="43">
        <f t="shared" si="12"/>
        <v>7646.8099999999995</v>
      </c>
      <c r="K82" s="39" t="s">
        <v>68</v>
      </c>
      <c r="L82" s="40" t="s">
        <v>68</v>
      </c>
      <c r="M82" s="40" t="s">
        <v>68</v>
      </c>
      <c r="N82" s="44" t="s">
        <v>68</v>
      </c>
      <c r="O82" s="40">
        <v>317.60000000000002</v>
      </c>
      <c r="P82" s="40">
        <v>20.39</v>
      </c>
      <c r="Q82" s="40">
        <v>5.16</v>
      </c>
      <c r="R82" s="44">
        <v>1.23</v>
      </c>
      <c r="S82" s="39" t="s">
        <v>68</v>
      </c>
      <c r="T82" s="47" t="s">
        <v>68</v>
      </c>
      <c r="V82" s="109" t="s">
        <v>90</v>
      </c>
      <c r="W82" s="108">
        <f t="shared" si="8"/>
        <v>2</v>
      </c>
      <c r="X82" s="108" t="str">
        <f t="shared" si="9"/>
        <v>Quarter 1</v>
      </c>
      <c r="Y82" s="108" t="str" cm="1">
        <f t="array" ref="Y82">_xlfn.IFS(OR(W82=1,W82=2,W82=3),"1",(OR(W82=4,W82=5,W82=6)),"2",(OR(W82=7,W82=8,W82=9)),"3",(OR(W82=10,W82=11,W82=12)),"4")</f>
        <v>1</v>
      </c>
      <c r="Z82" s="109">
        <v>2014</v>
      </c>
    </row>
    <row r="83" spans="1:26" ht="17.149999999999999" customHeight="1" x14ac:dyDescent="0.35">
      <c r="A83" s="50" t="str">
        <f t="shared" si="13"/>
        <v>March 2014</v>
      </c>
      <c r="B83" s="39">
        <v>3464.08</v>
      </c>
      <c r="C83" s="40">
        <v>4102.3</v>
      </c>
      <c r="D83" s="40">
        <v>690.61</v>
      </c>
      <c r="E83" s="41">
        <f t="shared" si="10"/>
        <v>3411.69</v>
      </c>
      <c r="F83" s="39">
        <v>91.75</v>
      </c>
      <c r="G83" s="40">
        <v>-0.28999999999999998</v>
      </c>
      <c r="H83" s="40">
        <v>0.17</v>
      </c>
      <c r="I83" s="42">
        <f t="shared" si="11"/>
        <v>7566.38</v>
      </c>
      <c r="J83" s="43">
        <f t="shared" si="12"/>
        <v>6967.6900000000005</v>
      </c>
      <c r="K83" s="39" t="s">
        <v>68</v>
      </c>
      <c r="L83" s="40" t="s">
        <v>68</v>
      </c>
      <c r="M83" s="40" t="s">
        <v>68</v>
      </c>
      <c r="N83" s="44" t="s">
        <v>68</v>
      </c>
      <c r="O83" s="40">
        <v>364.27</v>
      </c>
      <c r="P83" s="40">
        <v>13.11</v>
      </c>
      <c r="Q83" s="40">
        <v>7.49</v>
      </c>
      <c r="R83" s="44">
        <v>4.96</v>
      </c>
      <c r="S83" s="39" t="s">
        <v>68</v>
      </c>
      <c r="T83" s="47" t="s">
        <v>68</v>
      </c>
      <c r="V83" s="109" t="s">
        <v>91</v>
      </c>
      <c r="W83" s="108">
        <f t="shared" si="8"/>
        <v>3</v>
      </c>
      <c r="X83" s="108" t="str">
        <f t="shared" si="9"/>
        <v>Quarter 1</v>
      </c>
      <c r="Y83" s="108" t="str" cm="1">
        <f t="array" ref="Y83">_xlfn.IFS(OR(W83=1,W83=2,W83=3),"1",(OR(W83=4,W83=5,W83=6)),"2",(OR(W83=7,W83=8,W83=9)),"3",(OR(W83=10,W83=11,W83=12)),"4")</f>
        <v>1</v>
      </c>
      <c r="Z83" s="109">
        <v>2014</v>
      </c>
    </row>
    <row r="84" spans="1:26" ht="17.149999999999999" customHeight="1" x14ac:dyDescent="0.35">
      <c r="A84" s="50" t="str">
        <f t="shared" si="13"/>
        <v>April 2014</v>
      </c>
      <c r="B84" s="39">
        <v>3347.36</v>
      </c>
      <c r="C84" s="40">
        <v>3391.47</v>
      </c>
      <c r="D84" s="40">
        <v>1059.3900000000001</v>
      </c>
      <c r="E84" s="41">
        <f t="shared" si="10"/>
        <v>2332.08</v>
      </c>
      <c r="F84" s="39">
        <v>-443.63</v>
      </c>
      <c r="G84" s="40">
        <v>-0.76</v>
      </c>
      <c r="H84" s="40">
        <v>0.18</v>
      </c>
      <c r="I84" s="42">
        <f t="shared" si="11"/>
        <v>6738.83</v>
      </c>
      <c r="J84" s="43">
        <f t="shared" si="12"/>
        <v>5235.99</v>
      </c>
      <c r="K84" s="39" t="s">
        <v>68</v>
      </c>
      <c r="L84" s="40" t="s">
        <v>68</v>
      </c>
      <c r="M84" s="40" t="s">
        <v>68</v>
      </c>
      <c r="N84" s="44" t="s">
        <v>68</v>
      </c>
      <c r="O84" s="40">
        <v>344.45</v>
      </c>
      <c r="P84" s="40">
        <v>7.63</v>
      </c>
      <c r="Q84" s="40">
        <v>17.12</v>
      </c>
      <c r="R84" s="44">
        <v>8.52</v>
      </c>
      <c r="S84" s="39" t="s">
        <v>68</v>
      </c>
      <c r="T84" s="47" t="s">
        <v>68</v>
      </c>
      <c r="V84" s="109" t="s">
        <v>92</v>
      </c>
      <c r="W84" s="108">
        <f t="shared" si="8"/>
        <v>4</v>
      </c>
      <c r="X84" s="110" t="str">
        <f t="shared" si="9"/>
        <v>Quarter 2</v>
      </c>
      <c r="Y84" s="108" t="str" cm="1">
        <f t="array" ref="Y84">_xlfn.IFS(OR(W84=1,W84=2,W84=3),"1",(OR(W84=4,W84=5,W84=6)),"2",(OR(W84=7,W84=8,W84=9)),"3",(OR(W84=10,W84=11,W84=12)),"4")</f>
        <v>2</v>
      </c>
      <c r="Z84" s="109">
        <v>2014</v>
      </c>
    </row>
    <row r="85" spans="1:26" ht="17.149999999999999" customHeight="1" x14ac:dyDescent="0.35">
      <c r="A85" s="50" t="str">
        <f t="shared" si="13"/>
        <v>May 2014</v>
      </c>
      <c r="B85" s="39">
        <v>3352.26</v>
      </c>
      <c r="C85" s="40">
        <v>3225.86</v>
      </c>
      <c r="D85" s="40">
        <v>1362.68</v>
      </c>
      <c r="E85" s="41">
        <f t="shared" si="10"/>
        <v>1863.18</v>
      </c>
      <c r="F85" s="39">
        <v>-406.59</v>
      </c>
      <c r="G85" s="40">
        <v>-0.76</v>
      </c>
      <c r="H85" s="40">
        <v>0.19</v>
      </c>
      <c r="I85" s="42">
        <f t="shared" si="11"/>
        <v>6578.1200000000008</v>
      </c>
      <c r="J85" s="43">
        <f t="shared" si="12"/>
        <v>4809.04</v>
      </c>
      <c r="K85" s="39" t="s">
        <v>68</v>
      </c>
      <c r="L85" s="40" t="s">
        <v>68</v>
      </c>
      <c r="M85" s="40" t="s">
        <v>68</v>
      </c>
      <c r="N85" s="44" t="s">
        <v>68</v>
      </c>
      <c r="O85" s="40">
        <v>349.85</v>
      </c>
      <c r="P85" s="40">
        <v>7.71</v>
      </c>
      <c r="Q85" s="40">
        <v>22.64</v>
      </c>
      <c r="R85" s="44">
        <v>10.06</v>
      </c>
      <c r="S85" s="39" t="s">
        <v>68</v>
      </c>
      <c r="T85" s="47" t="s">
        <v>68</v>
      </c>
      <c r="V85" s="109" t="s">
        <v>93</v>
      </c>
      <c r="W85" s="108">
        <f t="shared" si="8"/>
        <v>5</v>
      </c>
      <c r="X85" s="108" t="str">
        <f t="shared" si="9"/>
        <v>Quarter 2</v>
      </c>
      <c r="Y85" s="108" t="str" cm="1">
        <f t="array" ref="Y85">_xlfn.IFS(OR(W85=1,W85=2,W85=3),"1",(OR(W85=4,W85=5,W85=6)),"2",(OR(W85=7,W85=8,W85=9)),"3",(OR(W85=10,W85=11,W85=12)),"4")</f>
        <v>2</v>
      </c>
      <c r="Z85" s="109">
        <v>2014</v>
      </c>
    </row>
    <row r="86" spans="1:26" ht="17.149999999999999" customHeight="1" x14ac:dyDescent="0.35">
      <c r="A86" s="50" t="str">
        <f t="shared" si="13"/>
        <v>June 2014</v>
      </c>
      <c r="B86" s="39">
        <v>2837.11</v>
      </c>
      <c r="C86" s="40">
        <v>3090.95</v>
      </c>
      <c r="D86" s="40">
        <v>1018.49</v>
      </c>
      <c r="E86" s="41">
        <f t="shared" si="10"/>
        <v>2072.46</v>
      </c>
      <c r="F86" s="39">
        <v>-780.71</v>
      </c>
      <c r="G86" s="40">
        <v>-0.76</v>
      </c>
      <c r="H86" s="40">
        <v>0.17</v>
      </c>
      <c r="I86" s="42">
        <f t="shared" si="11"/>
        <v>5928.0599999999995</v>
      </c>
      <c r="J86" s="43">
        <f t="shared" si="12"/>
        <v>4129.03</v>
      </c>
      <c r="K86" s="39" t="s">
        <v>68</v>
      </c>
      <c r="L86" s="40" t="s">
        <v>68</v>
      </c>
      <c r="M86" s="40" t="s">
        <v>68</v>
      </c>
      <c r="N86" s="44" t="s">
        <v>68</v>
      </c>
      <c r="O86" s="40">
        <v>292.02</v>
      </c>
      <c r="P86" s="40">
        <v>5.15</v>
      </c>
      <c r="Q86" s="40">
        <v>19.77</v>
      </c>
      <c r="R86" s="44">
        <v>11.23</v>
      </c>
      <c r="S86" s="39" t="s">
        <v>68</v>
      </c>
      <c r="T86" s="47" t="s">
        <v>68</v>
      </c>
      <c r="V86" s="109" t="s">
        <v>94</v>
      </c>
      <c r="W86" s="108">
        <f t="shared" si="8"/>
        <v>6</v>
      </c>
      <c r="X86" s="108" t="str">
        <f t="shared" si="9"/>
        <v>Quarter 2</v>
      </c>
      <c r="Y86" s="108" t="str" cm="1">
        <f t="array" ref="Y86">_xlfn.IFS(OR(W86=1,W86=2,W86=3),"1",(OR(W86=4,W86=5,W86=6)),"2",(OR(W86=7,W86=8,W86=9)),"3",(OR(W86=10,W86=11,W86=12)),"4")</f>
        <v>2</v>
      </c>
      <c r="Z86" s="109">
        <v>2014</v>
      </c>
    </row>
    <row r="87" spans="1:26" ht="17.149999999999999" customHeight="1" x14ac:dyDescent="0.35">
      <c r="A87" s="50" t="str">
        <f t="shared" si="13"/>
        <v>July 2014</v>
      </c>
      <c r="B87" s="39">
        <v>2913.2</v>
      </c>
      <c r="C87" s="40">
        <v>2911.05</v>
      </c>
      <c r="D87" s="40">
        <v>1263.73</v>
      </c>
      <c r="E87" s="41">
        <f t="shared" si="10"/>
        <v>1647.3200000000002</v>
      </c>
      <c r="F87" s="39">
        <v>-404.17</v>
      </c>
      <c r="G87" s="40">
        <v>-1.19</v>
      </c>
      <c r="H87" s="40">
        <v>0.2</v>
      </c>
      <c r="I87" s="42">
        <f t="shared" si="11"/>
        <v>5824.25</v>
      </c>
      <c r="J87" s="43">
        <f t="shared" si="12"/>
        <v>4156.55</v>
      </c>
      <c r="K87" s="39" t="s">
        <v>68</v>
      </c>
      <c r="L87" s="40" t="s">
        <v>68</v>
      </c>
      <c r="M87" s="40" t="s">
        <v>68</v>
      </c>
      <c r="N87" s="44" t="s">
        <v>68</v>
      </c>
      <c r="O87" s="40">
        <v>300.10000000000002</v>
      </c>
      <c r="P87" s="40">
        <v>6.13</v>
      </c>
      <c r="Q87" s="40">
        <v>21.5</v>
      </c>
      <c r="R87" s="44">
        <v>9.42</v>
      </c>
      <c r="S87" s="39" t="s">
        <v>68</v>
      </c>
      <c r="T87" s="47" t="s">
        <v>68</v>
      </c>
      <c r="V87" s="109" t="s">
        <v>95</v>
      </c>
      <c r="W87" s="108">
        <f t="shared" si="8"/>
        <v>7</v>
      </c>
      <c r="X87" s="108" t="str">
        <f t="shared" si="9"/>
        <v>Quarter 3</v>
      </c>
      <c r="Y87" s="108" t="str" cm="1">
        <f t="array" ref="Y87">_xlfn.IFS(OR(W87=1,W87=2,W87=3),"1",(OR(W87=4,W87=5,W87=6)),"2",(OR(W87=7,W87=8,W87=9)),"3",(OR(W87=10,W87=11,W87=12)),"4")</f>
        <v>3</v>
      </c>
      <c r="Z87" s="109">
        <v>2014</v>
      </c>
    </row>
    <row r="88" spans="1:26" ht="17.149999999999999" customHeight="1" x14ac:dyDescent="0.35">
      <c r="A88" s="50" t="str">
        <f t="shared" si="13"/>
        <v>August 2014</v>
      </c>
      <c r="B88" s="39">
        <v>2741.19</v>
      </c>
      <c r="C88" s="40">
        <v>2621.23</v>
      </c>
      <c r="D88" s="40">
        <v>1024.31</v>
      </c>
      <c r="E88" s="41">
        <f t="shared" si="10"/>
        <v>1596.92</v>
      </c>
      <c r="F88" s="39">
        <v>-166.45</v>
      </c>
      <c r="G88" s="40">
        <v>-1.19</v>
      </c>
      <c r="H88" s="40">
        <v>0.23</v>
      </c>
      <c r="I88" s="42">
        <f t="shared" si="11"/>
        <v>5362.42</v>
      </c>
      <c r="J88" s="43">
        <f t="shared" si="12"/>
        <v>4171.8900000000003</v>
      </c>
      <c r="K88" s="39" t="s">
        <v>68</v>
      </c>
      <c r="L88" s="40" t="s">
        <v>68</v>
      </c>
      <c r="M88" s="40" t="s">
        <v>68</v>
      </c>
      <c r="N88" s="44" t="s">
        <v>68</v>
      </c>
      <c r="O88" s="40">
        <v>277.8</v>
      </c>
      <c r="P88" s="40">
        <v>5.0199999999999996</v>
      </c>
      <c r="Q88" s="40">
        <v>20.36</v>
      </c>
      <c r="R88" s="44">
        <v>5.0999999999999996</v>
      </c>
      <c r="S88" s="39" t="s">
        <v>68</v>
      </c>
      <c r="T88" s="47" t="s">
        <v>68</v>
      </c>
      <c r="V88" s="109" t="s">
        <v>96</v>
      </c>
      <c r="W88" s="108">
        <f t="shared" si="8"/>
        <v>8</v>
      </c>
      <c r="X88" s="110" t="str">
        <f t="shared" si="9"/>
        <v>Quarter 3</v>
      </c>
      <c r="Y88" s="108" t="str" cm="1">
        <f t="array" ref="Y88">_xlfn.IFS(OR(W88=1,W88=2,W88=3),"1",(OR(W88=4,W88=5,W88=6)),"2",(OR(W88=7,W88=8,W88=9)),"3",(OR(W88=10,W88=11,W88=12)),"4")</f>
        <v>3</v>
      </c>
      <c r="Z88" s="109">
        <v>2014</v>
      </c>
    </row>
    <row r="89" spans="1:26" ht="17.149999999999999" customHeight="1" x14ac:dyDescent="0.35">
      <c r="A89" s="50" t="str">
        <f t="shared" si="13"/>
        <v>September 2014</v>
      </c>
      <c r="B89" s="39">
        <v>2596.1799999999998</v>
      </c>
      <c r="C89" s="40">
        <v>2688.86</v>
      </c>
      <c r="D89" s="40">
        <v>1151.3399999999999</v>
      </c>
      <c r="E89" s="41">
        <f t="shared" si="10"/>
        <v>1537.5200000000002</v>
      </c>
      <c r="F89" s="39">
        <v>-57.15</v>
      </c>
      <c r="G89" s="40">
        <v>-1.19</v>
      </c>
      <c r="H89" s="40">
        <v>0.24</v>
      </c>
      <c r="I89" s="42">
        <f t="shared" si="11"/>
        <v>5285.04</v>
      </c>
      <c r="J89" s="43">
        <f t="shared" si="12"/>
        <v>4076.7899999999995</v>
      </c>
      <c r="K89" s="39" t="s">
        <v>68</v>
      </c>
      <c r="L89" s="40" t="s">
        <v>68</v>
      </c>
      <c r="M89" s="40" t="s">
        <v>68</v>
      </c>
      <c r="N89" s="44" t="s">
        <v>68</v>
      </c>
      <c r="O89" s="40">
        <v>281.14999999999998</v>
      </c>
      <c r="P89" s="40">
        <v>5.6</v>
      </c>
      <c r="Q89" s="40">
        <v>12.5</v>
      </c>
      <c r="R89" s="44">
        <v>1.98</v>
      </c>
      <c r="S89" s="39" t="s">
        <v>68</v>
      </c>
      <c r="T89" s="47" t="s">
        <v>68</v>
      </c>
      <c r="V89" s="109" t="s">
        <v>97</v>
      </c>
      <c r="W89" s="108">
        <f t="shared" si="8"/>
        <v>9</v>
      </c>
      <c r="X89" s="108" t="str">
        <f t="shared" si="9"/>
        <v>Quarter 3</v>
      </c>
      <c r="Y89" s="108" t="str" cm="1">
        <f t="array" ref="Y89">_xlfn.IFS(OR(W89=1,W89=2,W89=3),"1",(OR(W89=4,W89=5,W89=6)),"2",(OR(W89=7,W89=8,W89=9)),"3",(OR(W89=10,W89=11,W89=12)),"4")</f>
        <v>3</v>
      </c>
      <c r="Z89" s="109">
        <v>2014</v>
      </c>
    </row>
    <row r="90" spans="1:26" ht="17.149999999999999" customHeight="1" x14ac:dyDescent="0.35">
      <c r="A90" s="50" t="str">
        <f t="shared" si="13"/>
        <v>October 2014</v>
      </c>
      <c r="B90" s="39">
        <v>3099.72</v>
      </c>
      <c r="C90" s="40">
        <v>3427.13</v>
      </c>
      <c r="D90" s="40">
        <v>935.25</v>
      </c>
      <c r="E90" s="41">
        <f t="shared" si="10"/>
        <v>2491.88</v>
      </c>
      <c r="F90" s="39">
        <v>-155.81</v>
      </c>
      <c r="G90" s="40">
        <v>-1.97</v>
      </c>
      <c r="H90" s="40">
        <v>0.42</v>
      </c>
      <c r="I90" s="42">
        <f t="shared" si="11"/>
        <v>6526.85</v>
      </c>
      <c r="J90" s="43">
        <f t="shared" si="12"/>
        <v>5436.21</v>
      </c>
      <c r="K90" s="39" t="s">
        <v>68</v>
      </c>
      <c r="L90" s="40" t="s">
        <v>68</v>
      </c>
      <c r="M90" s="40" t="s">
        <v>68</v>
      </c>
      <c r="N90" s="44" t="s">
        <v>68</v>
      </c>
      <c r="O90" s="40">
        <v>315.54000000000002</v>
      </c>
      <c r="P90" s="40">
        <v>8.8699999999999992</v>
      </c>
      <c r="Q90" s="40">
        <v>6.04</v>
      </c>
      <c r="R90" s="44">
        <v>1.98</v>
      </c>
      <c r="S90" s="39" t="s">
        <v>68</v>
      </c>
      <c r="T90" s="47" t="s">
        <v>68</v>
      </c>
      <c r="V90" s="109" t="s">
        <v>98</v>
      </c>
      <c r="W90" s="108">
        <f t="shared" si="8"/>
        <v>10</v>
      </c>
      <c r="X90" s="108" t="str">
        <f t="shared" si="9"/>
        <v>Quarter 4</v>
      </c>
      <c r="Y90" s="108" t="str" cm="1">
        <f t="array" ref="Y90">_xlfn.IFS(OR(W90=1,W90=2,W90=3),"1",(OR(W90=4,W90=5,W90=6)),"2",(OR(W90=7,W90=8,W90=9)),"3",(OR(W90=10,W90=11,W90=12)),"4")</f>
        <v>4</v>
      </c>
      <c r="Z90" s="109">
        <v>2014</v>
      </c>
    </row>
    <row r="91" spans="1:26" ht="17.149999999999999" customHeight="1" x14ac:dyDescent="0.35">
      <c r="A91" s="50" t="str">
        <f t="shared" si="13"/>
        <v>November 2014</v>
      </c>
      <c r="B91" s="39">
        <v>3261.06</v>
      </c>
      <c r="C91" s="40">
        <v>4199.91</v>
      </c>
      <c r="D91" s="40">
        <v>499.87</v>
      </c>
      <c r="E91" s="41">
        <f t="shared" si="10"/>
        <v>3700.04</v>
      </c>
      <c r="F91" s="39">
        <v>166.31</v>
      </c>
      <c r="G91" s="40">
        <v>-1.97</v>
      </c>
      <c r="H91" s="40">
        <v>0.59</v>
      </c>
      <c r="I91" s="42">
        <f t="shared" si="11"/>
        <v>7460.9699999999993</v>
      </c>
      <c r="J91" s="43">
        <f t="shared" si="12"/>
        <v>7128</v>
      </c>
      <c r="K91" s="39" t="s">
        <v>68</v>
      </c>
      <c r="L91" s="40" t="s">
        <v>68</v>
      </c>
      <c r="M91" s="40" t="s">
        <v>68</v>
      </c>
      <c r="N91" s="44" t="s">
        <v>68</v>
      </c>
      <c r="O91" s="40">
        <v>338.68</v>
      </c>
      <c r="P91" s="40">
        <v>10.96</v>
      </c>
      <c r="Q91" s="40">
        <v>15.06</v>
      </c>
      <c r="R91" s="44">
        <v>1.98</v>
      </c>
      <c r="S91" s="39" t="s">
        <v>68</v>
      </c>
      <c r="T91" s="47" t="s">
        <v>68</v>
      </c>
      <c r="V91" s="109" t="s">
        <v>99</v>
      </c>
      <c r="W91" s="108">
        <f t="shared" si="8"/>
        <v>11</v>
      </c>
      <c r="X91" s="108" t="str">
        <f t="shared" si="9"/>
        <v>Quarter 4</v>
      </c>
      <c r="Y91" s="108" t="str" cm="1">
        <f t="array" ref="Y91">_xlfn.IFS(OR(W91=1,W91=2,W91=3),"1",(OR(W91=4,W91=5,W91=6)),"2",(OR(W91=7,W91=8,W91=9)),"3",(OR(W91=10,W91=11,W91=12)),"4")</f>
        <v>4</v>
      </c>
      <c r="Z91" s="109">
        <v>2014</v>
      </c>
    </row>
    <row r="92" spans="1:26" ht="17.149999999999999" customHeight="1" x14ac:dyDescent="0.35">
      <c r="A92" s="50" t="str">
        <f t="shared" si="13"/>
        <v>December 2014</v>
      </c>
      <c r="B92" s="39">
        <v>3309.75</v>
      </c>
      <c r="C92" s="40">
        <v>5132.72</v>
      </c>
      <c r="D92" s="40">
        <v>499.49</v>
      </c>
      <c r="E92" s="41">
        <f t="shared" si="10"/>
        <v>4633.2300000000005</v>
      </c>
      <c r="F92" s="39">
        <v>524.62</v>
      </c>
      <c r="G92" s="40">
        <v>-1.97</v>
      </c>
      <c r="H92" s="40">
        <v>0.76</v>
      </c>
      <c r="I92" s="42">
        <f t="shared" si="11"/>
        <v>8442.4700000000012</v>
      </c>
      <c r="J92" s="43">
        <f t="shared" si="12"/>
        <v>8468.3600000000024</v>
      </c>
      <c r="K92" s="39" t="s">
        <v>68</v>
      </c>
      <c r="L92" s="40" t="s">
        <v>68</v>
      </c>
      <c r="M92" s="40" t="s">
        <v>68</v>
      </c>
      <c r="N92" s="44" t="s">
        <v>68</v>
      </c>
      <c r="O92" s="40">
        <v>364.71</v>
      </c>
      <c r="P92" s="40">
        <v>24.86</v>
      </c>
      <c r="Q92" s="40">
        <v>15.28</v>
      </c>
      <c r="R92" s="44">
        <v>1.98</v>
      </c>
      <c r="S92" s="39" t="s">
        <v>68</v>
      </c>
      <c r="T92" s="47" t="s">
        <v>68</v>
      </c>
      <c r="V92" s="109" t="s">
        <v>100</v>
      </c>
      <c r="W92" s="108">
        <f t="shared" si="8"/>
        <v>12</v>
      </c>
      <c r="X92" s="110" t="str">
        <f t="shared" si="9"/>
        <v>Quarter 4</v>
      </c>
      <c r="Y92" s="108" t="str" cm="1">
        <f t="array" ref="Y92">_xlfn.IFS(OR(W92=1,W92=2,W92=3),"1",(OR(W92=4,W92=5,W92=6)),"2",(OR(W92=7,W92=8,W92=9)),"3",(OR(W92=10,W92=11,W92=12)),"4")</f>
        <v>4</v>
      </c>
      <c r="Z92" s="109">
        <v>2014</v>
      </c>
    </row>
    <row r="93" spans="1:26" ht="17.149999999999999" customHeight="1" x14ac:dyDescent="0.35">
      <c r="A93" s="50" t="str">
        <f t="shared" si="13"/>
        <v>January 2015</v>
      </c>
      <c r="B93" s="39">
        <v>3496.9</v>
      </c>
      <c r="C93" s="40">
        <v>4968.84</v>
      </c>
      <c r="D93" s="40">
        <v>720.45</v>
      </c>
      <c r="E93" s="41">
        <f t="shared" si="10"/>
        <v>4248.3900000000003</v>
      </c>
      <c r="F93" s="39">
        <v>1335.02</v>
      </c>
      <c r="G93" s="40">
        <v>-2.78</v>
      </c>
      <c r="H93" s="40">
        <v>0.91</v>
      </c>
      <c r="I93" s="42">
        <f t="shared" si="11"/>
        <v>8465.74</v>
      </c>
      <c r="J93" s="43">
        <f t="shared" si="12"/>
        <v>9081.2199999999993</v>
      </c>
      <c r="K93" s="39" t="s">
        <v>68</v>
      </c>
      <c r="L93" s="40" t="s">
        <v>68</v>
      </c>
      <c r="M93" s="40" t="s">
        <v>68</v>
      </c>
      <c r="N93" s="44" t="s">
        <v>68</v>
      </c>
      <c r="O93" s="40">
        <v>354.25</v>
      </c>
      <c r="P93" s="40">
        <v>21.63</v>
      </c>
      <c r="Q93" s="40">
        <v>16.149999999999999</v>
      </c>
      <c r="R93" s="44">
        <v>0.71</v>
      </c>
      <c r="S93" s="39" t="s">
        <v>68</v>
      </c>
      <c r="T93" s="47" t="s">
        <v>68</v>
      </c>
      <c r="V93" s="109" t="s">
        <v>89</v>
      </c>
      <c r="W93" s="108">
        <f t="shared" si="8"/>
        <v>1</v>
      </c>
      <c r="X93" s="108" t="str">
        <f t="shared" si="9"/>
        <v>Quarter 1</v>
      </c>
      <c r="Y93" s="108" t="str" cm="1">
        <f t="array" ref="Y93">_xlfn.IFS(OR(W93=1,W93=2,W93=3),"1",(OR(W93=4,W93=5,W93=6)),"2",(OR(W93=7,W93=8,W93=9)),"3",(OR(W93=10,W93=11,W93=12)),"4")</f>
        <v>1</v>
      </c>
      <c r="Z93" s="109">
        <v>2015</v>
      </c>
    </row>
    <row r="94" spans="1:26" ht="17.149999999999999" customHeight="1" x14ac:dyDescent="0.35">
      <c r="A94" s="50" t="str">
        <f t="shared" si="13"/>
        <v>February 2015</v>
      </c>
      <c r="B94" s="39">
        <v>3057.98</v>
      </c>
      <c r="C94" s="40">
        <v>4673.74</v>
      </c>
      <c r="D94" s="40">
        <v>595.27</v>
      </c>
      <c r="E94" s="41">
        <f t="shared" si="10"/>
        <v>4078.47</v>
      </c>
      <c r="F94" s="39">
        <v>1297.95</v>
      </c>
      <c r="G94" s="40">
        <v>-2.78</v>
      </c>
      <c r="H94" s="40">
        <v>1.1100000000000001</v>
      </c>
      <c r="I94" s="42">
        <f t="shared" si="11"/>
        <v>7731.7199999999993</v>
      </c>
      <c r="J94" s="43">
        <f t="shared" si="12"/>
        <v>8435.51</v>
      </c>
      <c r="K94" s="39" t="s">
        <v>68</v>
      </c>
      <c r="L94" s="40" t="s">
        <v>68</v>
      </c>
      <c r="M94" s="40" t="s">
        <v>68</v>
      </c>
      <c r="N94" s="44" t="s">
        <v>68</v>
      </c>
      <c r="O94" s="40">
        <v>323.97000000000003</v>
      </c>
      <c r="P94" s="40">
        <v>25.99</v>
      </c>
      <c r="Q94" s="40">
        <v>12.55</v>
      </c>
      <c r="R94" s="44">
        <v>1.38</v>
      </c>
      <c r="S94" s="39" t="s">
        <v>68</v>
      </c>
      <c r="T94" s="47" t="s">
        <v>68</v>
      </c>
      <c r="V94" s="109" t="s">
        <v>90</v>
      </c>
      <c r="W94" s="108">
        <f t="shared" si="8"/>
        <v>2</v>
      </c>
      <c r="X94" s="108" t="str">
        <f t="shared" si="9"/>
        <v>Quarter 1</v>
      </c>
      <c r="Y94" s="108" t="str" cm="1">
        <f t="array" ref="Y94">_xlfn.IFS(OR(W94=1,W94=2,W94=3),"1",(OR(W94=4,W94=5,W94=6)),"2",(OR(W94=7,W94=8,W94=9)),"3",(OR(W94=10,W94=11,W94=12)),"4")</f>
        <v>1</v>
      </c>
      <c r="Z94" s="109">
        <v>2015</v>
      </c>
    </row>
    <row r="95" spans="1:26" ht="17.149999999999999" customHeight="1" x14ac:dyDescent="0.35">
      <c r="A95" s="50" t="str">
        <f t="shared" si="13"/>
        <v>March 2015</v>
      </c>
      <c r="B95" s="39">
        <v>3554.08</v>
      </c>
      <c r="C95" s="40">
        <v>4759.0200000000004</v>
      </c>
      <c r="D95" s="40">
        <v>997.5</v>
      </c>
      <c r="E95" s="41">
        <f t="shared" si="10"/>
        <v>3761.5200000000004</v>
      </c>
      <c r="F95" s="39">
        <v>503.02</v>
      </c>
      <c r="G95" s="40">
        <v>-2.78</v>
      </c>
      <c r="H95" s="40">
        <v>1.58</v>
      </c>
      <c r="I95" s="42">
        <f t="shared" si="11"/>
        <v>8313.1</v>
      </c>
      <c r="J95" s="43">
        <f t="shared" si="12"/>
        <v>7820.2000000000007</v>
      </c>
      <c r="K95" s="39" t="s">
        <v>68</v>
      </c>
      <c r="L95" s="40" t="s">
        <v>68</v>
      </c>
      <c r="M95" s="40" t="s">
        <v>68</v>
      </c>
      <c r="N95" s="44" t="s">
        <v>68</v>
      </c>
      <c r="O95" s="40">
        <v>371.62</v>
      </c>
      <c r="P95" s="40">
        <v>14.53</v>
      </c>
      <c r="Q95" s="40">
        <v>19.52</v>
      </c>
      <c r="R95" s="44">
        <v>1.58</v>
      </c>
      <c r="S95" s="39" t="s">
        <v>68</v>
      </c>
      <c r="T95" s="47" t="s">
        <v>68</v>
      </c>
      <c r="V95" s="109" t="s">
        <v>91</v>
      </c>
      <c r="W95" s="108">
        <f t="shared" si="8"/>
        <v>3</v>
      </c>
      <c r="X95" s="108" t="str">
        <f t="shared" si="9"/>
        <v>Quarter 1</v>
      </c>
      <c r="Y95" s="108" t="str" cm="1">
        <f t="array" ref="Y95">_xlfn.IFS(OR(W95=1,W95=2,W95=3),"1",(OR(W95=4,W95=5,W95=6)),"2",(OR(W95=7,W95=8,W95=9)),"3",(OR(W95=10,W95=11,W95=12)),"4")</f>
        <v>1</v>
      </c>
      <c r="Z95" s="109">
        <v>2015</v>
      </c>
    </row>
    <row r="96" spans="1:26" ht="17.149999999999999" customHeight="1" x14ac:dyDescent="0.35">
      <c r="A96" s="50" t="str">
        <f t="shared" si="13"/>
        <v>April 2015</v>
      </c>
      <c r="B96" s="39">
        <v>3528.56</v>
      </c>
      <c r="C96" s="40">
        <v>2943.26</v>
      </c>
      <c r="D96" s="40">
        <v>1092.1300000000001</v>
      </c>
      <c r="E96" s="41">
        <f t="shared" si="10"/>
        <v>1851.13</v>
      </c>
      <c r="F96" s="39">
        <v>236.95</v>
      </c>
      <c r="G96" s="40">
        <v>-2.89</v>
      </c>
      <c r="H96" s="40">
        <v>1.64</v>
      </c>
      <c r="I96" s="42">
        <f t="shared" si="11"/>
        <v>6471.82</v>
      </c>
      <c r="J96" s="43">
        <f t="shared" si="12"/>
        <v>5618.28</v>
      </c>
      <c r="K96" s="39" t="s">
        <v>68</v>
      </c>
      <c r="L96" s="40" t="s">
        <v>68</v>
      </c>
      <c r="M96" s="40" t="s">
        <v>68</v>
      </c>
      <c r="N96" s="44" t="s">
        <v>68</v>
      </c>
      <c r="O96" s="40">
        <v>409.68</v>
      </c>
      <c r="P96" s="40">
        <v>14.27</v>
      </c>
      <c r="Q96" s="40">
        <v>13.88</v>
      </c>
      <c r="R96" s="44">
        <v>1.68</v>
      </c>
      <c r="S96" s="39" t="s">
        <v>68</v>
      </c>
      <c r="T96" s="47" t="s">
        <v>68</v>
      </c>
      <c r="V96" s="109" t="s">
        <v>92</v>
      </c>
      <c r="W96" s="108">
        <f t="shared" si="8"/>
        <v>4</v>
      </c>
      <c r="X96" s="110" t="str">
        <f t="shared" si="9"/>
        <v>Quarter 2</v>
      </c>
      <c r="Y96" s="108" t="str" cm="1">
        <f t="array" ref="Y96">_xlfn.IFS(OR(W96=1,W96=2,W96=3),"1",(OR(W96=4,W96=5,W96=6)),"2",(OR(W96=7,W96=8,W96=9)),"3",(OR(W96=10,W96=11,W96=12)),"4")</f>
        <v>2</v>
      </c>
      <c r="Z96" s="109">
        <v>2015</v>
      </c>
    </row>
    <row r="97" spans="1:26" ht="17.149999999999999" customHeight="1" x14ac:dyDescent="0.35">
      <c r="A97" s="50" t="str">
        <f t="shared" si="13"/>
        <v>May 2015</v>
      </c>
      <c r="B97" s="39">
        <v>3855.11</v>
      </c>
      <c r="C97" s="40">
        <v>3124.38</v>
      </c>
      <c r="D97" s="40">
        <v>1561.16</v>
      </c>
      <c r="E97" s="41">
        <f t="shared" si="10"/>
        <v>1563.22</v>
      </c>
      <c r="F97" s="39">
        <v>-410.23</v>
      </c>
      <c r="G97" s="40">
        <v>-2.89</v>
      </c>
      <c r="H97" s="40">
        <v>1.92</v>
      </c>
      <c r="I97" s="42">
        <f t="shared" si="11"/>
        <v>6979.49</v>
      </c>
      <c r="J97" s="43">
        <f t="shared" si="12"/>
        <v>5010.0200000000004</v>
      </c>
      <c r="K97" s="39" t="s">
        <v>68</v>
      </c>
      <c r="L97" s="40" t="s">
        <v>68</v>
      </c>
      <c r="M97" s="40" t="s">
        <v>68</v>
      </c>
      <c r="N97" s="44" t="s">
        <v>68</v>
      </c>
      <c r="O97" s="40">
        <v>405.91</v>
      </c>
      <c r="P97" s="40">
        <v>12.89</v>
      </c>
      <c r="Q97" s="40">
        <v>22.29</v>
      </c>
      <c r="R97" s="44">
        <v>4.97</v>
      </c>
      <c r="S97" s="39" t="s">
        <v>68</v>
      </c>
      <c r="T97" s="47" t="s">
        <v>68</v>
      </c>
      <c r="V97" s="109" t="s">
        <v>93</v>
      </c>
      <c r="W97" s="108">
        <f t="shared" si="8"/>
        <v>5</v>
      </c>
      <c r="X97" s="108" t="str">
        <f t="shared" si="9"/>
        <v>Quarter 2</v>
      </c>
      <c r="Y97" s="108" t="str" cm="1">
        <f t="array" ref="Y97">_xlfn.IFS(OR(W97=1,W97=2,W97=3),"1",(OR(W97=4,W97=5,W97=6)),"2",(OR(W97=7,W97=8,W97=9)),"3",(OR(W97=10,W97=11,W97=12)),"4")</f>
        <v>2</v>
      </c>
      <c r="Z97" s="109">
        <v>2015</v>
      </c>
    </row>
    <row r="98" spans="1:26" ht="17.149999999999999" customHeight="1" x14ac:dyDescent="0.35">
      <c r="A98" s="50" t="str">
        <f t="shared" si="13"/>
        <v>June 2015</v>
      </c>
      <c r="B98" s="39">
        <v>3265.39</v>
      </c>
      <c r="C98" s="40">
        <v>2569.91</v>
      </c>
      <c r="D98" s="40">
        <v>852.87</v>
      </c>
      <c r="E98" s="41">
        <f t="shared" si="10"/>
        <v>1717.04</v>
      </c>
      <c r="F98" s="39">
        <v>-827.25</v>
      </c>
      <c r="G98" s="40">
        <v>-2.89</v>
      </c>
      <c r="H98" s="40">
        <v>2.2000000000000002</v>
      </c>
      <c r="I98" s="42">
        <f t="shared" si="11"/>
        <v>5835.2999999999993</v>
      </c>
      <c r="J98" s="43">
        <f t="shared" si="12"/>
        <v>4157.3799999999992</v>
      </c>
      <c r="K98" s="39" t="s">
        <v>68</v>
      </c>
      <c r="L98" s="40" t="s">
        <v>68</v>
      </c>
      <c r="M98" s="40" t="s">
        <v>68</v>
      </c>
      <c r="N98" s="44" t="s">
        <v>68</v>
      </c>
      <c r="O98" s="40">
        <v>366.22</v>
      </c>
      <c r="P98" s="40">
        <v>9.94</v>
      </c>
      <c r="Q98" s="40">
        <v>13.35</v>
      </c>
      <c r="R98" s="44">
        <v>11.12</v>
      </c>
      <c r="S98" s="39" t="s">
        <v>68</v>
      </c>
      <c r="T98" s="47" t="s">
        <v>68</v>
      </c>
      <c r="V98" s="109" t="s">
        <v>94</v>
      </c>
      <c r="W98" s="108">
        <f t="shared" si="8"/>
        <v>6</v>
      </c>
      <c r="X98" s="108" t="str">
        <f t="shared" si="9"/>
        <v>Quarter 2</v>
      </c>
      <c r="Y98" s="108" t="str" cm="1">
        <f t="array" ref="Y98">_xlfn.IFS(OR(W98=1,W98=2,W98=3),"1",(OR(W98=4,W98=5,W98=6)),"2",(OR(W98=7,W98=8,W98=9)),"3",(OR(W98=10,W98=11,W98=12)),"4")</f>
        <v>2</v>
      </c>
      <c r="Z98" s="109">
        <v>2015</v>
      </c>
    </row>
    <row r="99" spans="1:26" ht="17.149999999999999" customHeight="1" x14ac:dyDescent="0.35">
      <c r="A99" s="50" t="str">
        <f t="shared" si="13"/>
        <v>July 2015</v>
      </c>
      <c r="B99" s="39">
        <v>3013.91</v>
      </c>
      <c r="C99" s="40">
        <v>2924.19</v>
      </c>
      <c r="D99" s="40">
        <v>1465.95</v>
      </c>
      <c r="E99" s="41">
        <f t="shared" si="10"/>
        <v>1458.24</v>
      </c>
      <c r="F99" s="39">
        <v>-632.72</v>
      </c>
      <c r="G99" s="40">
        <v>-2.98</v>
      </c>
      <c r="H99" s="40">
        <v>2.2999999999999998</v>
      </c>
      <c r="I99" s="42">
        <f t="shared" si="11"/>
        <v>5938.1</v>
      </c>
      <c r="J99" s="43">
        <f t="shared" si="12"/>
        <v>3841.7300000000005</v>
      </c>
      <c r="K99" s="39" t="s">
        <v>68</v>
      </c>
      <c r="L99" s="40" t="s">
        <v>68</v>
      </c>
      <c r="M99" s="40" t="s">
        <v>68</v>
      </c>
      <c r="N99" s="44" t="s">
        <v>68</v>
      </c>
      <c r="O99" s="40">
        <v>337.08</v>
      </c>
      <c r="P99" s="40">
        <v>12.26</v>
      </c>
      <c r="Q99" s="40">
        <v>15.74</v>
      </c>
      <c r="R99" s="44">
        <v>10.34</v>
      </c>
      <c r="S99" s="39" t="s">
        <v>68</v>
      </c>
      <c r="T99" s="47" t="s">
        <v>68</v>
      </c>
      <c r="V99" s="109" t="s">
        <v>95</v>
      </c>
      <c r="W99" s="108">
        <f t="shared" si="8"/>
        <v>7</v>
      </c>
      <c r="X99" s="108" t="str">
        <f t="shared" si="9"/>
        <v>Quarter 3</v>
      </c>
      <c r="Y99" s="108" t="str" cm="1">
        <f t="array" ref="Y99">_xlfn.IFS(OR(W99=1,W99=2,W99=3),"1",(OR(W99=4,W99=5,W99=6)),"2",(OR(W99=7,W99=8,W99=9)),"3",(OR(W99=10,W99=11,W99=12)),"4")</f>
        <v>3</v>
      </c>
      <c r="Z99" s="109">
        <v>2015</v>
      </c>
    </row>
    <row r="100" spans="1:26" ht="17.149999999999999" customHeight="1" x14ac:dyDescent="0.35">
      <c r="A100" s="50" t="str">
        <f t="shared" si="13"/>
        <v>August 2015</v>
      </c>
      <c r="B100" s="39">
        <v>3053.15</v>
      </c>
      <c r="C100" s="40">
        <v>3398.49</v>
      </c>
      <c r="D100" s="40">
        <v>1771.41</v>
      </c>
      <c r="E100" s="41">
        <f t="shared" si="10"/>
        <v>1627.0799999999997</v>
      </c>
      <c r="F100" s="39">
        <v>-832.22</v>
      </c>
      <c r="G100" s="40">
        <v>-2.98</v>
      </c>
      <c r="H100" s="40">
        <v>2.4300000000000002</v>
      </c>
      <c r="I100" s="42">
        <f t="shared" si="11"/>
        <v>6451.6399999999994</v>
      </c>
      <c r="J100" s="43">
        <f t="shared" si="12"/>
        <v>3850.4399999999991</v>
      </c>
      <c r="K100" s="39" t="s">
        <v>68</v>
      </c>
      <c r="L100" s="40" t="s">
        <v>68</v>
      </c>
      <c r="M100" s="40" t="s">
        <v>68</v>
      </c>
      <c r="N100" s="44" t="s">
        <v>68</v>
      </c>
      <c r="O100" s="40">
        <v>333.71</v>
      </c>
      <c r="P100" s="40">
        <v>5.84</v>
      </c>
      <c r="Q100" s="40">
        <v>19.89</v>
      </c>
      <c r="R100" s="44">
        <v>9.0299999999999994</v>
      </c>
      <c r="S100" s="39" t="s">
        <v>68</v>
      </c>
      <c r="T100" s="47" t="s">
        <v>68</v>
      </c>
      <c r="V100" s="109" t="s">
        <v>96</v>
      </c>
      <c r="W100" s="108">
        <f t="shared" si="8"/>
        <v>8</v>
      </c>
      <c r="X100" s="110" t="str">
        <f t="shared" si="9"/>
        <v>Quarter 3</v>
      </c>
      <c r="Y100" s="108" t="str" cm="1">
        <f t="array" ref="Y100">_xlfn.IFS(OR(W100=1,W100=2,W100=3),"1",(OR(W100=4,W100=5,W100=6)),"2",(OR(W100=7,W100=8,W100=9)),"3",(OR(W100=10,W100=11,W100=12)),"4")</f>
        <v>3</v>
      </c>
      <c r="Z100" s="109">
        <v>2015</v>
      </c>
    </row>
    <row r="101" spans="1:26" ht="17.149999999999999" customHeight="1" x14ac:dyDescent="0.35">
      <c r="A101" s="50" t="str">
        <f t="shared" si="13"/>
        <v>September 2015</v>
      </c>
      <c r="B101" s="39">
        <v>2850.34</v>
      </c>
      <c r="C101" s="40">
        <v>3209.34</v>
      </c>
      <c r="D101" s="40">
        <v>1513.73</v>
      </c>
      <c r="E101" s="41">
        <f t="shared" si="10"/>
        <v>1695.6100000000001</v>
      </c>
      <c r="F101" s="39">
        <v>17.09</v>
      </c>
      <c r="G101" s="40">
        <v>-2.98</v>
      </c>
      <c r="H101" s="40">
        <v>2.2999999999999998</v>
      </c>
      <c r="I101" s="42">
        <f t="shared" si="11"/>
        <v>6059.68</v>
      </c>
      <c r="J101" s="43">
        <f t="shared" si="12"/>
        <v>4565.3400000000011</v>
      </c>
      <c r="K101" s="39" t="s">
        <v>68</v>
      </c>
      <c r="L101" s="40" t="s">
        <v>68</v>
      </c>
      <c r="M101" s="40" t="s">
        <v>68</v>
      </c>
      <c r="N101" s="44" t="s">
        <v>68</v>
      </c>
      <c r="O101" s="40">
        <v>321.77</v>
      </c>
      <c r="P101" s="40">
        <v>6.51</v>
      </c>
      <c r="Q101" s="40">
        <v>17.440000000000001</v>
      </c>
      <c r="R101" s="44">
        <v>0.31</v>
      </c>
      <c r="S101" s="39" t="s">
        <v>68</v>
      </c>
      <c r="T101" s="47" t="s">
        <v>68</v>
      </c>
      <c r="V101" s="109" t="s">
        <v>97</v>
      </c>
      <c r="W101" s="108">
        <f t="shared" si="8"/>
        <v>9</v>
      </c>
      <c r="X101" s="108" t="str">
        <f t="shared" si="9"/>
        <v>Quarter 3</v>
      </c>
      <c r="Y101" s="108" t="str" cm="1">
        <f t="array" ref="Y101">_xlfn.IFS(OR(W101=1,W101=2,W101=3),"1",(OR(W101=4,W101=5,W101=6)),"2",(OR(W101=7,W101=8,W101=9)),"3",(OR(W101=10,W101=11,W101=12)),"4")</f>
        <v>3</v>
      </c>
      <c r="Z101" s="109">
        <v>2015</v>
      </c>
    </row>
    <row r="102" spans="1:26" ht="17.149999999999999" customHeight="1" x14ac:dyDescent="0.35">
      <c r="A102" s="50" t="str">
        <f t="shared" si="13"/>
        <v>October 2015</v>
      </c>
      <c r="B102" s="39">
        <v>3382.82</v>
      </c>
      <c r="C102" s="40">
        <v>4143.6499999999996</v>
      </c>
      <c r="D102" s="40">
        <v>1405.5</v>
      </c>
      <c r="E102" s="41">
        <f t="shared" si="10"/>
        <v>2738.1499999999996</v>
      </c>
      <c r="F102" s="39">
        <v>-378.72</v>
      </c>
      <c r="G102" s="40">
        <v>-3.98</v>
      </c>
      <c r="H102" s="40">
        <v>2.62</v>
      </c>
      <c r="I102" s="42">
        <f t="shared" si="11"/>
        <v>7526.4699999999993</v>
      </c>
      <c r="J102" s="43">
        <f t="shared" si="12"/>
        <v>5744.869999999999</v>
      </c>
      <c r="K102" s="39" t="s">
        <v>68</v>
      </c>
      <c r="L102" s="40" t="s">
        <v>68</v>
      </c>
      <c r="M102" s="40" t="s">
        <v>68</v>
      </c>
      <c r="N102" s="44" t="s">
        <v>68</v>
      </c>
      <c r="O102" s="40">
        <v>289.41000000000003</v>
      </c>
      <c r="P102" s="40">
        <v>9.58</v>
      </c>
      <c r="Q102" s="40">
        <v>22.01</v>
      </c>
      <c r="R102" s="44">
        <v>0.31</v>
      </c>
      <c r="S102" s="39" t="s">
        <v>68</v>
      </c>
      <c r="T102" s="47" t="s">
        <v>68</v>
      </c>
      <c r="V102" s="109" t="s">
        <v>98</v>
      </c>
      <c r="W102" s="108">
        <f t="shared" si="8"/>
        <v>10</v>
      </c>
      <c r="X102" s="108" t="str">
        <f t="shared" si="9"/>
        <v>Quarter 4</v>
      </c>
      <c r="Y102" s="108" t="str" cm="1">
        <f t="array" ref="Y102">_xlfn.IFS(OR(W102=1,W102=2,W102=3),"1",(OR(W102=4,W102=5,W102=6)),"2",(OR(W102=7,W102=8,W102=9)),"3",(OR(W102=10,W102=11,W102=12)),"4")</f>
        <v>4</v>
      </c>
      <c r="Z102" s="109">
        <v>2015</v>
      </c>
    </row>
    <row r="103" spans="1:26" ht="17.149999999999999" customHeight="1" x14ac:dyDescent="0.35">
      <c r="A103" s="50" t="str">
        <f t="shared" si="13"/>
        <v>November 2015</v>
      </c>
      <c r="B103" s="39">
        <v>3688.68</v>
      </c>
      <c r="C103" s="40">
        <v>4484.08</v>
      </c>
      <c r="D103" s="40">
        <v>1237.1300000000001</v>
      </c>
      <c r="E103" s="41">
        <f t="shared" si="10"/>
        <v>3246.95</v>
      </c>
      <c r="F103" s="39">
        <v>17.04</v>
      </c>
      <c r="G103" s="40">
        <v>-3.98</v>
      </c>
      <c r="H103" s="40">
        <v>2.6</v>
      </c>
      <c r="I103" s="42">
        <f t="shared" si="11"/>
        <v>8172.76</v>
      </c>
      <c r="J103" s="43">
        <f t="shared" si="12"/>
        <v>6955.27</v>
      </c>
      <c r="K103" s="39" t="s">
        <v>68</v>
      </c>
      <c r="L103" s="40" t="s">
        <v>68</v>
      </c>
      <c r="M103" s="40" t="s">
        <v>68</v>
      </c>
      <c r="N103" s="44" t="s">
        <v>68</v>
      </c>
      <c r="O103" s="40">
        <v>400.55</v>
      </c>
      <c r="P103" s="40">
        <v>14.26</v>
      </c>
      <c r="Q103" s="40">
        <v>20.27</v>
      </c>
      <c r="R103" s="44">
        <v>0.31</v>
      </c>
      <c r="S103" s="39" t="s">
        <v>68</v>
      </c>
      <c r="T103" s="47" t="s">
        <v>68</v>
      </c>
      <c r="V103" s="109" t="s">
        <v>99</v>
      </c>
      <c r="W103" s="108">
        <f t="shared" si="8"/>
        <v>11</v>
      </c>
      <c r="X103" s="108" t="str">
        <f t="shared" si="9"/>
        <v>Quarter 4</v>
      </c>
      <c r="Y103" s="108" t="str" cm="1">
        <f t="array" ref="Y103">_xlfn.IFS(OR(W103=1,W103=2,W103=3),"1",(OR(W103=4,W103=5,W103=6)),"2",(OR(W103=7,W103=8,W103=9)),"3",(OR(W103=10,W103=11,W103=12)),"4")</f>
        <v>4</v>
      </c>
      <c r="Z103" s="109">
        <v>2015</v>
      </c>
    </row>
    <row r="104" spans="1:26" ht="17.149999999999999" customHeight="1" x14ac:dyDescent="0.35">
      <c r="A104" s="50" t="str">
        <f t="shared" si="13"/>
        <v>December 2015</v>
      </c>
      <c r="B104" s="39">
        <v>3719.46</v>
      </c>
      <c r="C104" s="40">
        <v>4353.17</v>
      </c>
      <c r="D104" s="40">
        <v>1005.51</v>
      </c>
      <c r="E104" s="41">
        <f t="shared" si="10"/>
        <v>3347.66</v>
      </c>
      <c r="F104" s="39">
        <v>-8.11</v>
      </c>
      <c r="G104" s="40">
        <v>-3.98</v>
      </c>
      <c r="H104" s="40">
        <v>2.77</v>
      </c>
      <c r="I104" s="42">
        <f t="shared" si="11"/>
        <v>8072.63</v>
      </c>
      <c r="J104" s="43">
        <f t="shared" si="12"/>
        <v>7061.7800000000007</v>
      </c>
      <c r="K104" s="39" t="s">
        <v>68</v>
      </c>
      <c r="L104" s="40" t="s">
        <v>68</v>
      </c>
      <c r="M104" s="40" t="s">
        <v>68</v>
      </c>
      <c r="N104" s="44" t="s">
        <v>68</v>
      </c>
      <c r="O104" s="40">
        <v>460.79</v>
      </c>
      <c r="P104" s="40">
        <v>12.85</v>
      </c>
      <c r="Q104" s="40">
        <v>13.23</v>
      </c>
      <c r="R104" s="44">
        <v>0.31</v>
      </c>
      <c r="S104" s="39" t="s">
        <v>68</v>
      </c>
      <c r="T104" s="47" t="s">
        <v>68</v>
      </c>
      <c r="V104" s="109" t="s">
        <v>100</v>
      </c>
      <c r="W104" s="108">
        <f t="shared" si="8"/>
        <v>12</v>
      </c>
      <c r="X104" s="110" t="str">
        <f t="shared" si="9"/>
        <v>Quarter 4</v>
      </c>
      <c r="Y104" s="108" t="str" cm="1">
        <f t="array" ref="Y104">_xlfn.IFS(OR(W104=1,W104=2,W104=3),"1",(OR(W104=4,W104=5,W104=6)),"2",(OR(W104=7,W104=8,W104=9)),"3",(OR(W104=10,W104=11,W104=12)),"4")</f>
        <v>4</v>
      </c>
      <c r="Z104" s="109">
        <v>2015</v>
      </c>
    </row>
    <row r="105" spans="1:26" ht="17.149999999999999" customHeight="1" x14ac:dyDescent="0.35">
      <c r="A105" s="50" t="str">
        <f t="shared" si="13"/>
        <v>January 2016</v>
      </c>
      <c r="B105" s="39">
        <v>3764.66</v>
      </c>
      <c r="C105" s="40">
        <v>4507.5</v>
      </c>
      <c r="D105" s="40">
        <v>593.87</v>
      </c>
      <c r="E105" s="41">
        <f t="shared" si="10"/>
        <v>3913.63</v>
      </c>
      <c r="F105" s="39">
        <v>1198.3900000000001</v>
      </c>
      <c r="G105" s="40">
        <v>-3.83</v>
      </c>
      <c r="H105" s="40">
        <v>24.76</v>
      </c>
      <c r="I105" s="42">
        <f t="shared" si="11"/>
        <v>8272.16</v>
      </c>
      <c r="J105" s="43">
        <f t="shared" si="12"/>
        <v>8901.44</v>
      </c>
      <c r="K105" s="39" t="s">
        <v>68</v>
      </c>
      <c r="L105" s="40" t="s">
        <v>68</v>
      </c>
      <c r="M105" s="40" t="s">
        <v>68</v>
      </c>
      <c r="N105" s="44" t="s">
        <v>68</v>
      </c>
      <c r="O105" s="40">
        <v>418.03</v>
      </c>
      <c r="P105" s="40">
        <v>19.98</v>
      </c>
      <c r="Q105" s="40">
        <v>10.93</v>
      </c>
      <c r="R105" s="44">
        <v>0</v>
      </c>
      <c r="S105" s="39" t="s">
        <v>68</v>
      </c>
      <c r="T105" s="47" t="s">
        <v>68</v>
      </c>
      <c r="V105" s="109" t="s">
        <v>89</v>
      </c>
      <c r="W105" s="108">
        <f t="shared" si="8"/>
        <v>1</v>
      </c>
      <c r="X105" s="108" t="str">
        <f t="shared" si="9"/>
        <v>Quarter 1</v>
      </c>
      <c r="Y105" s="108" t="str" cm="1">
        <f t="array" ref="Y105">_xlfn.IFS(OR(W105=1,W105=2,W105=3),"1",(OR(W105=4,W105=5,W105=6)),"2",(OR(W105=7,W105=8,W105=9)),"3",(OR(W105=10,W105=11,W105=12)),"4")</f>
        <v>1</v>
      </c>
      <c r="Z105" s="109">
        <v>2016</v>
      </c>
    </row>
    <row r="106" spans="1:26" ht="17.149999999999999" customHeight="1" x14ac:dyDescent="0.35">
      <c r="A106" s="50" t="str">
        <f t="shared" si="13"/>
        <v>February 2016</v>
      </c>
      <c r="B106" s="39">
        <v>3307.13</v>
      </c>
      <c r="C106" s="40">
        <v>4324.2</v>
      </c>
      <c r="D106" s="40">
        <v>533.22</v>
      </c>
      <c r="E106" s="41">
        <f t="shared" si="10"/>
        <v>3790.9799999999996</v>
      </c>
      <c r="F106" s="39">
        <v>1331.49</v>
      </c>
      <c r="G106" s="40">
        <v>-3.83</v>
      </c>
      <c r="H106" s="40">
        <v>23.16</v>
      </c>
      <c r="I106" s="42">
        <f t="shared" si="11"/>
        <v>7631.33</v>
      </c>
      <c r="J106" s="43">
        <f t="shared" si="12"/>
        <v>8452.76</v>
      </c>
      <c r="K106" s="39" t="s">
        <v>68</v>
      </c>
      <c r="L106" s="40" t="s">
        <v>68</v>
      </c>
      <c r="M106" s="40" t="s">
        <v>68</v>
      </c>
      <c r="N106" s="44" t="s">
        <v>68</v>
      </c>
      <c r="O106" s="40">
        <v>366.55</v>
      </c>
      <c r="P106" s="40">
        <v>15.54</v>
      </c>
      <c r="Q106" s="40">
        <v>12.41</v>
      </c>
      <c r="R106" s="44">
        <v>0</v>
      </c>
      <c r="S106" s="39" t="s">
        <v>68</v>
      </c>
      <c r="T106" s="47" t="s">
        <v>68</v>
      </c>
      <c r="V106" s="109" t="s">
        <v>90</v>
      </c>
      <c r="W106" s="108">
        <f t="shared" si="8"/>
        <v>2</v>
      </c>
      <c r="X106" s="108" t="str">
        <f t="shared" si="9"/>
        <v>Quarter 1</v>
      </c>
      <c r="Y106" s="108" t="str" cm="1">
        <f t="array" ref="Y106">_xlfn.IFS(OR(W106=1,W106=2,W106=3),"1",(OR(W106=4,W106=5,W106=6)),"2",(OR(W106=7,W106=8,W106=9)),"3",(OR(W106=10,W106=11,W106=12)),"4")</f>
        <v>1</v>
      </c>
      <c r="Z106" s="109">
        <v>2016</v>
      </c>
    </row>
    <row r="107" spans="1:26" ht="17.149999999999999" customHeight="1" x14ac:dyDescent="0.35">
      <c r="A107" s="50" t="str">
        <f t="shared" si="13"/>
        <v>March 2016</v>
      </c>
      <c r="B107" s="39">
        <v>3547.92</v>
      </c>
      <c r="C107" s="40">
        <v>5138.03</v>
      </c>
      <c r="D107" s="40">
        <v>622.79</v>
      </c>
      <c r="E107" s="41">
        <f t="shared" si="10"/>
        <v>4515.24</v>
      </c>
      <c r="F107" s="39">
        <v>617.51</v>
      </c>
      <c r="G107" s="40">
        <v>-3.83</v>
      </c>
      <c r="H107" s="40">
        <v>25.16</v>
      </c>
      <c r="I107" s="42">
        <f t="shared" si="11"/>
        <v>8685.9500000000007</v>
      </c>
      <c r="J107" s="43">
        <f t="shared" si="12"/>
        <v>8705.83</v>
      </c>
      <c r="K107" s="39" t="s">
        <v>68</v>
      </c>
      <c r="L107" s="40" t="s">
        <v>68</v>
      </c>
      <c r="M107" s="40" t="s">
        <v>68</v>
      </c>
      <c r="N107" s="44" t="s">
        <v>68</v>
      </c>
      <c r="O107" s="40">
        <v>383.65</v>
      </c>
      <c r="P107" s="40">
        <v>19.850000000000001</v>
      </c>
      <c r="Q107" s="40">
        <v>14.67</v>
      </c>
      <c r="R107" s="44">
        <v>0</v>
      </c>
      <c r="S107" s="39" t="s">
        <v>68</v>
      </c>
      <c r="T107" s="47" t="s">
        <v>68</v>
      </c>
      <c r="V107" s="109" t="s">
        <v>91</v>
      </c>
      <c r="W107" s="108">
        <f t="shared" si="8"/>
        <v>3</v>
      </c>
      <c r="X107" s="108" t="str">
        <f t="shared" si="9"/>
        <v>Quarter 1</v>
      </c>
      <c r="Y107" s="108" t="str" cm="1">
        <f t="array" ref="Y107">_xlfn.IFS(OR(W107=1,W107=2,W107=3),"1",(OR(W107=4,W107=5,W107=6)),"2",(OR(W107=7,W107=8,W107=9)),"3",(OR(W107=10,W107=11,W107=12)),"4")</f>
        <v>1</v>
      </c>
      <c r="Z107" s="109">
        <v>2016</v>
      </c>
    </row>
    <row r="108" spans="1:26" ht="17.149999999999999" customHeight="1" x14ac:dyDescent="0.35">
      <c r="A108" s="50" t="str">
        <f t="shared" si="13"/>
        <v>April 2016</v>
      </c>
      <c r="B108" s="39">
        <v>3442.62</v>
      </c>
      <c r="C108" s="40">
        <v>4235.88</v>
      </c>
      <c r="D108" s="40">
        <v>880.05</v>
      </c>
      <c r="E108" s="41">
        <f t="shared" si="10"/>
        <v>3355.83</v>
      </c>
      <c r="F108" s="39">
        <v>241.6</v>
      </c>
      <c r="G108" s="40">
        <v>-3.19</v>
      </c>
      <c r="H108" s="40">
        <v>24.31</v>
      </c>
      <c r="I108" s="42">
        <f t="shared" si="11"/>
        <v>7678.5</v>
      </c>
      <c r="J108" s="43">
        <f t="shared" si="12"/>
        <v>7064.3600000000006</v>
      </c>
      <c r="K108" s="39" t="s">
        <v>68</v>
      </c>
      <c r="L108" s="40" t="s">
        <v>68</v>
      </c>
      <c r="M108" s="40" t="s">
        <v>68</v>
      </c>
      <c r="N108" s="44" t="s">
        <v>68</v>
      </c>
      <c r="O108" s="40">
        <v>370.34</v>
      </c>
      <c r="P108" s="40">
        <v>12.86</v>
      </c>
      <c r="Q108" s="40">
        <v>16.309999999999999</v>
      </c>
      <c r="R108" s="44">
        <v>0</v>
      </c>
      <c r="S108" s="39" t="s">
        <v>68</v>
      </c>
      <c r="T108" s="47" t="s">
        <v>68</v>
      </c>
      <c r="V108" s="109" t="s">
        <v>92</v>
      </c>
      <c r="W108" s="108">
        <f t="shared" si="8"/>
        <v>4</v>
      </c>
      <c r="X108" s="110" t="str">
        <f t="shared" si="9"/>
        <v>Quarter 2</v>
      </c>
      <c r="Y108" s="108" t="str" cm="1">
        <f t="array" ref="Y108">_xlfn.IFS(OR(W108=1,W108=2,W108=3),"1",(OR(W108=4,W108=5,W108=6)),"2",(OR(W108=7,W108=8,W108=9)),"3",(OR(W108=10,W108=11,W108=12)),"4")</f>
        <v>2</v>
      </c>
      <c r="Z108" s="109">
        <v>2016</v>
      </c>
    </row>
    <row r="109" spans="1:26" ht="17.149999999999999" customHeight="1" x14ac:dyDescent="0.35">
      <c r="A109" s="50" t="str">
        <f t="shared" si="13"/>
        <v>May 2016</v>
      </c>
      <c r="B109" s="39">
        <v>3681.21</v>
      </c>
      <c r="C109" s="40">
        <v>3312.94</v>
      </c>
      <c r="D109" s="40">
        <v>1363.29</v>
      </c>
      <c r="E109" s="41">
        <f t="shared" si="10"/>
        <v>1949.65</v>
      </c>
      <c r="F109" s="39">
        <v>-693.03</v>
      </c>
      <c r="G109" s="40">
        <v>-3.19</v>
      </c>
      <c r="H109" s="40">
        <v>25.03</v>
      </c>
      <c r="I109" s="42">
        <f t="shared" si="11"/>
        <v>6994.15</v>
      </c>
      <c r="J109" s="43">
        <f t="shared" si="12"/>
        <v>4962.8599999999997</v>
      </c>
      <c r="K109" s="39" t="s">
        <v>68</v>
      </c>
      <c r="L109" s="40" t="s">
        <v>68</v>
      </c>
      <c r="M109" s="40" t="s">
        <v>68</v>
      </c>
      <c r="N109" s="44" t="s">
        <v>68</v>
      </c>
      <c r="O109" s="40">
        <v>370.85</v>
      </c>
      <c r="P109" s="40">
        <v>12.4</v>
      </c>
      <c r="Q109" s="40">
        <v>19.07</v>
      </c>
      <c r="R109" s="44">
        <v>0</v>
      </c>
      <c r="S109" s="39" t="s">
        <v>68</v>
      </c>
      <c r="T109" s="47" t="s">
        <v>68</v>
      </c>
      <c r="V109" s="109" t="s">
        <v>93</v>
      </c>
      <c r="W109" s="108">
        <f t="shared" si="8"/>
        <v>5</v>
      </c>
      <c r="X109" s="108" t="str">
        <f t="shared" si="9"/>
        <v>Quarter 2</v>
      </c>
      <c r="Y109" s="108" t="str" cm="1">
        <f t="array" ref="Y109">_xlfn.IFS(OR(W109=1,W109=2,W109=3),"1",(OR(W109=4,W109=5,W109=6)),"2",(OR(W109=7,W109=8,W109=9)),"3",(OR(W109=10,W109=11,W109=12)),"4")</f>
        <v>2</v>
      </c>
      <c r="Z109" s="109">
        <v>2016</v>
      </c>
    </row>
    <row r="110" spans="1:26" ht="17.149999999999999" customHeight="1" x14ac:dyDescent="0.35">
      <c r="A110" s="50" t="str">
        <f t="shared" si="13"/>
        <v>June 2016</v>
      </c>
      <c r="B110" s="39">
        <v>3016.44</v>
      </c>
      <c r="C110" s="40">
        <v>2729.1</v>
      </c>
      <c r="D110" s="40">
        <v>306.94</v>
      </c>
      <c r="E110" s="41">
        <f t="shared" si="10"/>
        <v>2422.16</v>
      </c>
      <c r="F110" s="39">
        <v>-839.56</v>
      </c>
      <c r="G110" s="40">
        <v>-3.19</v>
      </c>
      <c r="H110" s="40">
        <v>24.3</v>
      </c>
      <c r="I110" s="42">
        <f t="shared" si="11"/>
        <v>5745.54</v>
      </c>
      <c r="J110" s="43">
        <f t="shared" si="12"/>
        <v>4623.3400000000011</v>
      </c>
      <c r="K110" s="39" t="s">
        <v>68</v>
      </c>
      <c r="L110" s="40" t="s">
        <v>68</v>
      </c>
      <c r="M110" s="40" t="s">
        <v>68</v>
      </c>
      <c r="N110" s="44" t="s">
        <v>68</v>
      </c>
      <c r="O110" s="40">
        <v>316.14</v>
      </c>
      <c r="P110" s="40">
        <v>10.039999999999999</v>
      </c>
      <c r="Q110" s="40">
        <v>10.84</v>
      </c>
      <c r="R110" s="44">
        <v>0</v>
      </c>
      <c r="S110" s="39" t="s">
        <v>68</v>
      </c>
      <c r="T110" s="47" t="s">
        <v>68</v>
      </c>
      <c r="V110" s="109" t="s">
        <v>94</v>
      </c>
      <c r="W110" s="108">
        <f t="shared" si="8"/>
        <v>6</v>
      </c>
      <c r="X110" s="108" t="str">
        <f t="shared" si="9"/>
        <v>Quarter 2</v>
      </c>
      <c r="Y110" s="108" t="str" cm="1">
        <f t="array" ref="Y110">_xlfn.IFS(OR(W110=1,W110=2,W110=3),"1",(OR(W110=4,W110=5,W110=6)),"2",(OR(W110=7,W110=8,W110=9)),"3",(OR(W110=10,W110=11,W110=12)),"4")</f>
        <v>2</v>
      </c>
      <c r="Z110" s="109">
        <v>2016</v>
      </c>
    </row>
    <row r="111" spans="1:26" ht="17.149999999999999" customHeight="1" x14ac:dyDescent="0.35">
      <c r="A111" s="50" t="str">
        <f t="shared" si="13"/>
        <v>July 2016</v>
      </c>
      <c r="B111" s="39">
        <v>3600.38</v>
      </c>
      <c r="C111" s="40">
        <v>2577.31</v>
      </c>
      <c r="D111" s="40">
        <v>1697.67</v>
      </c>
      <c r="E111" s="41">
        <f t="shared" si="10"/>
        <v>879.63999999999987</v>
      </c>
      <c r="F111" s="39">
        <v>-277.35000000000002</v>
      </c>
      <c r="G111" s="40">
        <v>-1.92</v>
      </c>
      <c r="H111" s="40">
        <v>33.18</v>
      </c>
      <c r="I111" s="42">
        <f t="shared" si="11"/>
        <v>6177.6900000000005</v>
      </c>
      <c r="J111" s="43">
        <f t="shared" si="12"/>
        <v>4235.8500000000004</v>
      </c>
      <c r="K111" s="39" t="s">
        <v>68</v>
      </c>
      <c r="L111" s="40" t="s">
        <v>68</v>
      </c>
      <c r="M111" s="40" t="s">
        <v>68</v>
      </c>
      <c r="N111" s="44" t="s">
        <v>68</v>
      </c>
      <c r="O111" s="40">
        <v>370.03</v>
      </c>
      <c r="P111" s="40">
        <v>19.97</v>
      </c>
      <c r="Q111" s="40">
        <v>14.15</v>
      </c>
      <c r="R111" s="44">
        <v>0</v>
      </c>
      <c r="S111" s="39" t="s">
        <v>68</v>
      </c>
      <c r="T111" s="47" t="s">
        <v>68</v>
      </c>
      <c r="V111" s="109" t="s">
        <v>95</v>
      </c>
      <c r="W111" s="108">
        <f t="shared" si="8"/>
        <v>7</v>
      </c>
      <c r="X111" s="108" t="str">
        <f t="shared" si="9"/>
        <v>Quarter 3</v>
      </c>
      <c r="Y111" s="108" t="str" cm="1">
        <f t="array" ref="Y111">_xlfn.IFS(OR(W111=1,W111=2,W111=3),"1",(OR(W111=4,W111=5,W111=6)),"2",(OR(W111=7,W111=8,W111=9)),"3",(OR(W111=10,W111=11,W111=12)),"4")</f>
        <v>3</v>
      </c>
      <c r="Z111" s="109">
        <v>2016</v>
      </c>
    </row>
    <row r="112" spans="1:26" ht="17.149999999999999" customHeight="1" x14ac:dyDescent="0.35">
      <c r="A112" s="50" t="str">
        <f t="shared" si="13"/>
        <v>August 2016</v>
      </c>
      <c r="B112" s="39">
        <v>3084.96</v>
      </c>
      <c r="C112" s="40">
        <v>2410.7399999999998</v>
      </c>
      <c r="D112" s="40">
        <v>1308.03</v>
      </c>
      <c r="E112" s="41">
        <f t="shared" si="10"/>
        <v>1102.7099999999998</v>
      </c>
      <c r="F112" s="39">
        <v>-137.63999999999999</v>
      </c>
      <c r="G112" s="40">
        <v>-1.92</v>
      </c>
      <c r="H112" s="40">
        <v>33.19</v>
      </c>
      <c r="I112" s="42">
        <f t="shared" si="11"/>
        <v>5495.7</v>
      </c>
      <c r="J112" s="43">
        <f t="shared" si="12"/>
        <v>4083.2200000000003</v>
      </c>
      <c r="K112" s="39" t="s">
        <v>68</v>
      </c>
      <c r="L112" s="40" t="s">
        <v>68</v>
      </c>
      <c r="M112" s="40" t="s">
        <v>68</v>
      </c>
      <c r="N112" s="44" t="s">
        <v>68</v>
      </c>
      <c r="O112" s="40">
        <v>317.52999999999997</v>
      </c>
      <c r="P112" s="40">
        <v>10.8</v>
      </c>
      <c r="Q112" s="40">
        <v>13.16</v>
      </c>
      <c r="R112" s="44">
        <v>0</v>
      </c>
      <c r="S112" s="39" t="s">
        <v>68</v>
      </c>
      <c r="T112" s="47" t="s">
        <v>68</v>
      </c>
      <c r="V112" s="109" t="s">
        <v>96</v>
      </c>
      <c r="W112" s="108">
        <f t="shared" si="8"/>
        <v>8</v>
      </c>
      <c r="X112" s="110" t="str">
        <f t="shared" si="9"/>
        <v>Quarter 3</v>
      </c>
      <c r="Y112" s="108" t="str" cm="1">
        <f t="array" ref="Y112">_xlfn.IFS(OR(W112=1,W112=2,W112=3),"1",(OR(W112=4,W112=5,W112=6)),"2",(OR(W112=7,W112=8,W112=9)),"3",(OR(W112=10,W112=11,W112=12)),"4")</f>
        <v>3</v>
      </c>
      <c r="Z112" s="109">
        <v>2016</v>
      </c>
    </row>
    <row r="113" spans="1:26" ht="17.149999999999999" customHeight="1" x14ac:dyDescent="0.35">
      <c r="A113" s="50" t="str">
        <f t="shared" si="13"/>
        <v>September 2016</v>
      </c>
      <c r="B113" s="39">
        <v>3219.37</v>
      </c>
      <c r="C113" s="40">
        <v>2960.3</v>
      </c>
      <c r="D113" s="40">
        <v>1815.56</v>
      </c>
      <c r="E113" s="41">
        <f t="shared" si="10"/>
        <v>1144.7400000000002</v>
      </c>
      <c r="F113" s="39">
        <v>11.33</v>
      </c>
      <c r="G113" s="40">
        <v>-1.92</v>
      </c>
      <c r="H113" s="40">
        <v>31.9</v>
      </c>
      <c r="I113" s="42">
        <f t="shared" si="11"/>
        <v>6179.67</v>
      </c>
      <c r="J113" s="43">
        <f t="shared" si="12"/>
        <v>4407.34</v>
      </c>
      <c r="K113" s="39" t="s">
        <v>68</v>
      </c>
      <c r="L113" s="40" t="s">
        <v>68</v>
      </c>
      <c r="M113" s="40" t="s">
        <v>68</v>
      </c>
      <c r="N113" s="44" t="s">
        <v>68</v>
      </c>
      <c r="O113" s="40">
        <v>324.02999999999997</v>
      </c>
      <c r="P113" s="40">
        <v>19.29</v>
      </c>
      <c r="Q113" s="40">
        <v>18.43</v>
      </c>
      <c r="R113" s="44">
        <v>0</v>
      </c>
      <c r="S113" s="39" t="s">
        <v>68</v>
      </c>
      <c r="T113" s="47" t="s">
        <v>68</v>
      </c>
      <c r="V113" s="109" t="s">
        <v>97</v>
      </c>
      <c r="W113" s="108">
        <f t="shared" si="8"/>
        <v>9</v>
      </c>
      <c r="X113" s="108" t="str">
        <f t="shared" si="9"/>
        <v>Quarter 3</v>
      </c>
      <c r="Y113" s="108" t="str" cm="1">
        <f t="array" ref="Y113">_xlfn.IFS(OR(W113=1,W113=2,W113=3),"1",(OR(W113=4,W113=5,W113=6)),"2",(OR(W113=7,W113=8,W113=9)),"3",(OR(W113=10,W113=11,W113=12)),"4")</f>
        <v>3</v>
      </c>
      <c r="Z113" s="109">
        <v>2016</v>
      </c>
    </row>
    <row r="114" spans="1:26" ht="17.149999999999999" customHeight="1" x14ac:dyDescent="0.35">
      <c r="A114" s="50" t="str">
        <f t="shared" si="13"/>
        <v>October 2016</v>
      </c>
      <c r="B114" s="39">
        <v>3609.99</v>
      </c>
      <c r="C114" s="40">
        <v>3842.92</v>
      </c>
      <c r="D114" s="40">
        <v>845.2</v>
      </c>
      <c r="E114" s="41">
        <f t="shared" si="10"/>
        <v>2997.7200000000003</v>
      </c>
      <c r="F114" s="39">
        <v>14.49</v>
      </c>
      <c r="G114" s="40">
        <v>-1.41</v>
      </c>
      <c r="H114" s="40">
        <v>33.19</v>
      </c>
      <c r="I114" s="42">
        <f t="shared" si="11"/>
        <v>7452.91</v>
      </c>
      <c r="J114" s="43">
        <f t="shared" si="12"/>
        <v>6655.3899999999994</v>
      </c>
      <c r="K114" s="39" t="s">
        <v>68</v>
      </c>
      <c r="L114" s="40" t="s">
        <v>68</v>
      </c>
      <c r="M114" s="40" t="s">
        <v>68</v>
      </c>
      <c r="N114" s="44" t="s">
        <v>68</v>
      </c>
      <c r="O114" s="40">
        <v>329.87</v>
      </c>
      <c r="P114" s="40">
        <v>19.350000000000001</v>
      </c>
      <c r="Q114" s="40">
        <v>4.67</v>
      </c>
      <c r="R114" s="44">
        <v>0</v>
      </c>
      <c r="S114" s="39" t="s">
        <v>68</v>
      </c>
      <c r="T114" s="47" t="s">
        <v>68</v>
      </c>
      <c r="V114" s="109" t="s">
        <v>98</v>
      </c>
      <c r="W114" s="108">
        <f t="shared" si="8"/>
        <v>10</v>
      </c>
      <c r="X114" s="108" t="str">
        <f t="shared" si="9"/>
        <v>Quarter 4</v>
      </c>
      <c r="Y114" s="108" t="str" cm="1">
        <f t="array" ref="Y114">_xlfn.IFS(OR(W114=1,W114=2,W114=3),"1",(OR(W114=4,W114=5,W114=6)),"2",(OR(W114=7,W114=8,W114=9)),"3",(OR(W114=10,W114=11,W114=12)),"4")</f>
        <v>4</v>
      </c>
      <c r="Z114" s="109">
        <v>2016</v>
      </c>
    </row>
    <row r="115" spans="1:26" ht="17.149999999999999" customHeight="1" x14ac:dyDescent="0.35">
      <c r="A115" s="50" t="str">
        <f t="shared" si="13"/>
        <v>November 2016</v>
      </c>
      <c r="B115" s="39">
        <v>3581.18</v>
      </c>
      <c r="C115" s="40">
        <v>5667.84</v>
      </c>
      <c r="D115" s="40">
        <v>366.58</v>
      </c>
      <c r="E115" s="41">
        <f t="shared" si="10"/>
        <v>5301.26</v>
      </c>
      <c r="F115" s="39">
        <v>7.75</v>
      </c>
      <c r="G115" s="40">
        <v>-1.41</v>
      </c>
      <c r="H115" s="40">
        <v>32.26</v>
      </c>
      <c r="I115" s="42">
        <f t="shared" si="11"/>
        <v>9249.02</v>
      </c>
      <c r="J115" s="43">
        <f t="shared" si="12"/>
        <v>8922.4500000000007</v>
      </c>
      <c r="K115" s="39" t="s">
        <v>68</v>
      </c>
      <c r="L115" s="40" t="s">
        <v>68</v>
      </c>
      <c r="M115" s="40" t="s">
        <v>68</v>
      </c>
      <c r="N115" s="44" t="s">
        <v>68</v>
      </c>
      <c r="O115" s="40">
        <v>325.52999999999997</v>
      </c>
      <c r="P115" s="40">
        <v>25.74</v>
      </c>
      <c r="Q115" s="40">
        <v>7.58</v>
      </c>
      <c r="R115" s="44">
        <v>0</v>
      </c>
      <c r="S115" s="39" t="s">
        <v>68</v>
      </c>
      <c r="T115" s="47" t="s">
        <v>68</v>
      </c>
      <c r="V115" s="109" t="s">
        <v>99</v>
      </c>
      <c r="W115" s="108">
        <f t="shared" si="8"/>
        <v>11</v>
      </c>
      <c r="X115" s="108" t="str">
        <f t="shared" si="9"/>
        <v>Quarter 4</v>
      </c>
      <c r="Y115" s="108" t="str" cm="1">
        <f t="array" ref="Y115">_xlfn.IFS(OR(W115=1,W115=2,W115=3),"1",(OR(W115=4,W115=5,W115=6)),"2",(OR(W115=7,W115=8,W115=9)),"3",(OR(W115=10,W115=11,W115=12)),"4")</f>
        <v>4</v>
      </c>
      <c r="Z115" s="109">
        <v>2016</v>
      </c>
    </row>
    <row r="116" spans="1:26" ht="17.149999999999999" customHeight="1" x14ac:dyDescent="0.35">
      <c r="A116" s="50" t="str">
        <f t="shared" si="13"/>
        <v>December 2016</v>
      </c>
      <c r="B116" s="39">
        <v>3796.87</v>
      </c>
      <c r="C116" s="40">
        <v>5435.55</v>
      </c>
      <c r="D116" s="40">
        <v>328.81</v>
      </c>
      <c r="E116" s="41">
        <f t="shared" si="10"/>
        <v>5106.74</v>
      </c>
      <c r="F116" s="39">
        <v>258.02999999999997</v>
      </c>
      <c r="G116" s="40">
        <v>-1.41</v>
      </c>
      <c r="H116" s="40">
        <v>33.39</v>
      </c>
      <c r="I116" s="42">
        <f t="shared" si="11"/>
        <v>9232.42</v>
      </c>
      <c r="J116" s="43">
        <f t="shared" si="12"/>
        <v>9195.0300000000007</v>
      </c>
      <c r="K116" s="39" t="s">
        <v>68</v>
      </c>
      <c r="L116" s="40" t="s">
        <v>68</v>
      </c>
      <c r="M116" s="40" t="s">
        <v>68</v>
      </c>
      <c r="N116" s="44" t="s">
        <v>68</v>
      </c>
      <c r="O116" s="40">
        <v>359.01</v>
      </c>
      <c r="P116" s="40">
        <v>29.89</v>
      </c>
      <c r="Q116" s="40">
        <v>4.32</v>
      </c>
      <c r="R116" s="44">
        <v>0</v>
      </c>
      <c r="S116" s="39" t="s">
        <v>68</v>
      </c>
      <c r="T116" s="47" t="s">
        <v>68</v>
      </c>
      <c r="V116" s="109" t="s">
        <v>100</v>
      </c>
      <c r="W116" s="108">
        <f t="shared" si="8"/>
        <v>12</v>
      </c>
      <c r="X116" s="110" t="str">
        <f t="shared" si="9"/>
        <v>Quarter 4</v>
      </c>
      <c r="Y116" s="108" t="str" cm="1">
        <f t="array" ref="Y116">_xlfn.IFS(OR(W116=1,W116=2,W116=3),"1",(OR(W116=4,W116=5,W116=6)),"2",(OR(W116=7,W116=8,W116=9)),"3",(OR(W116=10,W116=11,W116=12)),"4")</f>
        <v>4</v>
      </c>
      <c r="Z116" s="109">
        <v>2016</v>
      </c>
    </row>
    <row r="117" spans="1:26" ht="17.149999999999999" customHeight="1" x14ac:dyDescent="0.35">
      <c r="A117" s="50" t="str">
        <f t="shared" si="13"/>
        <v>January 2017</v>
      </c>
      <c r="B117" s="39">
        <v>4081.11</v>
      </c>
      <c r="C117" s="40">
        <v>5531.76</v>
      </c>
      <c r="D117" s="40">
        <v>447.83</v>
      </c>
      <c r="E117" s="41">
        <f t="shared" si="10"/>
        <v>5083.93</v>
      </c>
      <c r="F117" s="39">
        <v>1108.8</v>
      </c>
      <c r="G117" s="40">
        <v>-1.69</v>
      </c>
      <c r="H117" s="40">
        <v>29.48</v>
      </c>
      <c r="I117" s="42">
        <f t="shared" si="11"/>
        <v>9612.8700000000008</v>
      </c>
      <c r="J117" s="43">
        <f t="shared" si="12"/>
        <v>10303.32</v>
      </c>
      <c r="K117" s="39" t="s">
        <v>68</v>
      </c>
      <c r="L117" s="40" t="s">
        <v>68</v>
      </c>
      <c r="M117" s="40" t="s">
        <v>68</v>
      </c>
      <c r="N117" s="44" t="s">
        <v>68</v>
      </c>
      <c r="O117" s="40">
        <v>405.68</v>
      </c>
      <c r="P117" s="40">
        <v>38.700000000000003</v>
      </c>
      <c r="Q117" s="40">
        <v>2.35</v>
      </c>
      <c r="R117" s="44">
        <v>0.1</v>
      </c>
      <c r="S117" s="39" t="s">
        <v>68</v>
      </c>
      <c r="T117" s="47" t="s">
        <v>68</v>
      </c>
      <c r="V117" s="109" t="s">
        <v>89</v>
      </c>
      <c r="W117" s="108">
        <f t="shared" si="8"/>
        <v>1</v>
      </c>
      <c r="X117" s="108" t="str">
        <f t="shared" si="9"/>
        <v>Quarter 1</v>
      </c>
      <c r="Y117" s="108" t="str" cm="1">
        <f t="array" ref="Y117">_xlfn.IFS(OR(W117=1,W117=2,W117=3),"1",(OR(W117=4,W117=5,W117=6)),"2",(OR(W117=7,W117=8,W117=9)),"3",(OR(W117=10,W117=11,W117=12)),"4")</f>
        <v>1</v>
      </c>
      <c r="Z117" s="109">
        <v>2017</v>
      </c>
    </row>
    <row r="118" spans="1:26" ht="17.149999999999999" customHeight="1" x14ac:dyDescent="0.35">
      <c r="A118" s="50" t="str">
        <f t="shared" si="13"/>
        <v>February 2017</v>
      </c>
      <c r="B118" s="39">
        <v>3414.56</v>
      </c>
      <c r="C118" s="40">
        <v>4552.1099999999997</v>
      </c>
      <c r="D118" s="40">
        <v>348.59</v>
      </c>
      <c r="E118" s="41">
        <f t="shared" si="10"/>
        <v>4203.5199999999995</v>
      </c>
      <c r="F118" s="39">
        <v>404.51</v>
      </c>
      <c r="G118" s="40">
        <v>-1.69</v>
      </c>
      <c r="H118" s="40">
        <v>26.64</v>
      </c>
      <c r="I118" s="42">
        <f t="shared" si="11"/>
        <v>7966.67</v>
      </c>
      <c r="J118" s="43">
        <f t="shared" si="12"/>
        <v>8049.2300000000005</v>
      </c>
      <c r="K118" s="39" t="s">
        <v>68</v>
      </c>
      <c r="L118" s="40" t="s">
        <v>68</v>
      </c>
      <c r="M118" s="40" t="s">
        <v>68</v>
      </c>
      <c r="N118" s="44" t="s">
        <v>68</v>
      </c>
      <c r="O118" s="40">
        <v>352.51</v>
      </c>
      <c r="P118" s="40">
        <v>32.96</v>
      </c>
      <c r="Q118" s="40">
        <v>0.56000000000000005</v>
      </c>
      <c r="R118" s="44">
        <v>0.49</v>
      </c>
      <c r="S118" s="39" t="s">
        <v>68</v>
      </c>
      <c r="T118" s="47" t="s">
        <v>68</v>
      </c>
      <c r="V118" s="109" t="s">
        <v>90</v>
      </c>
      <c r="W118" s="108">
        <f t="shared" si="8"/>
        <v>2</v>
      </c>
      <c r="X118" s="108" t="str">
        <f t="shared" si="9"/>
        <v>Quarter 1</v>
      </c>
      <c r="Y118" s="108" t="str" cm="1">
        <f t="array" ref="Y118">_xlfn.IFS(OR(W118=1,W118=2,W118=3),"1",(OR(W118=4,W118=5,W118=6)),"2",(OR(W118=7,W118=8,W118=9)),"3",(OR(W118=10,W118=11,W118=12)),"4")</f>
        <v>1</v>
      </c>
      <c r="Z118" s="109">
        <v>2017</v>
      </c>
    </row>
    <row r="119" spans="1:26" ht="17.149999999999999" customHeight="1" x14ac:dyDescent="0.35">
      <c r="A119" s="50" t="str">
        <f t="shared" si="13"/>
        <v>March 2017</v>
      </c>
      <c r="B119" s="39">
        <v>3767.54</v>
      </c>
      <c r="C119" s="40">
        <v>4639.4799999999996</v>
      </c>
      <c r="D119" s="40">
        <v>557.62</v>
      </c>
      <c r="E119" s="41">
        <f t="shared" si="10"/>
        <v>4081.8599999999997</v>
      </c>
      <c r="F119" s="39">
        <v>1.87</v>
      </c>
      <c r="G119" s="40">
        <v>-1.69</v>
      </c>
      <c r="H119" s="40">
        <v>30.92</v>
      </c>
      <c r="I119" s="42">
        <f t="shared" si="11"/>
        <v>8407.02</v>
      </c>
      <c r="J119" s="43">
        <f t="shared" si="12"/>
        <v>7882.1900000000005</v>
      </c>
      <c r="K119" s="39" t="s">
        <v>68</v>
      </c>
      <c r="L119" s="40" t="s">
        <v>68</v>
      </c>
      <c r="M119" s="40" t="s">
        <v>68</v>
      </c>
      <c r="N119" s="44" t="s">
        <v>68</v>
      </c>
      <c r="O119" s="40">
        <v>386.42</v>
      </c>
      <c r="P119" s="40">
        <v>24.77</v>
      </c>
      <c r="Q119" s="40">
        <v>15.96</v>
      </c>
      <c r="R119" s="44">
        <v>0.44</v>
      </c>
      <c r="S119" s="39" t="s">
        <v>68</v>
      </c>
      <c r="T119" s="47" t="s">
        <v>68</v>
      </c>
      <c r="V119" s="109" t="s">
        <v>91</v>
      </c>
      <c r="W119" s="108">
        <f t="shared" si="8"/>
        <v>3</v>
      </c>
      <c r="X119" s="108" t="str">
        <f t="shared" si="9"/>
        <v>Quarter 1</v>
      </c>
      <c r="Y119" s="108" t="str" cm="1">
        <f t="array" ref="Y119">_xlfn.IFS(OR(W119=1,W119=2,W119=3),"1",(OR(W119=4,W119=5,W119=6)),"2",(OR(W119=7,W119=8,W119=9)),"3",(OR(W119=10,W119=11,W119=12)),"4")</f>
        <v>1</v>
      </c>
      <c r="Z119" s="109">
        <v>2017</v>
      </c>
    </row>
    <row r="120" spans="1:26" ht="17.149999999999999" customHeight="1" x14ac:dyDescent="0.35">
      <c r="A120" s="50" t="str">
        <f t="shared" si="13"/>
        <v>April 2017</v>
      </c>
      <c r="B120" s="39">
        <v>3737.93</v>
      </c>
      <c r="C120" s="40">
        <v>3691.05</v>
      </c>
      <c r="D120" s="40">
        <v>1405.45</v>
      </c>
      <c r="E120" s="41">
        <f t="shared" si="10"/>
        <v>2285.6000000000004</v>
      </c>
      <c r="F120" s="39">
        <v>354.08</v>
      </c>
      <c r="G120" s="40">
        <v>-0.73</v>
      </c>
      <c r="H120" s="40">
        <v>30.51</v>
      </c>
      <c r="I120" s="42">
        <f t="shared" si="11"/>
        <v>7428.98</v>
      </c>
      <c r="J120" s="43">
        <f t="shared" si="12"/>
        <v>6408.12</v>
      </c>
      <c r="K120" s="39" t="s">
        <v>68</v>
      </c>
      <c r="L120" s="40" t="s">
        <v>68</v>
      </c>
      <c r="M120" s="40" t="s">
        <v>68</v>
      </c>
      <c r="N120" s="44" t="s">
        <v>68</v>
      </c>
      <c r="O120" s="40">
        <v>395.8</v>
      </c>
      <c r="P120" s="40">
        <v>17.059999999999999</v>
      </c>
      <c r="Q120" s="40">
        <v>15.74</v>
      </c>
      <c r="R120" s="44">
        <v>0.4</v>
      </c>
      <c r="S120" s="39" t="s">
        <v>68</v>
      </c>
      <c r="T120" s="47" t="s">
        <v>68</v>
      </c>
      <c r="V120" s="109" t="s">
        <v>92</v>
      </c>
      <c r="W120" s="108">
        <f t="shared" si="8"/>
        <v>4</v>
      </c>
      <c r="X120" s="110" t="str">
        <f t="shared" si="9"/>
        <v>Quarter 2</v>
      </c>
      <c r="Y120" s="108" t="str" cm="1">
        <f t="array" ref="Y120">_xlfn.IFS(OR(W120=1,W120=2,W120=3),"1",(OR(W120=4,W120=5,W120=6)),"2",(OR(W120=7,W120=8,W120=9)),"3",(OR(W120=10,W120=11,W120=12)),"4")</f>
        <v>2</v>
      </c>
      <c r="Z120" s="109">
        <v>2017</v>
      </c>
    </row>
    <row r="121" spans="1:26" ht="17.149999999999999" customHeight="1" x14ac:dyDescent="0.35">
      <c r="A121" s="50" t="str">
        <f t="shared" si="13"/>
        <v>May 2017</v>
      </c>
      <c r="B121" s="39">
        <v>3851.95</v>
      </c>
      <c r="C121" s="40">
        <v>2644.11</v>
      </c>
      <c r="D121" s="40">
        <v>1435.66</v>
      </c>
      <c r="E121" s="41">
        <f t="shared" si="10"/>
        <v>1208.45</v>
      </c>
      <c r="F121" s="39">
        <v>207.42</v>
      </c>
      <c r="G121" s="40">
        <v>-0.73</v>
      </c>
      <c r="H121" s="40">
        <v>31.41</v>
      </c>
      <c r="I121" s="42">
        <f t="shared" si="11"/>
        <v>6496.0599999999995</v>
      </c>
      <c r="J121" s="43">
        <f t="shared" si="12"/>
        <v>5299.23</v>
      </c>
      <c r="K121" s="39" t="s">
        <v>68</v>
      </c>
      <c r="L121" s="40" t="s">
        <v>68</v>
      </c>
      <c r="M121" s="40" t="s">
        <v>68</v>
      </c>
      <c r="N121" s="44" t="s">
        <v>68</v>
      </c>
      <c r="O121" s="40">
        <v>392.55</v>
      </c>
      <c r="P121" s="40">
        <v>10.56</v>
      </c>
      <c r="Q121" s="40">
        <v>9.39</v>
      </c>
      <c r="R121" s="44">
        <v>0</v>
      </c>
      <c r="S121" s="39" t="s">
        <v>68</v>
      </c>
      <c r="T121" s="47" t="s">
        <v>68</v>
      </c>
      <c r="V121" s="109" t="s">
        <v>93</v>
      </c>
      <c r="W121" s="108">
        <f t="shared" si="8"/>
        <v>5</v>
      </c>
      <c r="X121" s="108" t="str">
        <f t="shared" si="9"/>
        <v>Quarter 2</v>
      </c>
      <c r="Y121" s="108" t="str" cm="1">
        <f t="array" ref="Y121">_xlfn.IFS(OR(W121=1,W121=2,W121=3),"1",(OR(W121=4,W121=5,W121=6)),"2",(OR(W121=7,W121=8,W121=9)),"3",(OR(W121=10,W121=11,W121=12)),"4")</f>
        <v>2</v>
      </c>
      <c r="Z121" s="109">
        <v>2017</v>
      </c>
    </row>
    <row r="122" spans="1:26" ht="17.149999999999999" customHeight="1" x14ac:dyDescent="0.35">
      <c r="A122" s="50" t="str">
        <f t="shared" si="13"/>
        <v>June 2017</v>
      </c>
      <c r="B122" s="39">
        <v>3286.54</v>
      </c>
      <c r="C122" s="40">
        <v>2083</v>
      </c>
      <c r="D122" s="40">
        <v>906.13</v>
      </c>
      <c r="E122" s="41">
        <f t="shared" si="10"/>
        <v>1176.8699999999999</v>
      </c>
      <c r="F122" s="39">
        <v>-372.49</v>
      </c>
      <c r="G122" s="40">
        <v>-0.73</v>
      </c>
      <c r="H122" s="40">
        <v>30.38</v>
      </c>
      <c r="I122" s="42">
        <f t="shared" si="11"/>
        <v>5369.54</v>
      </c>
      <c r="J122" s="43">
        <f t="shared" si="12"/>
        <v>4121.3</v>
      </c>
      <c r="K122" s="39" t="s">
        <v>68</v>
      </c>
      <c r="L122" s="40" t="s">
        <v>68</v>
      </c>
      <c r="M122" s="40" t="s">
        <v>68</v>
      </c>
      <c r="N122" s="44" t="s">
        <v>68</v>
      </c>
      <c r="O122" s="40">
        <v>319.91000000000003</v>
      </c>
      <c r="P122" s="40">
        <v>9.86</v>
      </c>
      <c r="Q122" s="40">
        <v>6.72</v>
      </c>
      <c r="R122" s="44">
        <v>0</v>
      </c>
      <c r="S122" s="39" t="s">
        <v>68</v>
      </c>
      <c r="T122" s="47" t="s">
        <v>68</v>
      </c>
      <c r="V122" s="109" t="s">
        <v>94</v>
      </c>
      <c r="W122" s="108">
        <f t="shared" ref="W122:W185" si="14">MONTH(1&amp;LEFT(V122,3))</f>
        <v>6</v>
      </c>
      <c r="X122" s="108" t="str">
        <f t="shared" ref="X122:X185" si="15">"Quarter "&amp;Y122</f>
        <v>Quarter 2</v>
      </c>
      <c r="Y122" s="108" t="str" cm="1">
        <f t="array" ref="Y122">_xlfn.IFS(OR(W122=1,W122=2,W122=3),"1",(OR(W122=4,W122=5,W122=6)),"2",(OR(W122=7,W122=8,W122=9)),"3",(OR(W122=10,W122=11,W122=12)),"4")</f>
        <v>2</v>
      </c>
      <c r="Z122" s="109">
        <v>2017</v>
      </c>
    </row>
    <row r="123" spans="1:26" ht="17.149999999999999" customHeight="1" x14ac:dyDescent="0.35">
      <c r="A123" s="50" t="str">
        <f t="shared" si="13"/>
        <v>July 2017</v>
      </c>
      <c r="B123" s="39">
        <v>3195.3</v>
      </c>
      <c r="C123" s="40">
        <v>3387.63</v>
      </c>
      <c r="D123" s="40">
        <v>1884.66</v>
      </c>
      <c r="E123" s="41">
        <f t="shared" si="10"/>
        <v>1502.97</v>
      </c>
      <c r="F123" s="39">
        <v>-579.29</v>
      </c>
      <c r="G123" s="40">
        <v>-0.87</v>
      </c>
      <c r="H123" s="40">
        <v>33.299999999999997</v>
      </c>
      <c r="I123" s="42">
        <f t="shared" si="11"/>
        <v>6582.93</v>
      </c>
      <c r="J123" s="43">
        <f t="shared" si="12"/>
        <v>4152.2800000000007</v>
      </c>
      <c r="K123" s="39" t="s">
        <v>68</v>
      </c>
      <c r="L123" s="40" t="s">
        <v>68</v>
      </c>
      <c r="M123" s="40" t="s">
        <v>68</v>
      </c>
      <c r="N123" s="44" t="s">
        <v>68</v>
      </c>
      <c r="O123" s="40">
        <v>351.48</v>
      </c>
      <c r="P123" s="40">
        <v>19.89</v>
      </c>
      <c r="Q123" s="40">
        <v>14.35</v>
      </c>
      <c r="R123" s="44">
        <v>0</v>
      </c>
      <c r="S123" s="39" t="s">
        <v>68</v>
      </c>
      <c r="T123" s="47" t="s">
        <v>68</v>
      </c>
      <c r="V123" s="109" t="s">
        <v>95</v>
      </c>
      <c r="W123" s="108">
        <f t="shared" si="14"/>
        <v>7</v>
      </c>
      <c r="X123" s="108" t="str">
        <f t="shared" si="15"/>
        <v>Quarter 3</v>
      </c>
      <c r="Y123" s="108" t="str" cm="1">
        <f t="array" ref="Y123">_xlfn.IFS(OR(W123=1,W123=2,W123=3),"1",(OR(W123=4,W123=5,W123=6)),"2",(OR(W123=7,W123=8,W123=9)),"3",(OR(W123=10,W123=11,W123=12)),"4")</f>
        <v>3</v>
      </c>
      <c r="Z123" s="109">
        <v>2017</v>
      </c>
    </row>
    <row r="124" spans="1:26" ht="17.149999999999999" customHeight="1" x14ac:dyDescent="0.35">
      <c r="A124" s="50" t="str">
        <f t="shared" si="13"/>
        <v>August 2017</v>
      </c>
      <c r="B124" s="39">
        <v>2639.73</v>
      </c>
      <c r="C124" s="40">
        <v>3060.14</v>
      </c>
      <c r="D124" s="40">
        <v>1626.91</v>
      </c>
      <c r="E124" s="41">
        <f t="shared" si="10"/>
        <v>1433.2299999999998</v>
      </c>
      <c r="F124" s="39">
        <v>-6.71</v>
      </c>
      <c r="G124" s="40">
        <v>-0.87</v>
      </c>
      <c r="H124" s="40">
        <v>34.07</v>
      </c>
      <c r="I124" s="42">
        <f t="shared" si="11"/>
        <v>5699.87</v>
      </c>
      <c r="J124" s="43">
        <f t="shared" si="12"/>
        <v>4100.32</v>
      </c>
      <c r="K124" s="39" t="s">
        <v>68</v>
      </c>
      <c r="L124" s="40" t="s">
        <v>68</v>
      </c>
      <c r="M124" s="40" t="s">
        <v>68</v>
      </c>
      <c r="N124" s="44" t="s">
        <v>68</v>
      </c>
      <c r="O124" s="40">
        <v>319.85000000000002</v>
      </c>
      <c r="P124" s="40">
        <v>14.86</v>
      </c>
      <c r="Q124" s="40">
        <v>5.76</v>
      </c>
      <c r="R124" s="44">
        <v>0</v>
      </c>
      <c r="S124" s="39" t="s">
        <v>68</v>
      </c>
      <c r="T124" s="47" t="s">
        <v>68</v>
      </c>
      <c r="V124" s="109" t="s">
        <v>96</v>
      </c>
      <c r="W124" s="108">
        <f t="shared" si="14"/>
        <v>8</v>
      </c>
      <c r="X124" s="110" t="str">
        <f t="shared" si="15"/>
        <v>Quarter 3</v>
      </c>
      <c r="Y124" s="108" t="str" cm="1">
        <f t="array" ref="Y124">_xlfn.IFS(OR(W124=1,W124=2,W124=3),"1",(OR(W124=4,W124=5,W124=6)),"2",(OR(W124=7,W124=8,W124=9)),"3",(OR(W124=10,W124=11,W124=12)),"4")</f>
        <v>3</v>
      </c>
      <c r="Z124" s="109">
        <v>2017</v>
      </c>
    </row>
    <row r="125" spans="1:26" ht="17.149999999999999" customHeight="1" x14ac:dyDescent="0.35">
      <c r="A125" s="50" t="str">
        <f t="shared" si="13"/>
        <v>September 2017</v>
      </c>
      <c r="B125" s="39">
        <v>3058.92</v>
      </c>
      <c r="C125" s="40">
        <v>2571.9699999999998</v>
      </c>
      <c r="D125" s="40">
        <v>1216.95</v>
      </c>
      <c r="E125" s="41">
        <f t="shared" si="10"/>
        <v>1355.0199999999998</v>
      </c>
      <c r="F125" s="39">
        <v>572.48</v>
      </c>
      <c r="G125" s="40">
        <v>-0.87</v>
      </c>
      <c r="H125" s="40">
        <v>32.79</v>
      </c>
      <c r="I125" s="42">
        <f t="shared" si="11"/>
        <v>5630.8899999999994</v>
      </c>
      <c r="J125" s="43">
        <f t="shared" si="12"/>
        <v>5019.21</v>
      </c>
      <c r="K125" s="39" t="s">
        <v>68</v>
      </c>
      <c r="L125" s="40" t="s">
        <v>68</v>
      </c>
      <c r="M125" s="40" t="s">
        <v>68</v>
      </c>
      <c r="N125" s="44" t="s">
        <v>68</v>
      </c>
      <c r="O125" s="40">
        <v>332.37</v>
      </c>
      <c r="P125" s="40">
        <v>14.3</v>
      </c>
      <c r="Q125" s="40">
        <v>4.46</v>
      </c>
      <c r="R125" s="44">
        <v>0</v>
      </c>
      <c r="S125" s="39" t="s">
        <v>68</v>
      </c>
      <c r="T125" s="47" t="s">
        <v>68</v>
      </c>
      <c r="V125" s="109" t="s">
        <v>97</v>
      </c>
      <c r="W125" s="108">
        <f t="shared" si="14"/>
        <v>9</v>
      </c>
      <c r="X125" s="108" t="str">
        <f t="shared" si="15"/>
        <v>Quarter 3</v>
      </c>
      <c r="Y125" s="108" t="str" cm="1">
        <f t="array" ref="Y125">_xlfn.IFS(OR(W125=1,W125=2,W125=3),"1",(OR(W125=4,W125=5,W125=6)),"2",(OR(W125=7,W125=8,W125=9)),"3",(OR(W125=10,W125=11,W125=12)),"4")</f>
        <v>3</v>
      </c>
      <c r="Z125" s="109">
        <v>2017</v>
      </c>
    </row>
    <row r="126" spans="1:26" ht="17.149999999999999" customHeight="1" x14ac:dyDescent="0.35">
      <c r="A126" s="50" t="str">
        <f t="shared" si="13"/>
        <v>October 2017</v>
      </c>
      <c r="B126" s="39">
        <v>4022.2</v>
      </c>
      <c r="C126" s="40">
        <v>3683.22</v>
      </c>
      <c r="D126" s="40">
        <v>905.87</v>
      </c>
      <c r="E126" s="41">
        <f t="shared" si="10"/>
        <v>2777.35</v>
      </c>
      <c r="F126" s="39">
        <v>-972.05</v>
      </c>
      <c r="G126" s="40">
        <v>-1.17</v>
      </c>
      <c r="H126" s="40">
        <v>36.65</v>
      </c>
      <c r="I126" s="42">
        <f t="shared" si="11"/>
        <v>7705.42</v>
      </c>
      <c r="J126" s="43">
        <f t="shared" si="12"/>
        <v>5864.15</v>
      </c>
      <c r="K126" s="39" t="s">
        <v>68</v>
      </c>
      <c r="L126" s="40" t="s">
        <v>68</v>
      </c>
      <c r="M126" s="40" t="s">
        <v>68</v>
      </c>
      <c r="N126" s="44" t="s">
        <v>68</v>
      </c>
      <c r="O126" s="40">
        <v>359.3</v>
      </c>
      <c r="P126" s="40">
        <v>17.38</v>
      </c>
      <c r="Q126" s="40">
        <v>11.41</v>
      </c>
      <c r="R126" s="44">
        <v>0</v>
      </c>
      <c r="S126" s="39" t="s">
        <v>68</v>
      </c>
      <c r="T126" s="47" t="s">
        <v>68</v>
      </c>
      <c r="V126" s="109" t="s">
        <v>98</v>
      </c>
      <c r="W126" s="108">
        <f t="shared" si="14"/>
        <v>10</v>
      </c>
      <c r="X126" s="108" t="str">
        <f t="shared" si="15"/>
        <v>Quarter 4</v>
      </c>
      <c r="Y126" s="108" t="str" cm="1">
        <f t="array" ref="Y126">_xlfn.IFS(OR(W126=1,W126=2,W126=3),"1",(OR(W126=4,W126=5,W126=6)),"2",(OR(W126=7,W126=8,W126=9)),"3",(OR(W126=10,W126=11,W126=12)),"4")</f>
        <v>4</v>
      </c>
      <c r="Z126" s="109">
        <v>2017</v>
      </c>
    </row>
    <row r="127" spans="1:26" ht="17.149999999999999" customHeight="1" x14ac:dyDescent="0.35">
      <c r="A127" s="50" t="str">
        <f t="shared" si="13"/>
        <v>November 2017</v>
      </c>
      <c r="B127" s="39">
        <v>3937.95</v>
      </c>
      <c r="C127" s="40">
        <v>4528.63</v>
      </c>
      <c r="D127" s="40">
        <v>419.38</v>
      </c>
      <c r="E127" s="41">
        <f t="shared" si="10"/>
        <v>4109.25</v>
      </c>
      <c r="F127" s="39">
        <v>289.11</v>
      </c>
      <c r="G127" s="40">
        <v>-1.17</v>
      </c>
      <c r="H127" s="40">
        <v>35.36</v>
      </c>
      <c r="I127" s="42">
        <f t="shared" si="11"/>
        <v>8466.58</v>
      </c>
      <c r="J127" s="43">
        <f t="shared" si="12"/>
        <v>8371.67</v>
      </c>
      <c r="K127" s="39" t="s">
        <v>68</v>
      </c>
      <c r="L127" s="40" t="s">
        <v>68</v>
      </c>
      <c r="M127" s="40" t="s">
        <v>68</v>
      </c>
      <c r="N127" s="44" t="s">
        <v>68</v>
      </c>
      <c r="O127" s="40">
        <v>353.99</v>
      </c>
      <c r="P127" s="40">
        <v>26.63</v>
      </c>
      <c r="Q127" s="40">
        <v>3.53</v>
      </c>
      <c r="R127" s="44">
        <v>0</v>
      </c>
      <c r="S127" s="39" t="s">
        <v>68</v>
      </c>
      <c r="T127" s="47" t="s">
        <v>68</v>
      </c>
      <c r="V127" s="109" t="s">
        <v>99</v>
      </c>
      <c r="W127" s="108">
        <f t="shared" si="14"/>
        <v>11</v>
      </c>
      <c r="X127" s="108" t="str">
        <f t="shared" si="15"/>
        <v>Quarter 4</v>
      </c>
      <c r="Y127" s="108" t="str" cm="1">
        <f t="array" ref="Y127">_xlfn.IFS(OR(W127=1,W127=2,W127=3),"1",(OR(W127=4,W127=5,W127=6)),"2",(OR(W127=7,W127=8,W127=9)),"3",(OR(W127=10,W127=11,W127=12)),"4")</f>
        <v>4</v>
      </c>
      <c r="Z127" s="109">
        <v>2017</v>
      </c>
    </row>
    <row r="128" spans="1:26" ht="17.149999999999999" customHeight="1" x14ac:dyDescent="0.35">
      <c r="A128" s="50" t="str">
        <f t="shared" si="13"/>
        <v>December 2017</v>
      </c>
      <c r="B128" s="39">
        <v>3106.62</v>
      </c>
      <c r="C128" s="40">
        <v>6612.29</v>
      </c>
      <c r="D128" s="40">
        <v>332.74</v>
      </c>
      <c r="E128" s="41">
        <f t="shared" si="10"/>
        <v>6279.55</v>
      </c>
      <c r="F128" s="39">
        <v>124.88</v>
      </c>
      <c r="G128" s="40">
        <v>-1.17</v>
      </c>
      <c r="H128" s="40">
        <v>36.11</v>
      </c>
      <c r="I128" s="42">
        <f t="shared" si="11"/>
        <v>9718.91</v>
      </c>
      <c r="J128" s="43">
        <f t="shared" si="12"/>
        <v>9547.16</v>
      </c>
      <c r="K128" s="39" t="s">
        <v>68</v>
      </c>
      <c r="L128" s="40" t="s">
        <v>68</v>
      </c>
      <c r="M128" s="40" t="s">
        <v>68</v>
      </c>
      <c r="N128" s="44" t="s">
        <v>68</v>
      </c>
      <c r="O128" s="40">
        <v>313.27</v>
      </c>
      <c r="P128" s="40">
        <v>27.36</v>
      </c>
      <c r="Q128" s="40">
        <v>6.88</v>
      </c>
      <c r="R128" s="44">
        <v>0</v>
      </c>
      <c r="S128" s="39" t="s">
        <v>68</v>
      </c>
      <c r="T128" s="47" t="s">
        <v>68</v>
      </c>
      <c r="V128" s="109" t="s">
        <v>100</v>
      </c>
      <c r="W128" s="108">
        <f t="shared" si="14"/>
        <v>12</v>
      </c>
      <c r="X128" s="110" t="str">
        <f t="shared" si="15"/>
        <v>Quarter 4</v>
      </c>
      <c r="Y128" s="108" t="str" cm="1">
        <f t="array" ref="Y128">_xlfn.IFS(OR(W128=1,W128=2,W128=3),"1",(OR(W128=4,W128=5,W128=6)),"2",(OR(W128=7,W128=8,W128=9)),"3",(OR(W128=10,W128=11,W128=12)),"4")</f>
        <v>4</v>
      </c>
      <c r="Z128" s="109">
        <v>2017</v>
      </c>
    </row>
    <row r="129" spans="1:26" ht="17.149999999999999" customHeight="1" x14ac:dyDescent="0.35">
      <c r="A129" s="50" t="str">
        <f t="shared" si="13"/>
        <v>January 2018</v>
      </c>
      <c r="B129" s="39">
        <v>3800.13</v>
      </c>
      <c r="C129" s="40">
        <v>6269.21</v>
      </c>
      <c r="D129" s="40">
        <v>316.92</v>
      </c>
      <c r="E129" s="41">
        <f t="shared" si="10"/>
        <v>5952.29</v>
      </c>
      <c r="F129" s="39">
        <v>224.72</v>
      </c>
      <c r="G129" s="40">
        <v>-1.98</v>
      </c>
      <c r="H129" s="40">
        <v>36.74</v>
      </c>
      <c r="I129" s="42">
        <f t="shared" si="11"/>
        <v>10069.34</v>
      </c>
      <c r="J129" s="43">
        <f t="shared" si="12"/>
        <v>10013.879999999999</v>
      </c>
      <c r="K129" s="39" t="s">
        <v>68</v>
      </c>
      <c r="L129" s="40" t="s">
        <v>68</v>
      </c>
      <c r="M129" s="40" t="s">
        <v>68</v>
      </c>
      <c r="N129" s="44" t="s">
        <v>68</v>
      </c>
      <c r="O129" s="40">
        <v>377.4</v>
      </c>
      <c r="P129" s="40">
        <v>31.03</v>
      </c>
      <c r="Q129" s="40">
        <v>1.46</v>
      </c>
      <c r="R129" s="44">
        <v>0</v>
      </c>
      <c r="S129" s="39" t="s">
        <v>68</v>
      </c>
      <c r="T129" s="47" t="s">
        <v>68</v>
      </c>
      <c r="V129" s="109" t="s">
        <v>89</v>
      </c>
      <c r="W129" s="108">
        <f t="shared" si="14"/>
        <v>1</v>
      </c>
      <c r="X129" s="108" t="str">
        <f t="shared" si="15"/>
        <v>Quarter 1</v>
      </c>
      <c r="Y129" s="108" t="str" cm="1">
        <f t="array" ref="Y129">_xlfn.IFS(OR(W129=1,W129=2,W129=3),"1",(OR(W129=4,W129=5,W129=6)),"2",(OR(W129=7,W129=8,W129=9)),"3",(OR(W129=10,W129=11,W129=12)),"4")</f>
        <v>1</v>
      </c>
      <c r="Z129" s="109">
        <v>2018</v>
      </c>
    </row>
    <row r="130" spans="1:26" ht="17.149999999999999" customHeight="1" x14ac:dyDescent="0.35">
      <c r="A130" s="50" t="str">
        <f t="shared" si="13"/>
        <v>February 2018</v>
      </c>
      <c r="B130" s="39">
        <v>3469.19</v>
      </c>
      <c r="C130" s="40">
        <v>5523.5</v>
      </c>
      <c r="D130" s="40">
        <v>248.32</v>
      </c>
      <c r="E130" s="41">
        <f t="shared" si="10"/>
        <v>5275.18</v>
      </c>
      <c r="F130" s="39">
        <v>511.99</v>
      </c>
      <c r="G130" s="40">
        <v>-1.98</v>
      </c>
      <c r="H130" s="40">
        <v>33.299999999999997</v>
      </c>
      <c r="I130" s="42">
        <f t="shared" si="11"/>
        <v>8992.69</v>
      </c>
      <c r="J130" s="43">
        <f t="shared" si="12"/>
        <v>9289.66</v>
      </c>
      <c r="K130" s="39" t="s">
        <v>68</v>
      </c>
      <c r="L130" s="40" t="s">
        <v>68</v>
      </c>
      <c r="M130" s="40" t="s">
        <v>68</v>
      </c>
      <c r="N130" s="44" t="s">
        <v>68</v>
      </c>
      <c r="O130" s="40">
        <v>343.2</v>
      </c>
      <c r="P130" s="40">
        <v>26.81</v>
      </c>
      <c r="Q130" s="40">
        <v>2.35</v>
      </c>
      <c r="R130" s="44">
        <v>0</v>
      </c>
      <c r="S130" s="39" t="s">
        <v>68</v>
      </c>
      <c r="T130" s="47" t="s">
        <v>68</v>
      </c>
      <c r="V130" s="109" t="s">
        <v>90</v>
      </c>
      <c r="W130" s="108">
        <f t="shared" si="14"/>
        <v>2</v>
      </c>
      <c r="X130" s="108" t="str">
        <f t="shared" si="15"/>
        <v>Quarter 1</v>
      </c>
      <c r="Y130" s="108" t="str" cm="1">
        <f t="array" ref="Y130">_xlfn.IFS(OR(W130=1,W130=2,W130=3),"1",(OR(W130=4,W130=5,W130=6)),"2",(OR(W130=7,W130=8,W130=9)),"3",(OR(W130=10,W130=11,W130=12)),"4")</f>
        <v>1</v>
      </c>
      <c r="Z130" s="109">
        <v>2018</v>
      </c>
    </row>
    <row r="131" spans="1:26" ht="17.149999999999999" customHeight="1" x14ac:dyDescent="0.35">
      <c r="A131" s="50" t="str">
        <f t="shared" si="13"/>
        <v>March 2018</v>
      </c>
      <c r="B131" s="39">
        <v>3534.47</v>
      </c>
      <c r="C131" s="40">
        <v>5725.49</v>
      </c>
      <c r="D131" s="40">
        <v>264.3</v>
      </c>
      <c r="E131" s="41">
        <f t="shared" si="10"/>
        <v>5461.19</v>
      </c>
      <c r="F131" s="39">
        <v>621.5</v>
      </c>
      <c r="G131" s="40">
        <v>-1.98</v>
      </c>
      <c r="H131" s="40">
        <v>37.049999999999997</v>
      </c>
      <c r="I131" s="42">
        <f t="shared" si="11"/>
        <v>9259.9599999999991</v>
      </c>
      <c r="J131" s="43">
        <f t="shared" si="12"/>
        <v>9654.2099999999991</v>
      </c>
      <c r="K131" s="39" t="s">
        <v>68</v>
      </c>
      <c r="L131" s="40" t="s">
        <v>68</v>
      </c>
      <c r="M131" s="40" t="s">
        <v>68</v>
      </c>
      <c r="N131" s="44" t="s">
        <v>68</v>
      </c>
      <c r="O131" s="40">
        <v>345.45</v>
      </c>
      <c r="P131" s="40">
        <v>23.64</v>
      </c>
      <c r="Q131" s="40">
        <v>7.38</v>
      </c>
      <c r="R131" s="44">
        <v>0</v>
      </c>
      <c r="S131" s="39" t="s">
        <v>68</v>
      </c>
      <c r="T131" s="47" t="s">
        <v>68</v>
      </c>
      <c r="V131" s="109" t="s">
        <v>91</v>
      </c>
      <c r="W131" s="108">
        <f t="shared" si="14"/>
        <v>3</v>
      </c>
      <c r="X131" s="108" t="str">
        <f t="shared" si="15"/>
        <v>Quarter 1</v>
      </c>
      <c r="Y131" s="108" t="str" cm="1">
        <f t="array" ref="Y131">_xlfn.IFS(OR(W131=1,W131=2,W131=3),"1",(OR(W131=4,W131=5,W131=6)),"2",(OR(W131=7,W131=8,W131=9)),"3",(OR(W131=10,W131=11,W131=12)),"4")</f>
        <v>1</v>
      </c>
      <c r="Z131" s="109">
        <v>2018</v>
      </c>
    </row>
    <row r="132" spans="1:26" ht="17.149999999999999" customHeight="1" x14ac:dyDescent="0.35">
      <c r="A132" s="50" t="str">
        <f t="shared" si="13"/>
        <v>April 2018</v>
      </c>
      <c r="B132" s="39">
        <v>3721.99</v>
      </c>
      <c r="C132" s="40">
        <v>3736.17</v>
      </c>
      <c r="D132" s="40">
        <v>392.01</v>
      </c>
      <c r="E132" s="41">
        <f t="shared" si="10"/>
        <v>3344.16</v>
      </c>
      <c r="F132" s="39">
        <v>-392.84</v>
      </c>
      <c r="G132" s="40">
        <v>-0.83</v>
      </c>
      <c r="H132" s="40">
        <v>37.29</v>
      </c>
      <c r="I132" s="42">
        <f t="shared" si="11"/>
        <v>7458.16</v>
      </c>
      <c r="J132" s="43">
        <f t="shared" si="12"/>
        <v>6710.5999999999995</v>
      </c>
      <c r="K132" s="39" t="s">
        <v>68</v>
      </c>
      <c r="L132" s="40" t="s">
        <v>68</v>
      </c>
      <c r="M132" s="40" t="s">
        <v>68</v>
      </c>
      <c r="N132" s="44" t="s">
        <v>68</v>
      </c>
      <c r="O132" s="40">
        <v>377.44</v>
      </c>
      <c r="P132" s="40">
        <v>12.46</v>
      </c>
      <c r="Q132" s="40">
        <v>12.27</v>
      </c>
      <c r="R132" s="44">
        <v>0</v>
      </c>
      <c r="S132" s="39" t="s">
        <v>68</v>
      </c>
      <c r="T132" s="47" t="s">
        <v>68</v>
      </c>
      <c r="V132" s="109" t="s">
        <v>92</v>
      </c>
      <c r="W132" s="108">
        <f t="shared" si="14"/>
        <v>4</v>
      </c>
      <c r="X132" s="110" t="str">
        <f t="shared" si="15"/>
        <v>Quarter 2</v>
      </c>
      <c r="Y132" s="108" t="str" cm="1">
        <f t="array" ref="Y132">_xlfn.IFS(OR(W132=1,W132=2,W132=3),"1",(OR(W132=4,W132=5,W132=6)),"2",(OR(W132=7,W132=8,W132=9)),"3",(OR(W132=10,W132=11,W132=12)),"4")</f>
        <v>2</v>
      </c>
      <c r="Z132" s="109">
        <v>2018</v>
      </c>
    </row>
    <row r="133" spans="1:26" ht="17.149999999999999" customHeight="1" x14ac:dyDescent="0.35">
      <c r="A133" s="50" t="str">
        <f t="shared" si="13"/>
        <v>May 2018</v>
      </c>
      <c r="B133" s="39">
        <v>3507.04</v>
      </c>
      <c r="C133" s="40">
        <v>2272.87</v>
      </c>
      <c r="D133" s="40">
        <v>1026.52</v>
      </c>
      <c r="E133" s="41">
        <f t="shared" si="10"/>
        <v>1246.3499999999999</v>
      </c>
      <c r="F133" s="39">
        <v>22.67</v>
      </c>
      <c r="G133" s="40">
        <v>-0.83</v>
      </c>
      <c r="H133" s="40">
        <v>38.4</v>
      </c>
      <c r="I133" s="42">
        <f t="shared" si="11"/>
        <v>5779.91</v>
      </c>
      <c r="J133" s="43">
        <f t="shared" si="12"/>
        <v>4814.4599999999991</v>
      </c>
      <c r="K133" s="39" t="s">
        <v>68</v>
      </c>
      <c r="L133" s="40" t="s">
        <v>68</v>
      </c>
      <c r="M133" s="40" t="s">
        <v>68</v>
      </c>
      <c r="N133" s="44" t="s">
        <v>68</v>
      </c>
      <c r="O133" s="40">
        <v>359.28</v>
      </c>
      <c r="P133" s="40">
        <v>6.74</v>
      </c>
      <c r="Q133" s="40">
        <v>3.82</v>
      </c>
      <c r="R133" s="44">
        <v>0</v>
      </c>
      <c r="S133" s="39" t="s">
        <v>68</v>
      </c>
      <c r="T133" s="47" t="s">
        <v>68</v>
      </c>
      <c r="V133" s="109" t="s">
        <v>93</v>
      </c>
      <c r="W133" s="108">
        <f t="shared" si="14"/>
        <v>5</v>
      </c>
      <c r="X133" s="108" t="str">
        <f t="shared" si="15"/>
        <v>Quarter 2</v>
      </c>
      <c r="Y133" s="108" t="str" cm="1">
        <f t="array" ref="Y133">_xlfn.IFS(OR(W133=1,W133=2,W133=3),"1",(OR(W133=4,W133=5,W133=6)),"2",(OR(W133=7,W133=8,W133=9)),"3",(OR(W133=10,W133=11,W133=12)),"4")</f>
        <v>2</v>
      </c>
      <c r="Z133" s="109">
        <v>2018</v>
      </c>
    </row>
    <row r="134" spans="1:26" ht="17.149999999999999" customHeight="1" x14ac:dyDescent="0.35">
      <c r="A134" s="50" t="str">
        <f t="shared" si="13"/>
        <v>June 2018</v>
      </c>
      <c r="B134" s="39">
        <v>2890.52</v>
      </c>
      <c r="C134" s="40">
        <v>2255.66</v>
      </c>
      <c r="D134" s="40">
        <v>484.16</v>
      </c>
      <c r="E134" s="41">
        <f t="shared" si="10"/>
        <v>1771.4999999999998</v>
      </c>
      <c r="F134" s="39">
        <v>-578.37</v>
      </c>
      <c r="G134" s="40">
        <v>-0.83</v>
      </c>
      <c r="H134" s="40">
        <v>37.130000000000003</v>
      </c>
      <c r="I134" s="42">
        <f t="shared" si="11"/>
        <v>5146.18</v>
      </c>
      <c r="J134" s="43">
        <f t="shared" si="12"/>
        <v>4120.7800000000007</v>
      </c>
      <c r="K134" s="39" t="s">
        <v>68</v>
      </c>
      <c r="L134" s="40" t="s">
        <v>68</v>
      </c>
      <c r="M134" s="40" t="s">
        <v>68</v>
      </c>
      <c r="N134" s="44" t="s">
        <v>68</v>
      </c>
      <c r="O134" s="40">
        <v>325.81</v>
      </c>
      <c r="P134" s="40">
        <v>3.78</v>
      </c>
      <c r="Q134" s="40">
        <v>8.5399999999999991</v>
      </c>
      <c r="R134" s="44">
        <v>0</v>
      </c>
      <c r="S134" s="39" t="s">
        <v>68</v>
      </c>
      <c r="T134" s="47" t="s">
        <v>68</v>
      </c>
      <c r="V134" s="109" t="s">
        <v>94</v>
      </c>
      <c r="W134" s="108">
        <f t="shared" si="14"/>
        <v>6</v>
      </c>
      <c r="X134" s="108" t="str">
        <f t="shared" si="15"/>
        <v>Quarter 2</v>
      </c>
      <c r="Y134" s="108" t="str" cm="1">
        <f t="array" ref="Y134">_xlfn.IFS(OR(W134=1,W134=2,W134=3),"1",(OR(W134=4,W134=5,W134=6)),"2",(OR(W134=7,W134=8,W134=9)),"3",(OR(W134=10,W134=11,W134=12)),"4")</f>
        <v>2</v>
      </c>
      <c r="Z134" s="109">
        <v>2018</v>
      </c>
    </row>
    <row r="135" spans="1:26" ht="17.149999999999999" customHeight="1" x14ac:dyDescent="0.35">
      <c r="A135" s="50" t="str">
        <f t="shared" si="13"/>
        <v>July 2018</v>
      </c>
      <c r="B135" s="39">
        <v>3353.94</v>
      </c>
      <c r="C135" s="40">
        <v>2813.86</v>
      </c>
      <c r="D135" s="40">
        <v>1790.37</v>
      </c>
      <c r="E135" s="41">
        <f t="shared" si="10"/>
        <v>1023.4900000000002</v>
      </c>
      <c r="F135" s="39">
        <v>-189</v>
      </c>
      <c r="G135" s="40">
        <v>-1</v>
      </c>
      <c r="H135" s="40">
        <v>39.99</v>
      </c>
      <c r="I135" s="42">
        <f t="shared" si="11"/>
        <v>6167.8</v>
      </c>
      <c r="J135" s="43">
        <f t="shared" si="12"/>
        <v>4228.42</v>
      </c>
      <c r="K135" s="39" t="s">
        <v>68</v>
      </c>
      <c r="L135" s="40" t="s">
        <v>68</v>
      </c>
      <c r="M135" s="40" t="s">
        <v>68</v>
      </c>
      <c r="N135" s="44" t="s">
        <v>68</v>
      </c>
      <c r="O135" s="40">
        <v>368.4</v>
      </c>
      <c r="P135" s="40">
        <v>9.34</v>
      </c>
      <c r="Q135" s="40">
        <v>4.71</v>
      </c>
      <c r="R135" s="44">
        <v>0</v>
      </c>
      <c r="S135" s="39" t="s">
        <v>68</v>
      </c>
      <c r="T135" s="47" t="s">
        <v>68</v>
      </c>
      <c r="V135" s="109" t="s">
        <v>95</v>
      </c>
      <c r="W135" s="108">
        <f t="shared" si="14"/>
        <v>7</v>
      </c>
      <c r="X135" s="108" t="str">
        <f t="shared" si="15"/>
        <v>Quarter 3</v>
      </c>
      <c r="Y135" s="108" t="str" cm="1">
        <f t="array" ref="Y135">_xlfn.IFS(OR(W135=1,W135=2,W135=3),"1",(OR(W135=4,W135=5,W135=6)),"2",(OR(W135=7,W135=8,W135=9)),"3",(OR(W135=10,W135=11,W135=12)),"4")</f>
        <v>3</v>
      </c>
      <c r="Z135" s="109">
        <v>2018</v>
      </c>
    </row>
    <row r="136" spans="1:26" ht="17.149999999999999" customHeight="1" x14ac:dyDescent="0.35">
      <c r="A136" s="50" t="str">
        <f t="shared" si="13"/>
        <v>August 2018</v>
      </c>
      <c r="B136" s="39">
        <v>3038.31</v>
      </c>
      <c r="C136" s="40">
        <v>2502.7800000000002</v>
      </c>
      <c r="D136" s="40">
        <v>1350.23</v>
      </c>
      <c r="E136" s="41">
        <f t="shared" si="10"/>
        <v>1152.5500000000002</v>
      </c>
      <c r="F136" s="39">
        <v>-217.85</v>
      </c>
      <c r="G136" s="40">
        <v>-1</v>
      </c>
      <c r="H136" s="40">
        <v>39.89</v>
      </c>
      <c r="I136" s="42">
        <f t="shared" si="11"/>
        <v>5541.09</v>
      </c>
      <c r="J136" s="43">
        <f t="shared" si="12"/>
        <v>4012.9000000000005</v>
      </c>
      <c r="K136" s="39" t="s">
        <v>68</v>
      </c>
      <c r="L136" s="40" t="s">
        <v>68</v>
      </c>
      <c r="M136" s="40" t="s">
        <v>68</v>
      </c>
      <c r="N136" s="44" t="s">
        <v>68</v>
      </c>
      <c r="O136" s="40">
        <v>356.37</v>
      </c>
      <c r="P136" s="40">
        <v>10.49</v>
      </c>
      <c r="Q136" s="40">
        <v>3.34</v>
      </c>
      <c r="R136" s="44">
        <v>0</v>
      </c>
      <c r="S136" s="39" t="s">
        <v>68</v>
      </c>
      <c r="T136" s="47" t="s">
        <v>68</v>
      </c>
      <c r="V136" s="109" t="s">
        <v>96</v>
      </c>
      <c r="W136" s="108">
        <f t="shared" si="14"/>
        <v>8</v>
      </c>
      <c r="X136" s="110" t="str">
        <f t="shared" si="15"/>
        <v>Quarter 3</v>
      </c>
      <c r="Y136" s="108" t="str" cm="1">
        <f t="array" ref="Y136">_xlfn.IFS(OR(W136=1,W136=2,W136=3),"1",(OR(W136=4,W136=5,W136=6)),"2",(OR(W136=7,W136=8,W136=9)),"3",(OR(W136=10,W136=11,W136=12)),"4")</f>
        <v>3</v>
      </c>
      <c r="Z136" s="109">
        <v>2018</v>
      </c>
    </row>
    <row r="137" spans="1:26" ht="17.149999999999999" customHeight="1" x14ac:dyDescent="0.35">
      <c r="A137" s="50" t="str">
        <f t="shared" si="13"/>
        <v>September 2018</v>
      </c>
      <c r="B137" s="39">
        <v>3000.34</v>
      </c>
      <c r="C137" s="40">
        <v>2071.37</v>
      </c>
      <c r="D137" s="40">
        <v>930.43</v>
      </c>
      <c r="E137" s="41">
        <f t="shared" ref="E137:E201" si="16">$C137-$D137</f>
        <v>1140.94</v>
      </c>
      <c r="F137" s="39">
        <v>169.11</v>
      </c>
      <c r="G137" s="40">
        <v>-1</v>
      </c>
      <c r="H137" s="40">
        <v>38.46</v>
      </c>
      <c r="I137" s="42">
        <f t="shared" ref="I137:I201" si="17">$B137+$C137</f>
        <v>5071.71</v>
      </c>
      <c r="J137" s="43">
        <f t="shared" ref="J137:J201" si="18">$B137+$C137-$D137+$F137+$H137</f>
        <v>4348.8499999999995</v>
      </c>
      <c r="K137" s="39" t="s">
        <v>68</v>
      </c>
      <c r="L137" s="40" t="s">
        <v>68</v>
      </c>
      <c r="M137" s="40" t="s">
        <v>68</v>
      </c>
      <c r="N137" s="44" t="s">
        <v>68</v>
      </c>
      <c r="O137" s="40">
        <v>360.83</v>
      </c>
      <c r="P137" s="40">
        <v>9.83</v>
      </c>
      <c r="Q137" s="40">
        <v>4.82</v>
      </c>
      <c r="R137" s="44">
        <v>0</v>
      </c>
      <c r="S137" s="39" t="s">
        <v>68</v>
      </c>
      <c r="T137" s="47" t="s">
        <v>68</v>
      </c>
      <c r="V137" s="109" t="s">
        <v>97</v>
      </c>
      <c r="W137" s="108">
        <f t="shared" si="14"/>
        <v>9</v>
      </c>
      <c r="X137" s="108" t="str">
        <f t="shared" si="15"/>
        <v>Quarter 3</v>
      </c>
      <c r="Y137" s="108" t="str" cm="1">
        <f t="array" ref="Y137">_xlfn.IFS(OR(W137=1,W137=2,W137=3),"1",(OR(W137=4,W137=5,W137=6)),"2",(OR(W137=7,W137=8,W137=9)),"3",(OR(W137=10,W137=11,W137=12)),"4")</f>
        <v>3</v>
      </c>
      <c r="Z137" s="109">
        <v>2018</v>
      </c>
    </row>
    <row r="138" spans="1:26" ht="17.149999999999999" customHeight="1" x14ac:dyDescent="0.35">
      <c r="A138" s="50" t="str">
        <f t="shared" ref="A138:A201" si="19">V138&amp;" "&amp;Z138</f>
        <v>October 2018</v>
      </c>
      <c r="B138" s="39">
        <v>3323.76</v>
      </c>
      <c r="C138" s="40">
        <v>3892.33</v>
      </c>
      <c r="D138" s="40">
        <v>263.88</v>
      </c>
      <c r="E138" s="41">
        <f t="shared" si="16"/>
        <v>3628.45</v>
      </c>
      <c r="F138" s="39">
        <v>-507.28</v>
      </c>
      <c r="G138" s="40">
        <v>-1.71</v>
      </c>
      <c r="H138" s="40">
        <v>41.69</v>
      </c>
      <c r="I138" s="42">
        <f t="shared" si="17"/>
        <v>7216.09</v>
      </c>
      <c r="J138" s="43">
        <f t="shared" si="18"/>
        <v>6486.62</v>
      </c>
      <c r="K138" s="39" t="s">
        <v>68</v>
      </c>
      <c r="L138" s="40" t="s">
        <v>68</v>
      </c>
      <c r="M138" s="40" t="s">
        <v>68</v>
      </c>
      <c r="N138" s="44" t="s">
        <v>68</v>
      </c>
      <c r="O138" s="40">
        <v>389.3</v>
      </c>
      <c r="P138" s="40">
        <v>11.62</v>
      </c>
      <c r="Q138" s="40">
        <v>13.98</v>
      </c>
      <c r="R138" s="44">
        <v>0</v>
      </c>
      <c r="S138" s="39" t="s">
        <v>68</v>
      </c>
      <c r="T138" s="47" t="s">
        <v>68</v>
      </c>
      <c r="V138" s="109" t="s">
        <v>98</v>
      </c>
      <c r="W138" s="108">
        <f t="shared" si="14"/>
        <v>10</v>
      </c>
      <c r="X138" s="108" t="str">
        <f t="shared" si="15"/>
        <v>Quarter 4</v>
      </c>
      <c r="Y138" s="108" t="str" cm="1">
        <f t="array" ref="Y138">_xlfn.IFS(OR(W138=1,W138=2,W138=3),"1",(OR(W138=4,W138=5,W138=6)),"2",(OR(W138=7,W138=8,W138=9)),"3",(OR(W138=10,W138=11,W138=12)),"4")</f>
        <v>4</v>
      </c>
      <c r="Z138" s="109">
        <v>2018</v>
      </c>
    </row>
    <row r="139" spans="1:26" ht="17.149999999999999" customHeight="1" x14ac:dyDescent="0.35">
      <c r="A139" s="50" t="str">
        <f t="shared" si="19"/>
        <v>November 2018</v>
      </c>
      <c r="B139" s="39">
        <v>3448.37</v>
      </c>
      <c r="C139" s="40">
        <v>4389.12</v>
      </c>
      <c r="D139" s="40">
        <v>318.83</v>
      </c>
      <c r="E139" s="41">
        <f t="shared" si="16"/>
        <v>4070.29</v>
      </c>
      <c r="F139" s="39">
        <v>29.16</v>
      </c>
      <c r="G139" s="40">
        <v>-1.71</v>
      </c>
      <c r="H139" s="40">
        <v>40.340000000000003</v>
      </c>
      <c r="I139" s="42">
        <f t="shared" si="17"/>
        <v>7837.49</v>
      </c>
      <c r="J139" s="43">
        <f t="shared" si="18"/>
        <v>7588.16</v>
      </c>
      <c r="K139" s="39" t="s">
        <v>68</v>
      </c>
      <c r="L139" s="40" t="s">
        <v>68</v>
      </c>
      <c r="M139" s="40" t="s">
        <v>68</v>
      </c>
      <c r="N139" s="44" t="s">
        <v>68</v>
      </c>
      <c r="O139" s="40">
        <v>354.21</v>
      </c>
      <c r="P139" s="40">
        <v>8.8000000000000007</v>
      </c>
      <c r="Q139" s="40">
        <v>17.41</v>
      </c>
      <c r="R139" s="44">
        <v>0</v>
      </c>
      <c r="S139" s="39" t="s">
        <v>68</v>
      </c>
      <c r="T139" s="47" t="s">
        <v>68</v>
      </c>
      <c r="V139" s="109" t="s">
        <v>99</v>
      </c>
      <c r="W139" s="108">
        <f t="shared" si="14"/>
        <v>11</v>
      </c>
      <c r="X139" s="108" t="str">
        <f t="shared" si="15"/>
        <v>Quarter 4</v>
      </c>
      <c r="Y139" s="108" t="str" cm="1">
        <f t="array" ref="Y139">_xlfn.IFS(OR(W139=1,W139=2,W139=3),"1",(OR(W139=4,W139=5,W139=6)),"2",(OR(W139=7,W139=8,W139=9)),"3",(OR(W139=10,W139=11,W139=12)),"4")</f>
        <v>4</v>
      </c>
      <c r="Z139" s="109">
        <v>2018</v>
      </c>
    </row>
    <row r="140" spans="1:26" ht="17.149999999999999" customHeight="1" x14ac:dyDescent="0.35">
      <c r="A140" s="50" t="str">
        <f t="shared" si="19"/>
        <v>December 2018</v>
      </c>
      <c r="B140" s="39">
        <v>3649.04</v>
      </c>
      <c r="C140" s="40">
        <v>5461.06</v>
      </c>
      <c r="D140" s="40">
        <v>315.64999999999998</v>
      </c>
      <c r="E140" s="41">
        <f t="shared" si="16"/>
        <v>5145.4100000000008</v>
      </c>
      <c r="F140" s="39">
        <v>-208.89</v>
      </c>
      <c r="G140" s="40">
        <v>-1.71</v>
      </c>
      <c r="H140" s="40">
        <v>41.67</v>
      </c>
      <c r="I140" s="42">
        <f t="shared" si="17"/>
        <v>9110.1</v>
      </c>
      <c r="J140" s="43">
        <f t="shared" si="18"/>
        <v>8627.2300000000014</v>
      </c>
      <c r="K140" s="39" t="s">
        <v>68</v>
      </c>
      <c r="L140" s="40" t="s">
        <v>68</v>
      </c>
      <c r="M140" s="40" t="s">
        <v>68</v>
      </c>
      <c r="N140" s="44" t="s">
        <v>68</v>
      </c>
      <c r="O140" s="40">
        <v>409.94</v>
      </c>
      <c r="P140" s="40">
        <v>13.39</v>
      </c>
      <c r="Q140" s="40">
        <v>22.69</v>
      </c>
      <c r="R140" s="44">
        <v>0</v>
      </c>
      <c r="S140" s="39" t="s">
        <v>68</v>
      </c>
      <c r="T140" s="47" t="s">
        <v>68</v>
      </c>
      <c r="V140" s="109" t="s">
        <v>100</v>
      </c>
      <c r="W140" s="108">
        <f t="shared" si="14"/>
        <v>12</v>
      </c>
      <c r="X140" s="110" t="str">
        <f t="shared" si="15"/>
        <v>Quarter 4</v>
      </c>
      <c r="Y140" s="108" t="str" cm="1">
        <f t="array" ref="Y140">_xlfn.IFS(OR(W140=1,W140=2,W140=3),"1",(OR(W140=4,W140=5,W140=6)),"2",(OR(W140=7,W140=8,W140=9)),"3",(OR(W140=10,W140=11,W140=12)),"4")</f>
        <v>4</v>
      </c>
      <c r="Z140" s="109">
        <v>2018</v>
      </c>
    </row>
    <row r="141" spans="1:26" ht="17.149999999999999" customHeight="1" x14ac:dyDescent="0.35">
      <c r="A141" s="50" t="str">
        <f t="shared" si="19"/>
        <v>January 2019</v>
      </c>
      <c r="B141" s="39">
        <v>3536.64</v>
      </c>
      <c r="C141" s="40">
        <v>6525.96</v>
      </c>
      <c r="D141" s="40">
        <v>346.92</v>
      </c>
      <c r="E141" s="41">
        <f t="shared" si="16"/>
        <v>6179.04</v>
      </c>
      <c r="F141" s="39">
        <v>293.64999999999998</v>
      </c>
      <c r="G141" s="40">
        <v>-1.84</v>
      </c>
      <c r="H141" s="40">
        <v>44.75</v>
      </c>
      <c r="I141" s="42">
        <f t="shared" si="17"/>
        <v>10062.6</v>
      </c>
      <c r="J141" s="43">
        <f t="shared" si="18"/>
        <v>10054.08</v>
      </c>
      <c r="K141" s="39" t="s">
        <v>68</v>
      </c>
      <c r="L141" s="40" t="s">
        <v>68</v>
      </c>
      <c r="M141" s="40" t="s">
        <v>68</v>
      </c>
      <c r="N141" s="44" t="s">
        <v>68</v>
      </c>
      <c r="O141" s="40">
        <v>428.37</v>
      </c>
      <c r="P141" s="40">
        <v>16.239999999999998</v>
      </c>
      <c r="Q141" s="40">
        <v>22.44</v>
      </c>
      <c r="R141" s="44">
        <v>0</v>
      </c>
      <c r="S141" s="39" t="s">
        <v>68</v>
      </c>
      <c r="T141" s="47" t="s">
        <v>68</v>
      </c>
      <c r="V141" s="109" t="s">
        <v>89</v>
      </c>
      <c r="W141" s="108">
        <f t="shared" si="14"/>
        <v>1</v>
      </c>
      <c r="X141" s="108" t="str">
        <f t="shared" si="15"/>
        <v>Quarter 1</v>
      </c>
      <c r="Y141" s="108" t="str" cm="1">
        <f t="array" ref="Y141">_xlfn.IFS(OR(W141=1,W141=2,W141=3),"1",(OR(W141=4,W141=5,W141=6)),"2",(OR(W141=7,W141=8,W141=9)),"3",(OR(W141=10,W141=11,W141=12)),"4")</f>
        <v>1</v>
      </c>
      <c r="Z141" s="109">
        <v>2019</v>
      </c>
    </row>
    <row r="142" spans="1:26" ht="17.149999999999999" customHeight="1" x14ac:dyDescent="0.35">
      <c r="A142" s="50" t="str">
        <f t="shared" si="19"/>
        <v>February 2019</v>
      </c>
      <c r="B142" s="39">
        <v>3164.39</v>
      </c>
      <c r="C142" s="40">
        <v>4349.43</v>
      </c>
      <c r="D142" s="40">
        <v>269.18</v>
      </c>
      <c r="E142" s="41">
        <f t="shared" si="16"/>
        <v>4080.2500000000005</v>
      </c>
      <c r="F142" s="39">
        <v>566.04</v>
      </c>
      <c r="G142" s="40">
        <v>-1.84</v>
      </c>
      <c r="H142" s="40">
        <v>40.32</v>
      </c>
      <c r="I142" s="42">
        <f t="shared" si="17"/>
        <v>7513.82</v>
      </c>
      <c r="J142" s="43">
        <f t="shared" si="18"/>
        <v>7850.9999999999991</v>
      </c>
      <c r="K142" s="39" t="s">
        <v>68</v>
      </c>
      <c r="L142" s="40" t="s">
        <v>68</v>
      </c>
      <c r="M142" s="40" t="s">
        <v>68</v>
      </c>
      <c r="N142" s="44" t="s">
        <v>68</v>
      </c>
      <c r="O142" s="40">
        <v>383.24</v>
      </c>
      <c r="P142" s="40">
        <v>8.82</v>
      </c>
      <c r="Q142" s="40">
        <v>16.489999999999998</v>
      </c>
      <c r="R142" s="44">
        <v>0</v>
      </c>
      <c r="S142" s="39" t="s">
        <v>68</v>
      </c>
      <c r="T142" s="47" t="s">
        <v>68</v>
      </c>
      <c r="V142" s="109" t="s">
        <v>90</v>
      </c>
      <c r="W142" s="108">
        <f t="shared" si="14"/>
        <v>2</v>
      </c>
      <c r="X142" s="108" t="str">
        <f t="shared" si="15"/>
        <v>Quarter 1</v>
      </c>
      <c r="Y142" s="108" t="str" cm="1">
        <f t="array" ref="Y142">_xlfn.IFS(OR(W142=1,W142=2,W142=3),"1",(OR(W142=4,W142=5,W142=6)),"2",(OR(W142=7,W142=8,W142=9)),"3",(OR(W142=10,W142=11,W142=12)),"4")</f>
        <v>1</v>
      </c>
      <c r="Z142" s="109">
        <v>2019</v>
      </c>
    </row>
    <row r="143" spans="1:26" ht="17.149999999999999" customHeight="1" x14ac:dyDescent="0.35">
      <c r="A143" s="50" t="str">
        <f t="shared" si="19"/>
        <v>March 2019</v>
      </c>
      <c r="B143" s="39">
        <v>3454.28</v>
      </c>
      <c r="C143" s="40">
        <v>4271.97</v>
      </c>
      <c r="D143" s="40">
        <v>341.02</v>
      </c>
      <c r="E143" s="41">
        <f t="shared" si="16"/>
        <v>3930.9500000000003</v>
      </c>
      <c r="F143" s="39">
        <v>262.27</v>
      </c>
      <c r="G143" s="40">
        <v>-1.84</v>
      </c>
      <c r="H143" s="40">
        <v>44.66</v>
      </c>
      <c r="I143" s="42">
        <f t="shared" si="17"/>
        <v>7726.25</v>
      </c>
      <c r="J143" s="43">
        <f t="shared" si="18"/>
        <v>7692.16</v>
      </c>
      <c r="K143" s="39" t="s">
        <v>68</v>
      </c>
      <c r="L143" s="40" t="s">
        <v>68</v>
      </c>
      <c r="M143" s="40" t="s">
        <v>68</v>
      </c>
      <c r="N143" s="44" t="s">
        <v>68</v>
      </c>
      <c r="O143" s="40">
        <v>417.82</v>
      </c>
      <c r="P143" s="40">
        <v>7.19</v>
      </c>
      <c r="Q143" s="40">
        <v>24.31</v>
      </c>
      <c r="R143" s="44">
        <v>0</v>
      </c>
      <c r="S143" s="39" t="s">
        <v>68</v>
      </c>
      <c r="T143" s="47" t="s">
        <v>68</v>
      </c>
      <c r="V143" s="109" t="s">
        <v>91</v>
      </c>
      <c r="W143" s="108">
        <f t="shared" si="14"/>
        <v>3</v>
      </c>
      <c r="X143" s="108" t="str">
        <f t="shared" si="15"/>
        <v>Quarter 1</v>
      </c>
      <c r="Y143" s="108" t="str" cm="1">
        <f t="array" ref="Y143">_xlfn.IFS(OR(W143=1,W143=2,W143=3),"1",(OR(W143=4,W143=5,W143=6)),"2",(OR(W143=7,W143=8,W143=9)),"3",(OR(W143=10,W143=11,W143=12)),"4")</f>
        <v>1</v>
      </c>
      <c r="Z143" s="109">
        <v>2019</v>
      </c>
    </row>
    <row r="144" spans="1:26" ht="17.149999999999999" customHeight="1" x14ac:dyDescent="0.35">
      <c r="A144" s="50" t="str">
        <f t="shared" si="19"/>
        <v>April 2019</v>
      </c>
      <c r="B144" s="39">
        <v>3305.65</v>
      </c>
      <c r="C144" s="40">
        <v>4125.22</v>
      </c>
      <c r="D144" s="40">
        <v>866.49</v>
      </c>
      <c r="E144" s="41">
        <f t="shared" si="16"/>
        <v>3258.7300000000005</v>
      </c>
      <c r="F144" s="39">
        <v>-147.21</v>
      </c>
      <c r="G144" s="40">
        <v>-2.4900000000000002</v>
      </c>
      <c r="H144" s="40">
        <v>43.32</v>
      </c>
      <c r="I144" s="42">
        <f t="shared" si="17"/>
        <v>7430.8700000000008</v>
      </c>
      <c r="J144" s="43">
        <f t="shared" si="18"/>
        <v>6460.4900000000007</v>
      </c>
      <c r="K144" s="39" t="s">
        <v>68</v>
      </c>
      <c r="L144" s="40" t="s">
        <v>68</v>
      </c>
      <c r="M144" s="40" t="s">
        <v>68</v>
      </c>
      <c r="N144" s="44" t="s">
        <v>68</v>
      </c>
      <c r="O144" s="40">
        <v>391.58</v>
      </c>
      <c r="P144" s="40">
        <v>6.62</v>
      </c>
      <c r="Q144" s="40">
        <v>33.54</v>
      </c>
      <c r="R144" s="44">
        <v>0</v>
      </c>
      <c r="S144" s="39" t="s">
        <v>68</v>
      </c>
      <c r="T144" s="47" t="s">
        <v>68</v>
      </c>
      <c r="V144" s="109" t="s">
        <v>92</v>
      </c>
      <c r="W144" s="108">
        <f t="shared" si="14"/>
        <v>4</v>
      </c>
      <c r="X144" s="110" t="str">
        <f t="shared" si="15"/>
        <v>Quarter 2</v>
      </c>
      <c r="Y144" s="108" t="str" cm="1">
        <f t="array" ref="Y144">_xlfn.IFS(OR(W144=1,W144=2,W144=3),"1",(OR(W144=4,W144=5,W144=6)),"2",(OR(W144=7,W144=8,W144=9)),"3",(OR(W144=10,W144=11,W144=12)),"4")</f>
        <v>2</v>
      </c>
      <c r="Z144" s="109">
        <v>2019</v>
      </c>
    </row>
    <row r="145" spans="1:26" ht="17.149999999999999" customHeight="1" x14ac:dyDescent="0.35">
      <c r="A145" s="50" t="str">
        <f t="shared" si="19"/>
        <v>May 2019</v>
      </c>
      <c r="B145" s="39">
        <v>3414.47</v>
      </c>
      <c r="C145" s="40">
        <v>3696.08</v>
      </c>
      <c r="D145" s="40">
        <v>1523.5</v>
      </c>
      <c r="E145" s="41">
        <f t="shared" si="16"/>
        <v>2172.58</v>
      </c>
      <c r="F145" s="39">
        <v>-244.15</v>
      </c>
      <c r="G145" s="40">
        <v>-2.4900000000000002</v>
      </c>
      <c r="H145" s="40">
        <v>44.75</v>
      </c>
      <c r="I145" s="42">
        <f t="shared" si="17"/>
        <v>7110.5499999999993</v>
      </c>
      <c r="J145" s="43">
        <f t="shared" si="18"/>
        <v>5387.65</v>
      </c>
      <c r="K145" s="39" t="s">
        <v>68</v>
      </c>
      <c r="L145" s="40" t="s">
        <v>68</v>
      </c>
      <c r="M145" s="40" t="s">
        <v>68</v>
      </c>
      <c r="N145" s="44" t="s">
        <v>68</v>
      </c>
      <c r="O145" s="40">
        <v>407.02</v>
      </c>
      <c r="P145" s="40">
        <v>7.07</v>
      </c>
      <c r="Q145" s="40">
        <v>31.66</v>
      </c>
      <c r="R145" s="44">
        <v>0</v>
      </c>
      <c r="S145" s="39" t="s">
        <v>68</v>
      </c>
      <c r="T145" s="47" t="s">
        <v>68</v>
      </c>
      <c r="V145" s="109" t="s">
        <v>93</v>
      </c>
      <c r="W145" s="108">
        <f t="shared" si="14"/>
        <v>5</v>
      </c>
      <c r="X145" s="108" t="str">
        <f t="shared" si="15"/>
        <v>Quarter 2</v>
      </c>
      <c r="Y145" s="108" t="str" cm="1">
        <f t="array" ref="Y145">_xlfn.IFS(OR(W145=1,W145=2,W145=3),"1",(OR(W145=4,W145=5,W145=6)),"2",(OR(W145=7,W145=8,W145=9)),"3",(OR(W145=10,W145=11,W145=12)),"4")</f>
        <v>2</v>
      </c>
      <c r="Z145" s="109">
        <v>2019</v>
      </c>
    </row>
    <row r="146" spans="1:26" ht="17.149999999999999" customHeight="1" x14ac:dyDescent="0.35">
      <c r="A146" s="50" t="str">
        <f t="shared" si="19"/>
        <v>June 2019</v>
      </c>
      <c r="B146" s="39">
        <v>2874.17</v>
      </c>
      <c r="C146" s="40">
        <v>3091.77</v>
      </c>
      <c r="D146" s="40">
        <v>1294.02</v>
      </c>
      <c r="E146" s="41">
        <f t="shared" si="16"/>
        <v>1797.75</v>
      </c>
      <c r="F146" s="39">
        <v>-46.91</v>
      </c>
      <c r="G146" s="40">
        <v>-2.4900000000000002</v>
      </c>
      <c r="H146" s="40">
        <v>43.15</v>
      </c>
      <c r="I146" s="42">
        <f t="shared" si="17"/>
        <v>5965.9400000000005</v>
      </c>
      <c r="J146" s="43">
        <f t="shared" si="18"/>
        <v>4668.16</v>
      </c>
      <c r="K146" s="39" t="s">
        <v>68</v>
      </c>
      <c r="L146" s="40" t="s">
        <v>68</v>
      </c>
      <c r="M146" s="40" t="s">
        <v>68</v>
      </c>
      <c r="N146" s="44" t="s">
        <v>68</v>
      </c>
      <c r="O146" s="40">
        <v>369.4</v>
      </c>
      <c r="P146" s="40">
        <v>7.57</v>
      </c>
      <c r="Q146" s="40">
        <v>9.1999999999999993</v>
      </c>
      <c r="R146" s="44">
        <v>0</v>
      </c>
      <c r="S146" s="39" t="s">
        <v>68</v>
      </c>
      <c r="T146" s="47" t="s">
        <v>68</v>
      </c>
      <c r="V146" s="109" t="s">
        <v>94</v>
      </c>
      <c r="W146" s="108">
        <f t="shared" si="14"/>
        <v>6</v>
      </c>
      <c r="X146" s="108" t="str">
        <f t="shared" si="15"/>
        <v>Quarter 2</v>
      </c>
      <c r="Y146" s="108" t="str" cm="1">
        <f t="array" ref="Y146">_xlfn.IFS(OR(W146=1,W146=2,W146=3),"1",(OR(W146=4,W146=5,W146=6)),"2",(OR(W146=7,W146=8,W146=9)),"3",(OR(W146=10,W146=11,W146=12)),"4")</f>
        <v>2</v>
      </c>
      <c r="Z146" s="109">
        <v>2019</v>
      </c>
    </row>
    <row r="147" spans="1:26" ht="17.149999999999999" customHeight="1" x14ac:dyDescent="0.35">
      <c r="A147" s="50" t="str">
        <f t="shared" si="19"/>
        <v>July 2019</v>
      </c>
      <c r="B147" s="39">
        <v>3113.28</v>
      </c>
      <c r="C147" s="40">
        <v>2371.12</v>
      </c>
      <c r="D147" s="40">
        <v>818.93</v>
      </c>
      <c r="E147" s="41">
        <f t="shared" si="16"/>
        <v>1552.19</v>
      </c>
      <c r="F147" s="39">
        <v>-352.3</v>
      </c>
      <c r="G147" s="40">
        <v>-2.19</v>
      </c>
      <c r="H147" s="40">
        <v>44.57</v>
      </c>
      <c r="I147" s="42">
        <f t="shared" si="17"/>
        <v>5484.4</v>
      </c>
      <c r="J147" s="43">
        <f t="shared" si="18"/>
        <v>4357.7399999999989</v>
      </c>
      <c r="K147" s="39" t="s">
        <v>68</v>
      </c>
      <c r="L147" s="40" t="s">
        <v>68</v>
      </c>
      <c r="M147" s="40" t="s">
        <v>68</v>
      </c>
      <c r="N147" s="44" t="s">
        <v>68</v>
      </c>
      <c r="O147" s="40">
        <v>380.74</v>
      </c>
      <c r="P147" s="40">
        <v>4.17</v>
      </c>
      <c r="Q147" s="40">
        <v>7.53</v>
      </c>
      <c r="R147" s="44">
        <v>0</v>
      </c>
      <c r="S147" s="39" t="s">
        <v>68</v>
      </c>
      <c r="T147" s="47" t="s">
        <v>68</v>
      </c>
      <c r="V147" s="109" t="s">
        <v>95</v>
      </c>
      <c r="W147" s="108">
        <f t="shared" si="14"/>
        <v>7</v>
      </c>
      <c r="X147" s="108" t="str">
        <f t="shared" si="15"/>
        <v>Quarter 3</v>
      </c>
      <c r="Y147" s="108" t="str" cm="1">
        <f t="array" ref="Y147">_xlfn.IFS(OR(W147=1,W147=2,W147=3),"1",(OR(W147=4,W147=5,W147=6)),"2",(OR(W147=7,W147=8,W147=9)),"3",(OR(W147=10,W147=11,W147=12)),"4")</f>
        <v>3</v>
      </c>
      <c r="Z147" s="109">
        <v>2019</v>
      </c>
    </row>
    <row r="148" spans="1:26" ht="17.149999999999999" customHeight="1" x14ac:dyDescent="0.35">
      <c r="A148" s="50" t="str">
        <f t="shared" si="19"/>
        <v>August 2019</v>
      </c>
      <c r="B148" s="39">
        <v>2898.45</v>
      </c>
      <c r="C148" s="40">
        <v>1530.51</v>
      </c>
      <c r="D148" s="40">
        <v>641.78</v>
      </c>
      <c r="E148" s="41">
        <f t="shared" si="16"/>
        <v>888.73</v>
      </c>
      <c r="F148" s="39">
        <v>-134.65</v>
      </c>
      <c r="G148" s="40">
        <v>-2.19</v>
      </c>
      <c r="H148" s="40">
        <v>44.55</v>
      </c>
      <c r="I148" s="42">
        <f t="shared" si="17"/>
        <v>4428.96</v>
      </c>
      <c r="J148" s="43">
        <f t="shared" si="18"/>
        <v>3697.0800000000004</v>
      </c>
      <c r="K148" s="39" t="s">
        <v>68</v>
      </c>
      <c r="L148" s="40" t="s">
        <v>68</v>
      </c>
      <c r="M148" s="40" t="s">
        <v>68</v>
      </c>
      <c r="N148" s="44" t="s">
        <v>68</v>
      </c>
      <c r="O148" s="40">
        <v>375.21</v>
      </c>
      <c r="P148" s="40">
        <v>3.74</v>
      </c>
      <c r="Q148" s="40">
        <v>1.19</v>
      </c>
      <c r="R148" s="44">
        <v>0</v>
      </c>
      <c r="S148" s="39" t="s">
        <v>68</v>
      </c>
      <c r="T148" s="47" t="s">
        <v>68</v>
      </c>
      <c r="V148" s="109" t="s">
        <v>96</v>
      </c>
      <c r="W148" s="108">
        <f t="shared" si="14"/>
        <v>8</v>
      </c>
      <c r="X148" s="110" t="str">
        <f t="shared" si="15"/>
        <v>Quarter 3</v>
      </c>
      <c r="Y148" s="108" t="str" cm="1">
        <f t="array" ref="Y148">_xlfn.IFS(OR(W148=1,W148=2,W148=3),"1",(OR(W148=4,W148=5,W148=6)),"2",(OR(W148=7,W148=8,W148=9)),"3",(OR(W148=10,W148=11,W148=12)),"4")</f>
        <v>3</v>
      </c>
      <c r="Z148" s="109">
        <v>2019</v>
      </c>
    </row>
    <row r="149" spans="1:26" ht="17.149999999999999" customHeight="1" x14ac:dyDescent="0.35">
      <c r="A149" s="50" t="str">
        <f t="shared" si="19"/>
        <v>September 2019</v>
      </c>
      <c r="B149" s="39">
        <v>2760.8</v>
      </c>
      <c r="C149" s="40">
        <v>1998.31</v>
      </c>
      <c r="D149" s="40">
        <v>896.73</v>
      </c>
      <c r="E149" s="41">
        <f t="shared" si="16"/>
        <v>1101.58</v>
      </c>
      <c r="F149" s="39">
        <v>-143.27000000000001</v>
      </c>
      <c r="G149" s="40">
        <v>-2.19</v>
      </c>
      <c r="H149" s="40">
        <v>42.91</v>
      </c>
      <c r="I149" s="42">
        <f t="shared" si="17"/>
        <v>4759.1100000000006</v>
      </c>
      <c r="J149" s="43">
        <f t="shared" si="18"/>
        <v>3762.0200000000004</v>
      </c>
      <c r="K149" s="39" t="s">
        <v>68</v>
      </c>
      <c r="L149" s="40" t="s">
        <v>68</v>
      </c>
      <c r="M149" s="40" t="s">
        <v>68</v>
      </c>
      <c r="N149" s="44" t="s">
        <v>68</v>
      </c>
      <c r="O149" s="40">
        <v>381.04</v>
      </c>
      <c r="P149" s="40">
        <v>4.28</v>
      </c>
      <c r="Q149" s="40">
        <v>18.02</v>
      </c>
      <c r="R149" s="44">
        <v>0</v>
      </c>
      <c r="S149" s="39" t="s">
        <v>68</v>
      </c>
      <c r="T149" s="47" t="s">
        <v>68</v>
      </c>
      <c r="V149" s="109" t="s">
        <v>97</v>
      </c>
      <c r="W149" s="108">
        <f t="shared" si="14"/>
        <v>9</v>
      </c>
      <c r="X149" s="108" t="str">
        <f t="shared" si="15"/>
        <v>Quarter 3</v>
      </c>
      <c r="Y149" s="108" t="str" cm="1">
        <f t="array" ref="Y149">_xlfn.IFS(OR(W149=1,W149=2,W149=3),"1",(OR(W149=4,W149=5,W149=6)),"2",(OR(W149=7,W149=8,W149=9)),"3",(OR(W149=10,W149=11,W149=12)),"4")</f>
        <v>3</v>
      </c>
      <c r="Z149" s="109">
        <v>2019</v>
      </c>
    </row>
    <row r="150" spans="1:26" ht="17.149999999999999" customHeight="1" x14ac:dyDescent="0.35">
      <c r="A150" s="50" t="str">
        <f t="shared" si="19"/>
        <v>October 2019</v>
      </c>
      <c r="B150" s="39">
        <v>3435.3</v>
      </c>
      <c r="C150" s="40">
        <v>3668.75</v>
      </c>
      <c r="D150" s="40">
        <v>536.42999999999995</v>
      </c>
      <c r="E150" s="41">
        <f t="shared" si="16"/>
        <v>3132.32</v>
      </c>
      <c r="F150" s="39">
        <v>-35.909999999999997</v>
      </c>
      <c r="G150" s="40">
        <v>-2.06</v>
      </c>
      <c r="H150" s="40">
        <v>44.22</v>
      </c>
      <c r="I150" s="42">
        <f t="shared" si="17"/>
        <v>7104.05</v>
      </c>
      <c r="J150" s="43">
        <f t="shared" si="18"/>
        <v>6575.93</v>
      </c>
      <c r="K150" s="39" t="s">
        <v>68</v>
      </c>
      <c r="L150" s="40" t="s">
        <v>68</v>
      </c>
      <c r="M150" s="40" t="s">
        <v>68</v>
      </c>
      <c r="N150" s="44" t="s">
        <v>68</v>
      </c>
      <c r="O150" s="40">
        <v>407.07</v>
      </c>
      <c r="P150" s="40">
        <v>3.47</v>
      </c>
      <c r="Q150" s="40">
        <v>26.24</v>
      </c>
      <c r="R150" s="44">
        <v>0</v>
      </c>
      <c r="S150" s="39" t="s">
        <v>68</v>
      </c>
      <c r="T150" s="47" t="s">
        <v>68</v>
      </c>
      <c r="V150" s="109" t="s">
        <v>98</v>
      </c>
      <c r="W150" s="108">
        <f t="shared" si="14"/>
        <v>10</v>
      </c>
      <c r="X150" s="108" t="str">
        <f t="shared" si="15"/>
        <v>Quarter 4</v>
      </c>
      <c r="Y150" s="108" t="str" cm="1">
        <f t="array" ref="Y150">_xlfn.IFS(OR(W150=1,W150=2,W150=3),"1",(OR(W150=4,W150=5,W150=6)),"2",(OR(W150=7,W150=8,W150=9)),"3",(OR(W150=10,W150=11,W150=12)),"4")</f>
        <v>4</v>
      </c>
      <c r="Z150" s="109">
        <v>2019</v>
      </c>
    </row>
    <row r="151" spans="1:26" ht="17.149999999999999" customHeight="1" x14ac:dyDescent="0.35">
      <c r="A151" s="50" t="str">
        <f t="shared" si="19"/>
        <v>November 2019</v>
      </c>
      <c r="B151" s="39">
        <v>3694.1</v>
      </c>
      <c r="C151" s="40">
        <v>4558.7299999999996</v>
      </c>
      <c r="D151" s="40">
        <v>387.13</v>
      </c>
      <c r="E151" s="41">
        <f t="shared" si="16"/>
        <v>4171.5999999999995</v>
      </c>
      <c r="F151" s="39">
        <v>129.06</v>
      </c>
      <c r="G151" s="40">
        <v>-2.06</v>
      </c>
      <c r="H151" s="40">
        <v>42.82</v>
      </c>
      <c r="I151" s="42">
        <f t="shared" si="17"/>
        <v>8252.83</v>
      </c>
      <c r="J151" s="43">
        <f t="shared" si="18"/>
        <v>8037.58</v>
      </c>
      <c r="K151" s="39" t="s">
        <v>68</v>
      </c>
      <c r="L151" s="40" t="s">
        <v>68</v>
      </c>
      <c r="M151" s="40" t="s">
        <v>68</v>
      </c>
      <c r="N151" s="44" t="s">
        <v>68</v>
      </c>
      <c r="O151" s="40">
        <v>394.21</v>
      </c>
      <c r="P151" s="40">
        <v>6.45</v>
      </c>
      <c r="Q151" s="40">
        <v>34.049999999999997</v>
      </c>
      <c r="R151" s="44">
        <v>0</v>
      </c>
      <c r="S151" s="39" t="s">
        <v>68</v>
      </c>
      <c r="T151" s="47" t="s">
        <v>68</v>
      </c>
      <c r="V151" s="109" t="s">
        <v>99</v>
      </c>
      <c r="W151" s="108">
        <f t="shared" si="14"/>
        <v>11</v>
      </c>
      <c r="X151" s="108" t="str">
        <f t="shared" si="15"/>
        <v>Quarter 4</v>
      </c>
      <c r="Y151" s="108" t="str" cm="1">
        <f t="array" ref="Y151">_xlfn.IFS(OR(W151=1,W151=2,W151=3),"1",(OR(W151=4,W151=5,W151=6)),"2",(OR(W151=7,W151=8,W151=9)),"3",(OR(W151=10,W151=11,W151=12)),"4")</f>
        <v>4</v>
      </c>
      <c r="Z151" s="109">
        <v>2019</v>
      </c>
    </row>
    <row r="152" spans="1:26" ht="17.149999999999999" customHeight="1" x14ac:dyDescent="0.35">
      <c r="A152" s="50" t="str">
        <f t="shared" si="19"/>
        <v>December 2019</v>
      </c>
      <c r="B152" s="39">
        <v>3734.74</v>
      </c>
      <c r="C152" s="40">
        <v>5847.32</v>
      </c>
      <c r="D152" s="40">
        <v>497.75</v>
      </c>
      <c r="E152" s="41">
        <f t="shared" si="16"/>
        <v>5349.57</v>
      </c>
      <c r="F152" s="39">
        <v>-69.94</v>
      </c>
      <c r="G152" s="40">
        <v>-2.06</v>
      </c>
      <c r="H152" s="40">
        <v>44.34</v>
      </c>
      <c r="I152" s="42">
        <f t="shared" si="17"/>
        <v>9582.06</v>
      </c>
      <c r="J152" s="43">
        <f t="shared" si="18"/>
        <v>9058.7099999999991</v>
      </c>
      <c r="K152" s="39" t="s">
        <v>68</v>
      </c>
      <c r="L152" s="40" t="s">
        <v>68</v>
      </c>
      <c r="M152" s="40" t="s">
        <v>68</v>
      </c>
      <c r="N152" s="44" t="s">
        <v>68</v>
      </c>
      <c r="O152" s="40">
        <v>405</v>
      </c>
      <c r="P152" s="40">
        <v>7.67</v>
      </c>
      <c r="Q152" s="40">
        <v>42.53</v>
      </c>
      <c r="R152" s="44">
        <v>0</v>
      </c>
      <c r="S152" s="39" t="s">
        <v>68</v>
      </c>
      <c r="T152" s="47" t="s">
        <v>68</v>
      </c>
      <c r="V152" s="109" t="s">
        <v>100</v>
      </c>
      <c r="W152" s="108">
        <f t="shared" si="14"/>
        <v>12</v>
      </c>
      <c r="X152" s="110" t="str">
        <f t="shared" si="15"/>
        <v>Quarter 4</v>
      </c>
      <c r="Y152" s="108" t="str" cm="1">
        <f t="array" ref="Y152">_xlfn.IFS(OR(W152=1,W152=2,W152=3),"1",(OR(W152=4,W152=5,W152=6)),"2",(OR(W152=7,W152=8,W152=9)),"3",(OR(W152=10,W152=11,W152=12)),"4")</f>
        <v>4</v>
      </c>
      <c r="Z152" s="109">
        <v>2019</v>
      </c>
    </row>
    <row r="153" spans="1:26" ht="17.149999999999999" customHeight="1" x14ac:dyDescent="0.35">
      <c r="A153" s="50" t="str">
        <f t="shared" si="19"/>
        <v>January 2020</v>
      </c>
      <c r="B153" s="39">
        <v>3684.52</v>
      </c>
      <c r="C153" s="40">
        <v>4003.26</v>
      </c>
      <c r="D153" s="40">
        <v>459.24</v>
      </c>
      <c r="E153" s="41">
        <f t="shared" si="16"/>
        <v>3544.0200000000004</v>
      </c>
      <c r="F153" s="39">
        <v>551.76</v>
      </c>
      <c r="G153" s="40">
        <v>-1.49</v>
      </c>
      <c r="H153" s="40">
        <v>48.14</v>
      </c>
      <c r="I153" s="42">
        <f t="shared" si="17"/>
        <v>7687.7800000000007</v>
      </c>
      <c r="J153" s="43">
        <f t="shared" si="18"/>
        <v>7828.4400000000014</v>
      </c>
      <c r="K153" s="39" t="s">
        <v>68</v>
      </c>
      <c r="L153" s="40" t="s">
        <v>68</v>
      </c>
      <c r="M153" s="40" t="s">
        <v>68</v>
      </c>
      <c r="N153" s="44" t="s">
        <v>68</v>
      </c>
      <c r="O153" s="40">
        <v>420.15</v>
      </c>
      <c r="P153" s="40">
        <v>7.71</v>
      </c>
      <c r="Q153" s="40">
        <v>33.36</v>
      </c>
      <c r="R153" s="44">
        <v>0</v>
      </c>
      <c r="S153" s="39" t="s">
        <v>68</v>
      </c>
      <c r="T153" s="47" t="s">
        <v>68</v>
      </c>
      <c r="V153" s="109" t="s">
        <v>89</v>
      </c>
      <c r="W153" s="108">
        <f t="shared" si="14"/>
        <v>1</v>
      </c>
      <c r="X153" s="108" t="str">
        <f t="shared" si="15"/>
        <v>Quarter 1</v>
      </c>
      <c r="Y153" s="108" t="str" cm="1">
        <f t="array" ref="Y153">_xlfn.IFS(OR(W153=1,W153=2,W153=3),"1",(OR(W153=4,W153=5,W153=6)),"2",(OR(W153=7,W153=8,W153=9)),"3",(OR(W153=10,W153=11,W153=12)),"4")</f>
        <v>1</v>
      </c>
      <c r="Z153" s="109">
        <v>2020</v>
      </c>
    </row>
    <row r="154" spans="1:26" ht="17.149999999999999" customHeight="1" x14ac:dyDescent="0.35">
      <c r="A154" s="50" t="str">
        <f t="shared" si="19"/>
        <v>February 2020</v>
      </c>
      <c r="B154" s="39">
        <v>3321.56</v>
      </c>
      <c r="C154" s="40">
        <v>4251.8999999999996</v>
      </c>
      <c r="D154" s="40">
        <v>354.35</v>
      </c>
      <c r="E154" s="41">
        <f t="shared" si="16"/>
        <v>3897.5499999999997</v>
      </c>
      <c r="F154" s="39">
        <v>830.45</v>
      </c>
      <c r="G154" s="40">
        <v>-1.49</v>
      </c>
      <c r="H154" s="40">
        <v>45.03</v>
      </c>
      <c r="I154" s="42">
        <f t="shared" si="17"/>
        <v>7573.4599999999991</v>
      </c>
      <c r="J154" s="43">
        <f t="shared" si="18"/>
        <v>8094.5899999999983</v>
      </c>
      <c r="K154" s="39" t="s">
        <v>68</v>
      </c>
      <c r="L154" s="40" t="s">
        <v>68</v>
      </c>
      <c r="M154" s="40" t="s">
        <v>68</v>
      </c>
      <c r="N154" s="44" t="s">
        <v>68</v>
      </c>
      <c r="O154" s="40">
        <v>362.17</v>
      </c>
      <c r="P154" s="40">
        <v>6.52</v>
      </c>
      <c r="Q154" s="40">
        <v>28.11</v>
      </c>
      <c r="R154" s="44">
        <v>0</v>
      </c>
      <c r="S154" s="39" t="s">
        <v>68</v>
      </c>
      <c r="T154" s="47" t="s">
        <v>68</v>
      </c>
      <c r="V154" s="109" t="s">
        <v>90</v>
      </c>
      <c r="W154" s="108">
        <f t="shared" si="14"/>
        <v>2</v>
      </c>
      <c r="X154" s="108" t="str">
        <f t="shared" si="15"/>
        <v>Quarter 1</v>
      </c>
      <c r="Y154" s="108" t="str" cm="1">
        <f t="array" ref="Y154">_xlfn.IFS(OR(W154=1,W154=2,W154=3),"1",(OR(W154=4,W154=5,W154=6)),"2",(OR(W154=7,W154=8,W154=9)),"3",(OR(W154=10,W154=11,W154=12)),"4")</f>
        <v>1</v>
      </c>
      <c r="Z154" s="109">
        <v>2020</v>
      </c>
    </row>
    <row r="155" spans="1:26" ht="17.149999999999999" customHeight="1" x14ac:dyDescent="0.35">
      <c r="A155" s="50" t="str">
        <f t="shared" si="19"/>
        <v>March 2020</v>
      </c>
      <c r="B155" s="39">
        <v>3398.1</v>
      </c>
      <c r="C155" s="40">
        <v>5266.58</v>
      </c>
      <c r="D155" s="40">
        <v>512.42999999999995</v>
      </c>
      <c r="E155" s="41">
        <f t="shared" si="16"/>
        <v>4754.1499999999996</v>
      </c>
      <c r="F155" s="39">
        <v>-29.82</v>
      </c>
      <c r="G155" s="40">
        <v>-1.49</v>
      </c>
      <c r="H155" s="40">
        <v>48.14</v>
      </c>
      <c r="I155" s="42">
        <f t="shared" si="17"/>
        <v>8664.68</v>
      </c>
      <c r="J155" s="43">
        <f t="shared" si="18"/>
        <v>8170.5700000000006</v>
      </c>
      <c r="K155" s="39" t="s">
        <v>68</v>
      </c>
      <c r="L155" s="40" t="s">
        <v>68</v>
      </c>
      <c r="M155" s="40" t="s">
        <v>68</v>
      </c>
      <c r="N155" s="44" t="s">
        <v>68</v>
      </c>
      <c r="O155" s="40">
        <v>390.84</v>
      </c>
      <c r="P155" s="40">
        <v>9.23</v>
      </c>
      <c r="Q155" s="40">
        <v>33.909999999999997</v>
      </c>
      <c r="R155" s="44">
        <v>0</v>
      </c>
      <c r="S155" s="39" t="s">
        <v>68</v>
      </c>
      <c r="T155" s="47" t="s">
        <v>68</v>
      </c>
      <c r="V155" s="109" t="s">
        <v>91</v>
      </c>
      <c r="W155" s="108">
        <f t="shared" si="14"/>
        <v>3</v>
      </c>
      <c r="X155" s="108" t="str">
        <f t="shared" si="15"/>
        <v>Quarter 1</v>
      </c>
      <c r="Y155" s="108" t="str" cm="1">
        <f t="array" ref="Y155">_xlfn.IFS(OR(W155=1,W155=2,W155=3),"1",(OR(W155=4,W155=5,W155=6)),"2",(OR(W155=7,W155=8,W155=9)),"3",(OR(W155=10,W155=11,W155=12)),"4")</f>
        <v>1</v>
      </c>
      <c r="Z155" s="109">
        <v>2020</v>
      </c>
    </row>
    <row r="156" spans="1:26" ht="17.149999999999999" customHeight="1" x14ac:dyDescent="0.35">
      <c r="A156" s="50" t="str">
        <f t="shared" si="19"/>
        <v>April 2020</v>
      </c>
      <c r="B156" s="39">
        <v>3518.06</v>
      </c>
      <c r="C156" s="40">
        <v>3530.66</v>
      </c>
      <c r="D156" s="40">
        <v>1154.45</v>
      </c>
      <c r="E156" s="41">
        <f t="shared" si="16"/>
        <v>2376.21</v>
      </c>
      <c r="F156" s="39">
        <v>-788.91</v>
      </c>
      <c r="G156" s="40">
        <v>-1.9</v>
      </c>
      <c r="H156" s="40">
        <v>46.58</v>
      </c>
      <c r="I156" s="42">
        <f t="shared" si="17"/>
        <v>7048.7199999999993</v>
      </c>
      <c r="J156" s="43">
        <f t="shared" si="18"/>
        <v>5151.9399999999996</v>
      </c>
      <c r="K156" s="39" t="s">
        <v>68</v>
      </c>
      <c r="L156" s="40" t="s">
        <v>68</v>
      </c>
      <c r="M156" s="40" t="s">
        <v>68</v>
      </c>
      <c r="N156" s="44" t="s">
        <v>68</v>
      </c>
      <c r="O156" s="40">
        <v>386.13</v>
      </c>
      <c r="P156" s="40">
        <v>12.85</v>
      </c>
      <c r="Q156" s="40">
        <v>35.58</v>
      </c>
      <c r="R156" s="44">
        <v>0</v>
      </c>
      <c r="S156" s="39" t="s">
        <v>68</v>
      </c>
      <c r="T156" s="47" t="s">
        <v>68</v>
      </c>
      <c r="V156" s="109" t="s">
        <v>92</v>
      </c>
      <c r="W156" s="108">
        <f t="shared" si="14"/>
        <v>4</v>
      </c>
      <c r="X156" s="110" t="str">
        <f t="shared" si="15"/>
        <v>Quarter 2</v>
      </c>
      <c r="Y156" s="108" t="str" cm="1">
        <f t="array" ref="Y156">_xlfn.IFS(OR(W156=1,W156=2,W156=3),"1",(OR(W156=4,W156=5,W156=6)),"2",(OR(W156=7,W156=8,W156=9)),"3",(OR(W156=10,W156=11,W156=12)),"4")</f>
        <v>2</v>
      </c>
      <c r="Z156" s="109">
        <v>2020</v>
      </c>
    </row>
    <row r="157" spans="1:26" ht="17.149999999999999" customHeight="1" x14ac:dyDescent="0.35">
      <c r="A157" s="50" t="str">
        <f t="shared" si="19"/>
        <v>May 2020</v>
      </c>
      <c r="B157" s="39">
        <v>3601.77</v>
      </c>
      <c r="C157" s="40">
        <v>2970.89</v>
      </c>
      <c r="D157" s="40">
        <v>1780.69</v>
      </c>
      <c r="E157" s="41">
        <f t="shared" si="16"/>
        <v>1190.1999999999998</v>
      </c>
      <c r="F157" s="39">
        <v>-130.94999999999999</v>
      </c>
      <c r="G157" s="40">
        <v>-1.9</v>
      </c>
      <c r="H157" s="40">
        <v>48.14</v>
      </c>
      <c r="I157" s="42">
        <f t="shared" si="17"/>
        <v>6572.66</v>
      </c>
      <c r="J157" s="43">
        <f t="shared" si="18"/>
        <v>4709.16</v>
      </c>
      <c r="K157" s="39" t="s">
        <v>68</v>
      </c>
      <c r="L157" s="40" t="s">
        <v>68</v>
      </c>
      <c r="M157" s="40" t="s">
        <v>68</v>
      </c>
      <c r="N157" s="44" t="s">
        <v>68</v>
      </c>
      <c r="O157" s="40">
        <v>399.5</v>
      </c>
      <c r="P157" s="40">
        <v>7.38</v>
      </c>
      <c r="Q157" s="40">
        <v>29.03</v>
      </c>
      <c r="R157" s="44">
        <v>0</v>
      </c>
      <c r="S157" s="39" t="s">
        <v>68</v>
      </c>
      <c r="T157" s="47" t="s">
        <v>68</v>
      </c>
      <c r="V157" s="109" t="s">
        <v>93</v>
      </c>
      <c r="W157" s="108">
        <f t="shared" si="14"/>
        <v>5</v>
      </c>
      <c r="X157" s="108" t="str">
        <f t="shared" si="15"/>
        <v>Quarter 2</v>
      </c>
      <c r="Y157" s="108" t="str" cm="1">
        <f t="array" ref="Y157">_xlfn.IFS(OR(W157=1,W157=2,W157=3),"1",(OR(W157=4,W157=5,W157=6)),"2",(OR(W157=7,W157=8,W157=9)),"3",(OR(W157=10,W157=11,W157=12)),"4")</f>
        <v>2</v>
      </c>
      <c r="Z157" s="109">
        <v>2020</v>
      </c>
    </row>
    <row r="158" spans="1:26" ht="17.149999999999999" customHeight="1" x14ac:dyDescent="0.35">
      <c r="A158" s="50" t="str">
        <f t="shared" si="19"/>
        <v>June 2020</v>
      </c>
      <c r="B158" s="39">
        <v>3292.37</v>
      </c>
      <c r="C158" s="40">
        <v>2301.0300000000002</v>
      </c>
      <c r="D158" s="40">
        <v>1486.79</v>
      </c>
      <c r="E158" s="41">
        <f t="shared" si="16"/>
        <v>814.24000000000024</v>
      </c>
      <c r="F158" s="39">
        <v>-206.77</v>
      </c>
      <c r="G158" s="40">
        <v>-1.9</v>
      </c>
      <c r="H158" s="40">
        <v>46.58</v>
      </c>
      <c r="I158" s="42">
        <f t="shared" si="17"/>
        <v>5593.4</v>
      </c>
      <c r="J158" s="43">
        <f t="shared" si="18"/>
        <v>3946.4199999999996</v>
      </c>
      <c r="K158" s="39" t="s">
        <v>68</v>
      </c>
      <c r="L158" s="40" t="s">
        <v>68</v>
      </c>
      <c r="M158" s="40" t="s">
        <v>68</v>
      </c>
      <c r="N158" s="44" t="s">
        <v>68</v>
      </c>
      <c r="O158" s="40">
        <v>401.76</v>
      </c>
      <c r="P158" s="40">
        <v>7.2</v>
      </c>
      <c r="Q158" s="40">
        <v>16.47</v>
      </c>
      <c r="R158" s="44">
        <v>0</v>
      </c>
      <c r="S158" s="39" t="s">
        <v>68</v>
      </c>
      <c r="T158" s="47" t="s">
        <v>68</v>
      </c>
      <c r="V158" s="109" t="s">
        <v>94</v>
      </c>
      <c r="W158" s="108">
        <f t="shared" si="14"/>
        <v>6</v>
      </c>
      <c r="X158" s="108" t="str">
        <f t="shared" si="15"/>
        <v>Quarter 2</v>
      </c>
      <c r="Y158" s="108" t="str" cm="1">
        <f t="array" ref="Y158">_xlfn.IFS(OR(W158=1,W158=2,W158=3),"1",(OR(W158=4,W158=5,W158=6)),"2",(OR(W158=7,W158=8,W158=9)),"3",(OR(W158=10,W158=11,W158=12)),"4")</f>
        <v>2</v>
      </c>
      <c r="Z158" s="109">
        <v>2020</v>
      </c>
    </row>
    <row r="159" spans="1:26" ht="17.149999999999999" customHeight="1" x14ac:dyDescent="0.35">
      <c r="A159" s="50" t="str">
        <f t="shared" si="19"/>
        <v>July 2020</v>
      </c>
      <c r="B159" s="39">
        <v>3365.24</v>
      </c>
      <c r="C159" s="40">
        <v>2443.58</v>
      </c>
      <c r="D159" s="40">
        <v>1234.8</v>
      </c>
      <c r="E159" s="41">
        <f t="shared" si="16"/>
        <v>1208.78</v>
      </c>
      <c r="F159" s="39">
        <v>-183.25</v>
      </c>
      <c r="G159" s="40">
        <v>-1.3</v>
      </c>
      <c r="H159" s="40">
        <v>48.14</v>
      </c>
      <c r="I159" s="42">
        <f t="shared" si="17"/>
        <v>5808.82</v>
      </c>
      <c r="J159" s="43">
        <f t="shared" si="18"/>
        <v>4438.91</v>
      </c>
      <c r="K159" s="39" t="s">
        <v>68</v>
      </c>
      <c r="L159" s="40" t="s">
        <v>68</v>
      </c>
      <c r="M159" s="40" t="s">
        <v>68</v>
      </c>
      <c r="N159" s="44" t="s">
        <v>68</v>
      </c>
      <c r="O159" s="40">
        <v>398.39</v>
      </c>
      <c r="P159" s="40">
        <v>9.73</v>
      </c>
      <c r="Q159" s="40">
        <v>12.53</v>
      </c>
      <c r="R159" s="44">
        <v>0</v>
      </c>
      <c r="S159" s="39" t="s">
        <v>68</v>
      </c>
      <c r="T159" s="47" t="s">
        <v>68</v>
      </c>
      <c r="V159" s="109" t="s">
        <v>95</v>
      </c>
      <c r="W159" s="108">
        <f t="shared" si="14"/>
        <v>7</v>
      </c>
      <c r="X159" s="108" t="str">
        <f t="shared" si="15"/>
        <v>Quarter 3</v>
      </c>
      <c r="Y159" s="108" t="str" cm="1">
        <f t="array" ref="Y159">_xlfn.IFS(OR(W159=1,W159=2,W159=3),"1",(OR(W159=4,W159=5,W159=6)),"2",(OR(W159=7,W159=8,W159=9)),"3",(OR(W159=10,W159=11,W159=12)),"4")</f>
        <v>3</v>
      </c>
      <c r="Z159" s="109">
        <v>2020</v>
      </c>
    </row>
    <row r="160" spans="1:26" ht="17.149999999999999" customHeight="1" x14ac:dyDescent="0.35">
      <c r="A160" s="50" t="str">
        <f t="shared" si="19"/>
        <v>August 2020</v>
      </c>
      <c r="B160" s="39">
        <v>2805.16</v>
      </c>
      <c r="C160" s="40">
        <v>2061.61</v>
      </c>
      <c r="D160" s="40">
        <v>766.9</v>
      </c>
      <c r="E160" s="41">
        <f t="shared" si="16"/>
        <v>1294.71</v>
      </c>
      <c r="F160" s="39">
        <v>-101.12</v>
      </c>
      <c r="G160" s="40">
        <v>-1.3</v>
      </c>
      <c r="H160" s="40">
        <v>48.14</v>
      </c>
      <c r="I160" s="42">
        <f t="shared" si="17"/>
        <v>4866.7700000000004</v>
      </c>
      <c r="J160" s="43">
        <f t="shared" si="18"/>
        <v>4046.8900000000008</v>
      </c>
      <c r="K160" s="39" t="s">
        <v>68</v>
      </c>
      <c r="L160" s="40" t="s">
        <v>68</v>
      </c>
      <c r="M160" s="40" t="s">
        <v>68</v>
      </c>
      <c r="N160" s="44" t="s">
        <v>68</v>
      </c>
      <c r="O160" s="40">
        <v>339.88</v>
      </c>
      <c r="P160" s="40">
        <v>5.24</v>
      </c>
      <c r="Q160" s="40">
        <v>13.19</v>
      </c>
      <c r="R160" s="44">
        <v>0</v>
      </c>
      <c r="S160" s="39" t="s">
        <v>68</v>
      </c>
      <c r="T160" s="47" t="s">
        <v>68</v>
      </c>
      <c r="V160" s="109" t="s">
        <v>96</v>
      </c>
      <c r="W160" s="108">
        <f t="shared" si="14"/>
        <v>8</v>
      </c>
      <c r="X160" s="110" t="str">
        <f t="shared" si="15"/>
        <v>Quarter 3</v>
      </c>
      <c r="Y160" s="108" t="str" cm="1">
        <f t="array" ref="Y160">_xlfn.IFS(OR(W160=1,W160=2,W160=3),"1",(OR(W160=4,W160=5,W160=6)),"2",(OR(W160=7,W160=8,W160=9)),"3",(OR(W160=10,W160=11,W160=12)),"4")</f>
        <v>3</v>
      </c>
      <c r="Z160" s="109">
        <v>2020</v>
      </c>
    </row>
    <row r="161" spans="1:26" ht="17.149999999999999" customHeight="1" x14ac:dyDescent="0.35">
      <c r="A161" s="50" t="str">
        <f t="shared" si="19"/>
        <v>September 2020</v>
      </c>
      <c r="B161" s="39">
        <v>2579.7199999999998</v>
      </c>
      <c r="C161" s="40">
        <v>2138.27</v>
      </c>
      <c r="D161" s="40">
        <v>733.34</v>
      </c>
      <c r="E161" s="41">
        <f t="shared" si="16"/>
        <v>1404.9299999999998</v>
      </c>
      <c r="F161" s="39">
        <v>445.08</v>
      </c>
      <c r="G161" s="40">
        <v>-1.3</v>
      </c>
      <c r="H161" s="40">
        <v>46.58</v>
      </c>
      <c r="I161" s="42">
        <f t="shared" si="17"/>
        <v>4717.99</v>
      </c>
      <c r="J161" s="43">
        <f t="shared" si="18"/>
        <v>4476.3099999999995</v>
      </c>
      <c r="K161" s="39" t="s">
        <v>68</v>
      </c>
      <c r="L161" s="40" t="s">
        <v>68</v>
      </c>
      <c r="M161" s="40" t="s">
        <v>68</v>
      </c>
      <c r="N161" s="44" t="s">
        <v>68</v>
      </c>
      <c r="O161" s="40">
        <v>286.68</v>
      </c>
      <c r="P161" s="40">
        <v>5.03</v>
      </c>
      <c r="Q161" s="40">
        <v>10.220000000000001</v>
      </c>
      <c r="R161" s="44">
        <v>0</v>
      </c>
      <c r="S161" s="39" t="s">
        <v>68</v>
      </c>
      <c r="T161" s="47" t="s">
        <v>68</v>
      </c>
      <c r="V161" s="109" t="s">
        <v>97</v>
      </c>
      <c r="W161" s="108">
        <f t="shared" si="14"/>
        <v>9</v>
      </c>
      <c r="X161" s="108" t="str">
        <f t="shared" si="15"/>
        <v>Quarter 3</v>
      </c>
      <c r="Y161" s="108" t="str" cm="1">
        <f t="array" ref="Y161">_xlfn.IFS(OR(W161=1,W161=2,W161=3),"1",(OR(W161=4,W161=5,W161=6)),"2",(OR(W161=7,W161=8,W161=9)),"3",(OR(W161=10,W161=11,W161=12)),"4")</f>
        <v>3</v>
      </c>
      <c r="Z161" s="109">
        <v>2020</v>
      </c>
    </row>
    <row r="162" spans="1:26" ht="17.149999999999999" customHeight="1" x14ac:dyDescent="0.35">
      <c r="A162" s="50" t="str">
        <f t="shared" si="19"/>
        <v>October 2020</v>
      </c>
      <c r="B162" s="39">
        <v>3350.51</v>
      </c>
      <c r="C162" s="40">
        <v>4076.46</v>
      </c>
      <c r="D162" s="40">
        <v>330.65</v>
      </c>
      <c r="E162" s="41">
        <f t="shared" si="16"/>
        <v>3745.81</v>
      </c>
      <c r="F162" s="39">
        <v>-305.25</v>
      </c>
      <c r="G162" s="40">
        <v>-1.53</v>
      </c>
      <c r="H162" s="40">
        <v>48.14</v>
      </c>
      <c r="I162" s="42">
        <f t="shared" si="17"/>
        <v>7426.97</v>
      </c>
      <c r="J162" s="43">
        <f t="shared" si="18"/>
        <v>6839.2100000000009</v>
      </c>
      <c r="K162" s="39" t="s">
        <v>68</v>
      </c>
      <c r="L162" s="40" t="s">
        <v>68</v>
      </c>
      <c r="M162" s="40" t="s">
        <v>68</v>
      </c>
      <c r="N162" s="44" t="s">
        <v>68</v>
      </c>
      <c r="O162" s="40">
        <v>359.22</v>
      </c>
      <c r="P162" s="40">
        <v>3.85</v>
      </c>
      <c r="Q162" s="40">
        <v>13.28</v>
      </c>
      <c r="R162" s="44">
        <v>0</v>
      </c>
      <c r="S162" s="39" t="s">
        <v>68</v>
      </c>
      <c r="T162" s="47" t="s">
        <v>68</v>
      </c>
      <c r="V162" s="109" t="s">
        <v>98</v>
      </c>
      <c r="W162" s="108">
        <f t="shared" si="14"/>
        <v>10</v>
      </c>
      <c r="X162" s="108" t="str">
        <f t="shared" si="15"/>
        <v>Quarter 4</v>
      </c>
      <c r="Y162" s="108" t="str" cm="1">
        <f t="array" ref="Y162">_xlfn.IFS(OR(W162=1,W162=2,W162=3),"1",(OR(W162=4,W162=5,W162=6)),"2",(OR(W162=7,W162=8,W162=9)),"3",(OR(W162=10,W162=11,W162=12)),"4")</f>
        <v>4</v>
      </c>
      <c r="Z162" s="109">
        <v>2020</v>
      </c>
    </row>
    <row r="163" spans="1:26" ht="17.149999999999999" customHeight="1" x14ac:dyDescent="0.35">
      <c r="A163" s="50" t="str">
        <f t="shared" si="19"/>
        <v>November 2020</v>
      </c>
      <c r="B163" s="39">
        <v>3095.92</v>
      </c>
      <c r="C163" s="40">
        <v>4836.88</v>
      </c>
      <c r="D163" s="40">
        <v>391.11</v>
      </c>
      <c r="E163" s="41">
        <f t="shared" si="16"/>
        <v>4445.7700000000004</v>
      </c>
      <c r="F163" s="39">
        <v>-245.62</v>
      </c>
      <c r="G163" s="40">
        <v>-1.53</v>
      </c>
      <c r="H163" s="40">
        <v>46.58</v>
      </c>
      <c r="I163" s="42">
        <f t="shared" si="17"/>
        <v>7932.8</v>
      </c>
      <c r="J163" s="43">
        <f t="shared" si="18"/>
        <v>7342.6500000000005</v>
      </c>
      <c r="K163" s="39" t="s">
        <v>68</v>
      </c>
      <c r="L163" s="40" t="s">
        <v>68</v>
      </c>
      <c r="M163" s="40" t="s">
        <v>68</v>
      </c>
      <c r="N163" s="44" t="s">
        <v>68</v>
      </c>
      <c r="O163" s="40">
        <v>371.02</v>
      </c>
      <c r="P163" s="40">
        <v>6.75</v>
      </c>
      <c r="Q163" s="40">
        <v>23.41</v>
      </c>
      <c r="R163" s="44">
        <v>0</v>
      </c>
      <c r="S163" s="39" t="s">
        <v>68</v>
      </c>
      <c r="T163" s="47" t="s">
        <v>68</v>
      </c>
      <c r="V163" s="109" t="s">
        <v>99</v>
      </c>
      <c r="W163" s="108">
        <f t="shared" si="14"/>
        <v>11</v>
      </c>
      <c r="X163" s="108" t="str">
        <f t="shared" si="15"/>
        <v>Quarter 4</v>
      </c>
      <c r="Y163" s="108" t="str" cm="1">
        <f t="array" ref="Y163">_xlfn.IFS(OR(W163=1,W163=2,W163=3),"1",(OR(W163=4,W163=5,W163=6)),"2",(OR(W163=7,W163=8,W163=9)),"3",(OR(W163=10,W163=11,W163=12)),"4")</f>
        <v>4</v>
      </c>
      <c r="Z163" s="109">
        <v>2020</v>
      </c>
    </row>
    <row r="164" spans="1:26" ht="17.149999999999999" customHeight="1" x14ac:dyDescent="0.35">
      <c r="A164" s="50" t="str">
        <f t="shared" si="19"/>
        <v>December 2020</v>
      </c>
      <c r="B164" s="39">
        <v>3419.97</v>
      </c>
      <c r="C164" s="40">
        <v>6036.97</v>
      </c>
      <c r="D164" s="40">
        <v>436.43</v>
      </c>
      <c r="E164" s="41">
        <f t="shared" si="16"/>
        <v>5600.54</v>
      </c>
      <c r="F164" s="39">
        <v>146.01</v>
      </c>
      <c r="G164" s="40">
        <v>-1.53</v>
      </c>
      <c r="H164" s="40">
        <v>48.14</v>
      </c>
      <c r="I164" s="42">
        <f t="shared" si="17"/>
        <v>9456.94</v>
      </c>
      <c r="J164" s="43">
        <f t="shared" si="18"/>
        <v>9214.66</v>
      </c>
      <c r="K164" s="39" t="s">
        <v>68</v>
      </c>
      <c r="L164" s="40" t="s">
        <v>68</v>
      </c>
      <c r="M164" s="40" t="s">
        <v>68</v>
      </c>
      <c r="N164" s="44" t="s">
        <v>68</v>
      </c>
      <c r="O164" s="40">
        <v>398.68</v>
      </c>
      <c r="P164" s="40">
        <v>11.02</v>
      </c>
      <c r="Q164" s="40">
        <v>25.82</v>
      </c>
      <c r="R164" s="44">
        <v>0</v>
      </c>
      <c r="S164" s="39" t="s">
        <v>68</v>
      </c>
      <c r="T164" s="47" t="s">
        <v>68</v>
      </c>
      <c r="V164" s="109" t="s">
        <v>100</v>
      </c>
      <c r="W164" s="108">
        <f t="shared" si="14"/>
        <v>12</v>
      </c>
      <c r="X164" s="110" t="str">
        <f t="shared" si="15"/>
        <v>Quarter 4</v>
      </c>
      <c r="Y164" s="108" t="str" cm="1">
        <f t="array" ref="Y164">_xlfn.IFS(OR(W164=1,W164=2,W164=3),"1",(OR(W164=4,W164=5,W164=6)),"2",(OR(W164=7,W164=8,W164=9)),"3",(OR(W164=10,W164=11,W164=12)),"4")</f>
        <v>4</v>
      </c>
      <c r="Z164" s="109">
        <v>2020</v>
      </c>
    </row>
    <row r="165" spans="1:26" ht="17.149999999999999" customHeight="1" x14ac:dyDescent="0.35">
      <c r="A165" s="50" t="str">
        <f t="shared" si="19"/>
        <v>January 2021</v>
      </c>
      <c r="B165" s="39">
        <v>3127.67</v>
      </c>
      <c r="C165" s="40">
        <v>7204.28</v>
      </c>
      <c r="D165" s="40">
        <v>488.89</v>
      </c>
      <c r="E165" s="41">
        <f t="shared" si="16"/>
        <v>6715.3899999999994</v>
      </c>
      <c r="F165" s="39">
        <v>543.41</v>
      </c>
      <c r="G165" s="40">
        <v>-1.56</v>
      </c>
      <c r="H165" s="40">
        <v>49.26</v>
      </c>
      <c r="I165" s="42">
        <f t="shared" si="17"/>
        <v>10331.950000000001</v>
      </c>
      <c r="J165" s="43">
        <f t="shared" si="18"/>
        <v>10435.730000000001</v>
      </c>
      <c r="K165" s="39" t="s">
        <v>68</v>
      </c>
      <c r="L165" s="40" t="s">
        <v>68</v>
      </c>
      <c r="M165" s="40" t="s">
        <v>68</v>
      </c>
      <c r="N165" s="44" t="s">
        <v>68</v>
      </c>
      <c r="O165" s="40">
        <v>346.65</v>
      </c>
      <c r="P165" s="40">
        <v>21.35</v>
      </c>
      <c r="Q165" s="40">
        <v>11.3</v>
      </c>
      <c r="R165" s="44">
        <v>0</v>
      </c>
      <c r="S165" s="39" t="s">
        <v>68</v>
      </c>
      <c r="T165" s="47" t="s">
        <v>68</v>
      </c>
      <c r="V165" s="109" t="s">
        <v>89</v>
      </c>
      <c r="W165" s="108">
        <f t="shared" si="14"/>
        <v>1</v>
      </c>
      <c r="X165" s="108" t="str">
        <f t="shared" si="15"/>
        <v>Quarter 1</v>
      </c>
      <c r="Y165" s="108" t="str" cm="1">
        <f t="array" ref="Y165">_xlfn.IFS(OR(W165=1,W165=2,W165=3),"1",(OR(W165=4,W165=5,W165=6)),"2",(OR(W165=7,W165=8,W165=9)),"3",(OR(W165=10,W165=11,W165=12)),"4")</f>
        <v>1</v>
      </c>
      <c r="Z165" s="109">
        <v>2021</v>
      </c>
    </row>
    <row r="166" spans="1:26" ht="17.149999999999999" customHeight="1" x14ac:dyDescent="0.35">
      <c r="A166" s="50" t="str">
        <f t="shared" si="19"/>
        <v>February 2021</v>
      </c>
      <c r="B166" s="39">
        <v>2636.32</v>
      </c>
      <c r="C166" s="40">
        <v>5490.87</v>
      </c>
      <c r="D166" s="40">
        <v>366.03</v>
      </c>
      <c r="E166" s="41">
        <f t="shared" si="16"/>
        <v>5124.84</v>
      </c>
      <c r="F166" s="39">
        <v>795.84</v>
      </c>
      <c r="G166" s="40">
        <v>-1.56</v>
      </c>
      <c r="H166" s="40">
        <v>44.49</v>
      </c>
      <c r="I166" s="42">
        <f t="shared" si="17"/>
        <v>8127.1900000000005</v>
      </c>
      <c r="J166" s="43">
        <f t="shared" si="18"/>
        <v>8601.49</v>
      </c>
      <c r="K166" s="39" t="s">
        <v>68</v>
      </c>
      <c r="L166" s="40" t="s">
        <v>68</v>
      </c>
      <c r="M166" s="40" t="s">
        <v>68</v>
      </c>
      <c r="N166" s="44" t="s">
        <v>68</v>
      </c>
      <c r="O166" s="40">
        <v>311.88</v>
      </c>
      <c r="P166" s="40">
        <v>10.35</v>
      </c>
      <c r="Q166" s="40">
        <v>27.97</v>
      </c>
      <c r="R166" s="44">
        <v>0</v>
      </c>
      <c r="S166" s="39" t="s">
        <v>68</v>
      </c>
      <c r="T166" s="47" t="s">
        <v>68</v>
      </c>
      <c r="V166" s="109" t="s">
        <v>90</v>
      </c>
      <c r="W166" s="108">
        <f t="shared" si="14"/>
        <v>2</v>
      </c>
      <c r="X166" s="108" t="str">
        <f t="shared" si="15"/>
        <v>Quarter 1</v>
      </c>
      <c r="Y166" s="108" t="str" cm="1">
        <f t="array" ref="Y166">_xlfn.IFS(OR(W166=1,W166=2,W166=3),"1",(OR(W166=4,W166=5,W166=6)),"2",(OR(W166=7,W166=8,W166=9)),"3",(OR(W166=10,W166=11,W166=12)),"4")</f>
        <v>1</v>
      </c>
      <c r="Z166" s="109">
        <v>2021</v>
      </c>
    </row>
    <row r="167" spans="1:26" ht="17.149999999999999" customHeight="1" x14ac:dyDescent="0.35">
      <c r="A167" s="50" t="str">
        <f t="shared" si="19"/>
        <v>March 2021</v>
      </c>
      <c r="B167" s="39">
        <v>3169.56</v>
      </c>
      <c r="C167" s="40">
        <v>5658.8</v>
      </c>
      <c r="D167" s="40">
        <v>397.82</v>
      </c>
      <c r="E167" s="41">
        <f t="shared" si="16"/>
        <v>5260.9800000000005</v>
      </c>
      <c r="F167" s="39">
        <v>-433.92</v>
      </c>
      <c r="G167" s="40">
        <v>-1.56</v>
      </c>
      <c r="H167" s="40">
        <v>49.26</v>
      </c>
      <c r="I167" s="42">
        <f t="shared" si="17"/>
        <v>8828.36</v>
      </c>
      <c r="J167" s="43">
        <f t="shared" si="18"/>
        <v>8045.880000000001</v>
      </c>
      <c r="K167" s="39" t="s">
        <v>68</v>
      </c>
      <c r="L167" s="40" t="s">
        <v>68</v>
      </c>
      <c r="M167" s="40" t="s">
        <v>68</v>
      </c>
      <c r="N167" s="44" t="s">
        <v>68</v>
      </c>
      <c r="O167" s="40">
        <v>359.55</v>
      </c>
      <c r="P167" s="40">
        <v>10.4</v>
      </c>
      <c r="Q167" s="40">
        <v>36.35</v>
      </c>
      <c r="R167" s="44">
        <v>0</v>
      </c>
      <c r="S167" s="39" t="s">
        <v>68</v>
      </c>
      <c r="T167" s="47" t="s">
        <v>68</v>
      </c>
      <c r="V167" s="109" t="s">
        <v>91</v>
      </c>
      <c r="W167" s="108">
        <f t="shared" si="14"/>
        <v>3</v>
      </c>
      <c r="X167" s="108" t="str">
        <f t="shared" si="15"/>
        <v>Quarter 1</v>
      </c>
      <c r="Y167" s="108" t="str" cm="1">
        <f t="array" ref="Y167">_xlfn.IFS(OR(W167=1,W167=2,W167=3),"1",(OR(W167=4,W167=5,W167=6)),"2",(OR(W167=7,W167=8,W167=9)),"3",(OR(W167=10,W167=11,W167=12)),"4")</f>
        <v>1</v>
      </c>
      <c r="Z167" s="109">
        <v>2021</v>
      </c>
    </row>
    <row r="168" spans="1:26" ht="17.149999999999999" customHeight="1" x14ac:dyDescent="0.35">
      <c r="A168" s="50" t="str">
        <f t="shared" si="19"/>
        <v>April 2021</v>
      </c>
      <c r="B168" s="39">
        <v>2336.66</v>
      </c>
      <c r="C168" s="40">
        <v>4469.3599999999997</v>
      </c>
      <c r="D168" s="40">
        <v>382.76</v>
      </c>
      <c r="E168" s="41">
        <f t="shared" si="16"/>
        <v>4086.5999999999995</v>
      </c>
      <c r="F168" s="39">
        <v>678.48</v>
      </c>
      <c r="G168" s="40">
        <v>-1.8</v>
      </c>
      <c r="H168" s="40">
        <v>47.67</v>
      </c>
      <c r="I168" s="42">
        <f t="shared" si="17"/>
        <v>6806.0199999999995</v>
      </c>
      <c r="J168" s="43">
        <f t="shared" si="18"/>
        <v>7149.41</v>
      </c>
      <c r="K168" s="39" t="s">
        <v>68</v>
      </c>
      <c r="L168" s="40" t="s">
        <v>68</v>
      </c>
      <c r="M168" s="40" t="s">
        <v>68</v>
      </c>
      <c r="N168" s="44" t="s">
        <v>68</v>
      </c>
      <c r="O168" s="40">
        <v>266.89</v>
      </c>
      <c r="P168" s="40">
        <v>5.81</v>
      </c>
      <c r="Q168" s="40">
        <v>27.7</v>
      </c>
      <c r="R168" s="44">
        <v>0</v>
      </c>
      <c r="S168" s="39" t="s">
        <v>68</v>
      </c>
      <c r="T168" s="47" t="s">
        <v>68</v>
      </c>
      <c r="V168" s="109" t="s">
        <v>92</v>
      </c>
      <c r="W168" s="108">
        <f t="shared" si="14"/>
        <v>4</v>
      </c>
      <c r="X168" s="110" t="str">
        <f t="shared" si="15"/>
        <v>Quarter 2</v>
      </c>
      <c r="Y168" s="108" t="str" cm="1">
        <f t="array" ref="Y168">_xlfn.IFS(OR(W168=1,W168=2,W168=3),"1",(OR(W168=4,W168=5,W168=6)),"2",(OR(W168=7,W168=8,W168=9)),"3",(OR(W168=10,W168=11,W168=12)),"4")</f>
        <v>2</v>
      </c>
      <c r="Z168" s="109">
        <v>2021</v>
      </c>
    </row>
    <row r="169" spans="1:26" ht="17.149999999999999" customHeight="1" x14ac:dyDescent="0.35">
      <c r="A169" s="50" t="str">
        <f t="shared" si="19"/>
        <v>May 2021</v>
      </c>
      <c r="B169" s="39">
        <v>2312.0300000000002</v>
      </c>
      <c r="C169" s="40">
        <v>4314.09</v>
      </c>
      <c r="D169" s="40">
        <v>334.65</v>
      </c>
      <c r="E169" s="41">
        <f t="shared" si="16"/>
        <v>3979.44</v>
      </c>
      <c r="F169" s="39">
        <v>-97.62</v>
      </c>
      <c r="G169" s="40">
        <v>-1.8</v>
      </c>
      <c r="H169" s="40">
        <v>49.26</v>
      </c>
      <c r="I169" s="42">
        <f t="shared" si="17"/>
        <v>6626.1200000000008</v>
      </c>
      <c r="J169" s="43">
        <f t="shared" si="18"/>
        <v>6243.1100000000015</v>
      </c>
      <c r="K169" s="39" t="s">
        <v>68</v>
      </c>
      <c r="L169" s="40" t="s">
        <v>68</v>
      </c>
      <c r="M169" s="40" t="s">
        <v>68</v>
      </c>
      <c r="N169" s="44" t="s">
        <v>68</v>
      </c>
      <c r="O169" s="40">
        <v>261.27</v>
      </c>
      <c r="P169" s="40">
        <v>3.9</v>
      </c>
      <c r="Q169" s="40">
        <v>26.15</v>
      </c>
      <c r="R169" s="44">
        <v>0</v>
      </c>
      <c r="S169" s="39" t="s">
        <v>68</v>
      </c>
      <c r="T169" s="47" t="s">
        <v>68</v>
      </c>
      <c r="V169" s="109" t="s">
        <v>93</v>
      </c>
      <c r="W169" s="108">
        <f t="shared" si="14"/>
        <v>5</v>
      </c>
      <c r="X169" s="108" t="str">
        <f t="shared" si="15"/>
        <v>Quarter 2</v>
      </c>
      <c r="Y169" s="108" t="str" cm="1">
        <f t="array" ref="Y169">_xlfn.IFS(OR(W169=1,W169=2,W169=3),"1",(OR(W169=4,W169=5,W169=6)),"2",(OR(W169=7,W169=8,W169=9)),"3",(OR(W169=10,W169=11,W169=12)),"4")</f>
        <v>2</v>
      </c>
      <c r="Z169" s="109">
        <v>2021</v>
      </c>
    </row>
    <row r="170" spans="1:26" ht="17.149999999999999" customHeight="1" x14ac:dyDescent="0.35">
      <c r="A170" s="50" t="str">
        <f t="shared" si="19"/>
        <v>June 2021</v>
      </c>
      <c r="B170" s="39">
        <v>1532.62</v>
      </c>
      <c r="C170" s="40">
        <v>2670.09</v>
      </c>
      <c r="D170" s="40">
        <v>379.06</v>
      </c>
      <c r="E170" s="41">
        <f t="shared" si="16"/>
        <v>2291.0300000000002</v>
      </c>
      <c r="F170" s="39">
        <v>-303.2</v>
      </c>
      <c r="G170" s="40">
        <v>-1.8</v>
      </c>
      <c r="H170" s="40">
        <v>47.67</v>
      </c>
      <c r="I170" s="42">
        <f t="shared" si="17"/>
        <v>4202.71</v>
      </c>
      <c r="J170" s="43">
        <f t="shared" si="18"/>
        <v>3568.1200000000003</v>
      </c>
      <c r="K170" s="39" t="s">
        <v>68</v>
      </c>
      <c r="L170" s="40" t="s">
        <v>68</v>
      </c>
      <c r="M170" s="40" t="s">
        <v>68</v>
      </c>
      <c r="N170" s="44" t="s">
        <v>68</v>
      </c>
      <c r="O170" s="40">
        <v>217.27</v>
      </c>
      <c r="P170" s="40">
        <v>2.63</v>
      </c>
      <c r="Q170" s="40">
        <v>16.32</v>
      </c>
      <c r="R170" s="44">
        <v>0</v>
      </c>
      <c r="S170" s="39" t="s">
        <v>68</v>
      </c>
      <c r="T170" s="47" t="s">
        <v>68</v>
      </c>
      <c r="V170" s="109" t="s">
        <v>94</v>
      </c>
      <c r="W170" s="108">
        <f t="shared" si="14"/>
        <v>6</v>
      </c>
      <c r="X170" s="108" t="str">
        <f t="shared" si="15"/>
        <v>Quarter 2</v>
      </c>
      <c r="Y170" s="108" t="str" cm="1">
        <f t="array" ref="Y170">_xlfn.IFS(OR(W170=1,W170=2,W170=3),"1",(OR(W170=4,W170=5,W170=6)),"2",(OR(W170=7,W170=8,W170=9)),"3",(OR(W170=10,W170=11,W170=12)),"4")</f>
        <v>2</v>
      </c>
      <c r="Z170" s="109">
        <v>2021</v>
      </c>
    </row>
    <row r="171" spans="1:26" ht="17.149999999999999" customHeight="1" x14ac:dyDescent="0.35">
      <c r="A171" s="50" t="str">
        <f t="shared" si="19"/>
        <v>July 2021</v>
      </c>
      <c r="B171" s="39">
        <v>2212.7800000000002</v>
      </c>
      <c r="C171" s="40">
        <v>2331.9499999999998</v>
      </c>
      <c r="D171" s="40">
        <v>504.76</v>
      </c>
      <c r="E171" s="41">
        <f t="shared" si="16"/>
        <v>1827.1899999999998</v>
      </c>
      <c r="F171" s="39">
        <v>-79.61</v>
      </c>
      <c r="G171" s="40">
        <v>-2.12</v>
      </c>
      <c r="H171" s="40">
        <v>49.26</v>
      </c>
      <c r="I171" s="42">
        <f t="shared" si="17"/>
        <v>4544.7299999999996</v>
      </c>
      <c r="J171" s="43">
        <f t="shared" si="18"/>
        <v>4009.6199999999994</v>
      </c>
      <c r="K171" s="39" t="s">
        <v>68</v>
      </c>
      <c r="L171" s="40" t="s">
        <v>68</v>
      </c>
      <c r="M171" s="40" t="s">
        <v>68</v>
      </c>
      <c r="N171" s="44" t="s">
        <v>68</v>
      </c>
      <c r="O171" s="40">
        <v>301.98</v>
      </c>
      <c r="P171" s="40">
        <v>7.88</v>
      </c>
      <c r="Q171" s="40">
        <v>2.34</v>
      </c>
      <c r="R171" s="44">
        <v>0</v>
      </c>
      <c r="S171" s="39" t="s">
        <v>68</v>
      </c>
      <c r="T171" s="47" t="s">
        <v>68</v>
      </c>
      <c r="V171" s="109" t="s">
        <v>95</v>
      </c>
      <c r="W171" s="108">
        <f t="shared" si="14"/>
        <v>7</v>
      </c>
      <c r="X171" s="108" t="str">
        <f t="shared" si="15"/>
        <v>Quarter 3</v>
      </c>
      <c r="Y171" s="108" t="str" cm="1">
        <f t="array" ref="Y171">_xlfn.IFS(OR(W171=1,W171=2,W171=3),"1",(OR(W171=4,W171=5,W171=6)),"2",(OR(W171=7,W171=8,W171=9)),"3",(OR(W171=10,W171=11,W171=12)),"4")</f>
        <v>3</v>
      </c>
      <c r="Z171" s="109">
        <v>2021</v>
      </c>
    </row>
    <row r="172" spans="1:26" ht="17.149999999999999" customHeight="1" x14ac:dyDescent="0.35">
      <c r="A172" s="50" t="str">
        <f t="shared" si="19"/>
        <v>August 2021</v>
      </c>
      <c r="B172" s="39">
        <v>2797.81</v>
      </c>
      <c r="C172" s="40">
        <v>2082.75</v>
      </c>
      <c r="D172" s="40">
        <v>383.56</v>
      </c>
      <c r="E172" s="41">
        <f t="shared" si="16"/>
        <v>1699.19</v>
      </c>
      <c r="F172" s="39">
        <v>-634.17999999999995</v>
      </c>
      <c r="G172" s="40">
        <v>-2.12</v>
      </c>
      <c r="H172" s="40">
        <v>49.26</v>
      </c>
      <c r="I172" s="42">
        <f t="shared" si="17"/>
        <v>4880.5599999999995</v>
      </c>
      <c r="J172" s="43">
        <f t="shared" si="18"/>
        <v>3912.0799999999995</v>
      </c>
      <c r="K172" s="39" t="s">
        <v>68</v>
      </c>
      <c r="L172" s="40" t="s">
        <v>68</v>
      </c>
      <c r="M172" s="40" t="s">
        <v>68</v>
      </c>
      <c r="N172" s="44" t="s">
        <v>68</v>
      </c>
      <c r="O172" s="40">
        <v>319.66000000000003</v>
      </c>
      <c r="P172" s="40">
        <v>6.4</v>
      </c>
      <c r="Q172" s="40">
        <v>1.89</v>
      </c>
      <c r="R172" s="44">
        <v>0</v>
      </c>
      <c r="S172" s="39" t="s">
        <v>68</v>
      </c>
      <c r="T172" s="47" t="s">
        <v>68</v>
      </c>
      <c r="V172" s="109" t="s">
        <v>96</v>
      </c>
      <c r="W172" s="108">
        <f t="shared" si="14"/>
        <v>8</v>
      </c>
      <c r="X172" s="110" t="str">
        <f t="shared" si="15"/>
        <v>Quarter 3</v>
      </c>
      <c r="Y172" s="108" t="str" cm="1">
        <f t="array" ref="Y172">_xlfn.IFS(OR(W172=1,W172=2,W172=3),"1",(OR(W172=4,W172=5,W172=6)),"2",(OR(W172=7,W172=8,W172=9)),"3",(OR(W172=10,W172=11,W172=12)),"4")</f>
        <v>3</v>
      </c>
      <c r="Z172" s="109">
        <v>2021</v>
      </c>
    </row>
    <row r="173" spans="1:26" ht="17.149999999999999" customHeight="1" x14ac:dyDescent="0.35">
      <c r="A173" s="50" t="str">
        <f t="shared" si="19"/>
        <v>September 2021</v>
      </c>
      <c r="B173" s="39">
        <v>2781.07</v>
      </c>
      <c r="C173" s="40">
        <v>2385.3200000000002</v>
      </c>
      <c r="D173" s="40">
        <v>706.48</v>
      </c>
      <c r="E173" s="41">
        <f t="shared" si="16"/>
        <v>1678.8400000000001</v>
      </c>
      <c r="F173" s="39">
        <v>-256.05</v>
      </c>
      <c r="G173" s="40">
        <v>-2.12</v>
      </c>
      <c r="H173" s="40">
        <v>47.67</v>
      </c>
      <c r="I173" s="42">
        <f t="shared" si="17"/>
        <v>5166.3900000000003</v>
      </c>
      <c r="J173" s="43">
        <f t="shared" si="18"/>
        <v>4251.53</v>
      </c>
      <c r="K173" s="39" t="s">
        <v>68</v>
      </c>
      <c r="L173" s="40" t="s">
        <v>68</v>
      </c>
      <c r="M173" s="40" t="s">
        <v>68</v>
      </c>
      <c r="N173" s="44" t="s">
        <v>68</v>
      </c>
      <c r="O173" s="40">
        <v>328.7</v>
      </c>
      <c r="P173" s="40">
        <v>11</v>
      </c>
      <c r="Q173" s="40">
        <v>5.1100000000000003</v>
      </c>
      <c r="R173" s="44">
        <v>0</v>
      </c>
      <c r="S173" s="39" t="s">
        <v>68</v>
      </c>
      <c r="T173" s="47" t="s">
        <v>68</v>
      </c>
      <c r="V173" s="109" t="s">
        <v>97</v>
      </c>
      <c r="W173" s="108">
        <f t="shared" si="14"/>
        <v>9</v>
      </c>
      <c r="X173" s="108" t="str">
        <f t="shared" si="15"/>
        <v>Quarter 3</v>
      </c>
      <c r="Y173" s="108" t="str" cm="1">
        <f t="array" ref="Y173">_xlfn.IFS(OR(W173=1,W173=2,W173=3),"1",(OR(W173=4,W173=5,W173=6)),"2",(OR(W173=7,W173=8,W173=9)),"3",(OR(W173=10,W173=11,W173=12)),"4")</f>
        <v>3</v>
      </c>
      <c r="Z173" s="109">
        <v>2021</v>
      </c>
    </row>
    <row r="174" spans="1:26" ht="17.149999999999999" customHeight="1" x14ac:dyDescent="0.35">
      <c r="A174" s="50" t="str">
        <f t="shared" si="19"/>
        <v>October 2021</v>
      </c>
      <c r="B174" s="39">
        <v>3139.68</v>
      </c>
      <c r="C174" s="40">
        <v>4131.7700000000004</v>
      </c>
      <c r="D174" s="40">
        <v>1508.84</v>
      </c>
      <c r="E174" s="41">
        <f t="shared" si="16"/>
        <v>2622.9300000000003</v>
      </c>
      <c r="F174" s="39">
        <v>-340.34</v>
      </c>
      <c r="G174" s="40">
        <v>-3.3</v>
      </c>
      <c r="H174" s="40">
        <v>49.26</v>
      </c>
      <c r="I174" s="42">
        <f t="shared" si="17"/>
        <v>7271.4500000000007</v>
      </c>
      <c r="J174" s="43">
        <f t="shared" si="18"/>
        <v>5471.5300000000007</v>
      </c>
      <c r="K174" s="39" t="s">
        <v>68</v>
      </c>
      <c r="L174" s="40" t="s">
        <v>68</v>
      </c>
      <c r="M174" s="40" t="s">
        <v>68</v>
      </c>
      <c r="N174" s="44" t="s">
        <v>68</v>
      </c>
      <c r="O174" s="40">
        <v>324.27999999999997</v>
      </c>
      <c r="P174" s="40">
        <v>13.7</v>
      </c>
      <c r="Q174" s="40">
        <v>15.66</v>
      </c>
      <c r="R174" s="44">
        <v>0</v>
      </c>
      <c r="S174" s="39" t="s">
        <v>68</v>
      </c>
      <c r="T174" s="47" t="s">
        <v>68</v>
      </c>
      <c r="V174" s="109" t="s">
        <v>98</v>
      </c>
      <c r="W174" s="108">
        <f t="shared" si="14"/>
        <v>10</v>
      </c>
      <c r="X174" s="108" t="str">
        <f t="shared" si="15"/>
        <v>Quarter 4</v>
      </c>
      <c r="Y174" s="108" t="str" cm="1">
        <f t="array" ref="Y174">_xlfn.IFS(OR(W174=1,W174=2,W174=3),"1",(OR(W174=4,W174=5,W174=6)),"2",(OR(W174=7,W174=8,W174=9)),"3",(OR(W174=10,W174=11,W174=12)),"4")</f>
        <v>4</v>
      </c>
      <c r="Z174" s="109">
        <v>2021</v>
      </c>
    </row>
    <row r="175" spans="1:26" ht="17.149999999999999" customHeight="1" x14ac:dyDescent="0.35">
      <c r="A175" s="50" t="str">
        <f t="shared" si="19"/>
        <v>November 2021</v>
      </c>
      <c r="B175" s="39">
        <v>3218.53</v>
      </c>
      <c r="C175" s="40">
        <v>4968.3599999999997</v>
      </c>
      <c r="D175" s="40">
        <v>676.04</v>
      </c>
      <c r="E175" s="41">
        <f t="shared" si="16"/>
        <v>4292.32</v>
      </c>
      <c r="F175" s="39">
        <v>85.14</v>
      </c>
      <c r="G175" s="40">
        <v>-3.3</v>
      </c>
      <c r="H175" s="40">
        <v>47.67</v>
      </c>
      <c r="I175" s="42">
        <f t="shared" si="17"/>
        <v>8186.8899999999994</v>
      </c>
      <c r="J175" s="43">
        <f t="shared" si="18"/>
        <v>7643.66</v>
      </c>
      <c r="K175" s="39" t="s">
        <v>68</v>
      </c>
      <c r="L175" s="40" t="s">
        <v>68</v>
      </c>
      <c r="M175" s="40" t="s">
        <v>68</v>
      </c>
      <c r="N175" s="44" t="s">
        <v>68</v>
      </c>
      <c r="O175" s="40">
        <v>323.25</v>
      </c>
      <c r="P175" s="40">
        <v>16.079999999999998</v>
      </c>
      <c r="Q175" s="40">
        <v>23.36</v>
      </c>
      <c r="R175" s="44">
        <v>0</v>
      </c>
      <c r="S175" s="39" t="s">
        <v>68</v>
      </c>
      <c r="T175" s="47" t="s">
        <v>68</v>
      </c>
      <c r="V175" s="109" t="s">
        <v>99</v>
      </c>
      <c r="W175" s="108">
        <f t="shared" si="14"/>
        <v>11</v>
      </c>
      <c r="X175" s="108" t="str">
        <f t="shared" si="15"/>
        <v>Quarter 4</v>
      </c>
      <c r="Y175" s="108" t="str" cm="1">
        <f t="array" ref="Y175">_xlfn.IFS(OR(W175=1,W175=2,W175=3),"1",(OR(W175=4,W175=5,W175=6)),"2",(OR(W175=7,W175=8,W175=9)),"3",(OR(W175=10,W175=11,W175=12)),"4")</f>
        <v>4</v>
      </c>
      <c r="Z175" s="109">
        <v>2021</v>
      </c>
    </row>
    <row r="176" spans="1:26" ht="17.149999999999999" customHeight="1" x14ac:dyDescent="0.35">
      <c r="A176" s="50" t="str">
        <f t="shared" si="19"/>
        <v>December 2021</v>
      </c>
      <c r="B176" s="39">
        <v>3304.77</v>
      </c>
      <c r="C176" s="40">
        <v>5642.42</v>
      </c>
      <c r="D176" s="40">
        <v>760.12</v>
      </c>
      <c r="E176" s="41">
        <f t="shared" si="16"/>
        <v>4882.3</v>
      </c>
      <c r="F176" s="39">
        <v>225.06</v>
      </c>
      <c r="G176" s="40">
        <v>-3.3</v>
      </c>
      <c r="H176" s="40">
        <v>49.26</v>
      </c>
      <c r="I176" s="42">
        <f t="shared" si="17"/>
        <v>8947.19</v>
      </c>
      <c r="J176" s="43">
        <f t="shared" si="18"/>
        <v>8461.3900000000012</v>
      </c>
      <c r="K176" s="39" t="s">
        <v>68</v>
      </c>
      <c r="L176" s="40" t="s">
        <v>68</v>
      </c>
      <c r="M176" s="40" t="s">
        <v>68</v>
      </c>
      <c r="N176" s="44" t="s">
        <v>68</v>
      </c>
      <c r="O176" s="40">
        <v>345.27</v>
      </c>
      <c r="P176" s="40">
        <v>11.26</v>
      </c>
      <c r="Q176" s="40">
        <v>25.52</v>
      </c>
      <c r="R176" s="44">
        <v>0</v>
      </c>
      <c r="S176" s="39" t="s">
        <v>68</v>
      </c>
      <c r="T176" s="47" t="s">
        <v>68</v>
      </c>
      <c r="V176" s="109" t="s">
        <v>100</v>
      </c>
      <c r="W176" s="108">
        <f t="shared" si="14"/>
        <v>12</v>
      </c>
      <c r="X176" s="110" t="str">
        <f t="shared" si="15"/>
        <v>Quarter 4</v>
      </c>
      <c r="Y176" s="108" t="str" cm="1">
        <f t="array" ref="Y176">_xlfn.IFS(OR(W176=1,W176=2,W176=3),"1",(OR(W176=4,W176=5,W176=6)),"2",(OR(W176=7,W176=8,W176=9)),"3",(OR(W176=10,W176=11,W176=12)),"4")</f>
        <v>4</v>
      </c>
      <c r="Z176" s="109">
        <v>2021</v>
      </c>
    </row>
    <row r="177" spans="1:26" ht="17.149999999999999" customHeight="1" x14ac:dyDescent="0.35">
      <c r="A177" s="50" t="str">
        <f t="shared" si="19"/>
        <v>January 2022</v>
      </c>
      <c r="B177" s="39">
        <v>3282.08</v>
      </c>
      <c r="C177" s="40">
        <v>6404.81</v>
      </c>
      <c r="D177" s="40">
        <v>789.59</v>
      </c>
      <c r="E177" s="41">
        <f t="shared" si="16"/>
        <v>5615.22</v>
      </c>
      <c r="F177" s="39">
        <v>248.13</v>
      </c>
      <c r="G177" s="40">
        <v>-4.37</v>
      </c>
      <c r="H177" s="40">
        <v>51.49</v>
      </c>
      <c r="I177" s="42">
        <f t="shared" si="17"/>
        <v>9686.89</v>
      </c>
      <c r="J177" s="43">
        <f t="shared" si="18"/>
        <v>9196.9199999999983</v>
      </c>
      <c r="K177" s="39" t="s">
        <v>68</v>
      </c>
      <c r="L177" s="40" t="s">
        <v>68</v>
      </c>
      <c r="M177" s="40" t="s">
        <v>68</v>
      </c>
      <c r="N177" s="44" t="s">
        <v>68</v>
      </c>
      <c r="O177" s="40">
        <v>341.9</v>
      </c>
      <c r="P177" s="40">
        <v>14.98</v>
      </c>
      <c r="Q177" s="40">
        <v>49.36</v>
      </c>
      <c r="R177" s="44">
        <v>0</v>
      </c>
      <c r="S177" s="39" t="s">
        <v>68</v>
      </c>
      <c r="T177" s="47" t="s">
        <v>68</v>
      </c>
      <c r="V177" s="109" t="s">
        <v>89</v>
      </c>
      <c r="W177" s="108">
        <f t="shared" si="14"/>
        <v>1</v>
      </c>
      <c r="X177" s="108" t="str">
        <f t="shared" si="15"/>
        <v>Quarter 1</v>
      </c>
      <c r="Y177" s="108" t="str" cm="1">
        <f t="array" ref="Y177">_xlfn.IFS(OR(W177=1,W177=2,W177=3),"1",(OR(W177=4,W177=5,W177=6)),"2",(OR(W177=7,W177=8,W177=9)),"3",(OR(W177=10,W177=11,W177=12)),"4")</f>
        <v>1</v>
      </c>
      <c r="Z177" s="109">
        <v>2022</v>
      </c>
    </row>
    <row r="178" spans="1:26" ht="17.149999999999999" customHeight="1" x14ac:dyDescent="0.35">
      <c r="A178" s="50" t="str">
        <f t="shared" si="19"/>
        <v>February 2022</v>
      </c>
      <c r="B178" s="39">
        <v>2938.95</v>
      </c>
      <c r="C178" s="40">
        <v>4876.5</v>
      </c>
      <c r="D178" s="40">
        <v>894.64</v>
      </c>
      <c r="E178" s="41">
        <f t="shared" si="16"/>
        <v>3981.86</v>
      </c>
      <c r="F178" s="39">
        <v>159.80000000000001</v>
      </c>
      <c r="G178" s="40">
        <v>-4.37</v>
      </c>
      <c r="H178" s="40">
        <v>46.5</v>
      </c>
      <c r="I178" s="42">
        <f t="shared" si="17"/>
        <v>7815.45</v>
      </c>
      <c r="J178" s="43">
        <f t="shared" si="18"/>
        <v>7127.11</v>
      </c>
      <c r="K178" s="39" t="s">
        <v>68</v>
      </c>
      <c r="L178" s="40" t="s">
        <v>68</v>
      </c>
      <c r="M178" s="40" t="s">
        <v>68</v>
      </c>
      <c r="N178" s="44" t="s">
        <v>68</v>
      </c>
      <c r="O178" s="40">
        <v>322.14</v>
      </c>
      <c r="P178" s="40">
        <v>9.51</v>
      </c>
      <c r="Q178" s="40">
        <v>30.43</v>
      </c>
      <c r="R178" s="44">
        <v>0</v>
      </c>
      <c r="S178" s="39" t="s">
        <v>68</v>
      </c>
      <c r="T178" s="47" t="s">
        <v>68</v>
      </c>
      <c r="V178" s="109" t="s">
        <v>90</v>
      </c>
      <c r="W178" s="108">
        <f t="shared" si="14"/>
        <v>2</v>
      </c>
      <c r="X178" s="108" t="str">
        <f t="shared" si="15"/>
        <v>Quarter 1</v>
      </c>
      <c r="Y178" s="108" t="str" cm="1">
        <f t="array" ref="Y178">_xlfn.IFS(OR(W178=1,W178=2,W178=3),"1",(OR(W178=4,W178=5,W178=6)),"2",(OR(W178=7,W178=8,W178=9)),"3",(OR(W178=10,W178=11,W178=12)),"4")</f>
        <v>1</v>
      </c>
      <c r="Z178" s="109">
        <v>2022</v>
      </c>
    </row>
    <row r="179" spans="1:26" ht="17.149999999999999" customHeight="1" x14ac:dyDescent="0.35">
      <c r="A179" s="50" t="str">
        <f t="shared" si="19"/>
        <v>March 2022</v>
      </c>
      <c r="B179" s="39">
        <v>3170.87</v>
      </c>
      <c r="C179" s="40">
        <v>5079.1099999999997</v>
      </c>
      <c r="D179" s="40">
        <v>1342.04</v>
      </c>
      <c r="E179" s="41">
        <f t="shared" si="16"/>
        <v>3737.0699999999997</v>
      </c>
      <c r="F179" s="39">
        <v>28.63</v>
      </c>
      <c r="G179" s="40">
        <v>-4.37</v>
      </c>
      <c r="H179" s="40">
        <v>51.49</v>
      </c>
      <c r="I179" s="42">
        <f t="shared" si="17"/>
        <v>8249.98</v>
      </c>
      <c r="J179" s="43">
        <f t="shared" si="18"/>
        <v>6988.0599999999995</v>
      </c>
      <c r="K179" s="39" t="s">
        <v>68</v>
      </c>
      <c r="L179" s="40" t="s">
        <v>68</v>
      </c>
      <c r="M179" s="40" t="s">
        <v>68</v>
      </c>
      <c r="N179" s="44" t="s">
        <v>68</v>
      </c>
      <c r="O179" s="40">
        <v>336.67</v>
      </c>
      <c r="P179" s="40">
        <v>6</v>
      </c>
      <c r="Q179" s="40">
        <v>33.68</v>
      </c>
      <c r="R179" s="44">
        <v>0</v>
      </c>
      <c r="S179" s="39" t="s">
        <v>68</v>
      </c>
      <c r="T179" s="47" t="s">
        <v>68</v>
      </c>
      <c r="V179" s="109" t="s">
        <v>91</v>
      </c>
      <c r="W179" s="108">
        <f t="shared" si="14"/>
        <v>3</v>
      </c>
      <c r="X179" s="108" t="str">
        <f t="shared" si="15"/>
        <v>Quarter 1</v>
      </c>
      <c r="Y179" s="108" t="str" cm="1">
        <f t="array" ref="Y179">_xlfn.IFS(OR(W179=1,W179=2,W179=3),"1",(OR(W179=4,W179=5,W179=6)),"2",(OR(W179=7,W179=8,W179=9)),"3",(OR(W179=10,W179=11,W179=12)),"4")</f>
        <v>1</v>
      </c>
      <c r="Z179" s="109">
        <v>2022</v>
      </c>
    </row>
    <row r="180" spans="1:26" ht="17.149999999999999" customHeight="1" x14ac:dyDescent="0.35">
      <c r="A180" s="50" t="str">
        <f t="shared" si="19"/>
        <v>April 2022</v>
      </c>
      <c r="B180" s="39">
        <v>3181.42</v>
      </c>
      <c r="C180" s="40">
        <v>5368.03</v>
      </c>
      <c r="D180" s="40">
        <v>2365.58</v>
      </c>
      <c r="E180" s="41">
        <f t="shared" si="16"/>
        <v>3002.45</v>
      </c>
      <c r="F180" s="39">
        <v>113.71</v>
      </c>
      <c r="G180" s="40">
        <v>-3.88</v>
      </c>
      <c r="H180" s="40">
        <v>49.83</v>
      </c>
      <c r="I180" s="42">
        <f t="shared" si="17"/>
        <v>8549.4500000000007</v>
      </c>
      <c r="J180" s="43">
        <f t="shared" si="18"/>
        <v>6347.4100000000008</v>
      </c>
      <c r="K180" s="39" t="s">
        <v>68</v>
      </c>
      <c r="L180" s="40" t="s">
        <v>68</v>
      </c>
      <c r="M180" s="40" t="s">
        <v>68</v>
      </c>
      <c r="N180" s="44" t="s">
        <v>68</v>
      </c>
      <c r="O180" s="40">
        <v>326.17</v>
      </c>
      <c r="P180" s="40">
        <v>14.06</v>
      </c>
      <c r="Q180" s="40">
        <v>45.75</v>
      </c>
      <c r="R180" s="44">
        <v>0</v>
      </c>
      <c r="S180" s="39" t="s">
        <v>68</v>
      </c>
      <c r="T180" s="47" t="s">
        <v>68</v>
      </c>
      <c r="V180" s="109" t="s">
        <v>92</v>
      </c>
      <c r="W180" s="108">
        <f t="shared" si="14"/>
        <v>4</v>
      </c>
      <c r="X180" s="110" t="str">
        <f t="shared" si="15"/>
        <v>Quarter 2</v>
      </c>
      <c r="Y180" s="108" t="str" cm="1">
        <f t="array" ref="Y180">_xlfn.IFS(OR(W180=1,W180=2,W180=3),"1",(OR(W180=4,W180=5,W180=6)),"2",(OR(W180=7,W180=8,W180=9)),"3",(OR(W180=10,W180=11,W180=12)),"4")</f>
        <v>2</v>
      </c>
      <c r="Z180" s="109">
        <v>2022</v>
      </c>
    </row>
    <row r="181" spans="1:26" ht="17.149999999999999" customHeight="1" x14ac:dyDescent="0.35">
      <c r="A181" s="50" t="str">
        <f t="shared" si="19"/>
        <v>May 2022</v>
      </c>
      <c r="B181" s="39">
        <v>3325.45</v>
      </c>
      <c r="C181" s="40">
        <v>4331.58</v>
      </c>
      <c r="D181" s="40">
        <v>2528.69</v>
      </c>
      <c r="E181" s="41">
        <f t="shared" si="16"/>
        <v>1802.8899999999999</v>
      </c>
      <c r="F181" s="39">
        <v>-293.57</v>
      </c>
      <c r="G181" s="40">
        <v>-3.88</v>
      </c>
      <c r="H181" s="40">
        <v>51.49</v>
      </c>
      <c r="I181" s="42">
        <f t="shared" si="17"/>
        <v>7657.03</v>
      </c>
      <c r="J181" s="43">
        <f t="shared" si="18"/>
        <v>4886.26</v>
      </c>
      <c r="K181" s="39" t="s">
        <v>68</v>
      </c>
      <c r="L181" s="40" t="s">
        <v>68</v>
      </c>
      <c r="M181" s="40" t="s">
        <v>68</v>
      </c>
      <c r="N181" s="44" t="s">
        <v>68</v>
      </c>
      <c r="O181" s="40">
        <v>321.17</v>
      </c>
      <c r="P181" s="40">
        <v>19.579999999999998</v>
      </c>
      <c r="Q181" s="40">
        <v>29.85</v>
      </c>
      <c r="R181" s="44">
        <v>0</v>
      </c>
      <c r="S181" s="39" t="s">
        <v>68</v>
      </c>
      <c r="T181" s="47" t="s">
        <v>68</v>
      </c>
      <c r="V181" s="109" t="s">
        <v>93</v>
      </c>
      <c r="W181" s="108">
        <f t="shared" si="14"/>
        <v>5</v>
      </c>
      <c r="X181" s="108" t="str">
        <f t="shared" si="15"/>
        <v>Quarter 2</v>
      </c>
      <c r="Y181" s="108" t="str" cm="1">
        <f t="array" ref="Y181">_xlfn.IFS(OR(W181=1,W181=2,W181=3),"1",(OR(W181=4,W181=5,W181=6)),"2",(OR(W181=7,W181=8,W181=9)),"3",(OR(W181=10,W181=11,W181=12)),"4")</f>
        <v>2</v>
      </c>
      <c r="Z181" s="109">
        <v>2022</v>
      </c>
    </row>
    <row r="182" spans="1:26" ht="17.149999999999999" customHeight="1" x14ac:dyDescent="0.35">
      <c r="A182" s="50" t="str">
        <f t="shared" si="19"/>
        <v>June 2022</v>
      </c>
      <c r="B182" s="39">
        <v>3067.97</v>
      </c>
      <c r="C182" s="40">
        <v>3631.55</v>
      </c>
      <c r="D182" s="40">
        <v>2401.83</v>
      </c>
      <c r="E182" s="41">
        <f t="shared" si="16"/>
        <v>1229.7200000000003</v>
      </c>
      <c r="F182" s="39">
        <v>-359.18</v>
      </c>
      <c r="G182" s="40">
        <v>-3.88</v>
      </c>
      <c r="H182" s="40">
        <v>49.83</v>
      </c>
      <c r="I182" s="42">
        <f t="shared" si="17"/>
        <v>6699.52</v>
      </c>
      <c r="J182" s="43">
        <f t="shared" si="18"/>
        <v>3988.3400000000006</v>
      </c>
      <c r="K182" s="39" t="s">
        <v>68</v>
      </c>
      <c r="L182" s="40" t="s">
        <v>68</v>
      </c>
      <c r="M182" s="40" t="s">
        <v>68</v>
      </c>
      <c r="N182" s="44" t="s">
        <v>68</v>
      </c>
      <c r="O182" s="40">
        <v>303.12</v>
      </c>
      <c r="P182" s="40">
        <v>17.079999999999998</v>
      </c>
      <c r="Q182" s="40">
        <v>21.2</v>
      </c>
      <c r="R182" s="44">
        <v>0</v>
      </c>
      <c r="S182" s="39" t="s">
        <v>68</v>
      </c>
      <c r="T182" s="47" t="s">
        <v>68</v>
      </c>
      <c r="V182" s="109" t="s">
        <v>94</v>
      </c>
      <c r="W182" s="108">
        <f t="shared" si="14"/>
        <v>6</v>
      </c>
      <c r="X182" s="108" t="str">
        <f t="shared" si="15"/>
        <v>Quarter 2</v>
      </c>
      <c r="Y182" s="108" t="str" cm="1">
        <f t="array" ref="Y182">_xlfn.IFS(OR(W182=1,W182=2,W182=3),"1",(OR(W182=4,W182=5,W182=6)),"2",(OR(W182=7,W182=8,W182=9)),"3",(OR(W182=10,W182=11,W182=12)),"4")</f>
        <v>2</v>
      </c>
      <c r="Z182" s="109">
        <v>2022</v>
      </c>
    </row>
    <row r="183" spans="1:26" ht="17.149999999999999" customHeight="1" x14ac:dyDescent="0.35">
      <c r="A183" s="50" t="str">
        <f t="shared" si="19"/>
        <v>July 2022</v>
      </c>
      <c r="B183" s="39">
        <v>3039.16</v>
      </c>
      <c r="C183" s="40">
        <v>3620</v>
      </c>
      <c r="D183" s="40">
        <v>2521.64</v>
      </c>
      <c r="E183" s="41">
        <f t="shared" si="16"/>
        <v>1098.3600000000001</v>
      </c>
      <c r="F183" s="39">
        <v>-37.99</v>
      </c>
      <c r="G183" s="40">
        <v>-2.54</v>
      </c>
      <c r="H183" s="40">
        <v>51.49</v>
      </c>
      <c r="I183" s="42">
        <f t="shared" si="17"/>
        <v>6659.16</v>
      </c>
      <c r="J183" s="43">
        <f t="shared" si="18"/>
        <v>4151.0200000000004</v>
      </c>
      <c r="K183" s="39" t="s">
        <v>68</v>
      </c>
      <c r="L183" s="40" t="s">
        <v>68</v>
      </c>
      <c r="M183" s="40" t="s">
        <v>68</v>
      </c>
      <c r="N183" s="44" t="s">
        <v>68</v>
      </c>
      <c r="O183" s="40">
        <v>324.45999999999998</v>
      </c>
      <c r="P183" s="40">
        <v>14.88</v>
      </c>
      <c r="Q183" s="40">
        <v>13.23</v>
      </c>
      <c r="R183" s="44">
        <v>0</v>
      </c>
      <c r="S183" s="39" t="s">
        <v>68</v>
      </c>
      <c r="T183" s="47" t="s">
        <v>68</v>
      </c>
      <c r="V183" s="109" t="s">
        <v>95</v>
      </c>
      <c r="W183" s="108">
        <f t="shared" si="14"/>
        <v>7</v>
      </c>
      <c r="X183" s="108" t="str">
        <f t="shared" si="15"/>
        <v>Quarter 3</v>
      </c>
      <c r="Y183" s="108" t="str" cm="1">
        <f t="array" ref="Y183">_xlfn.IFS(OR(W183=1,W183=2,W183=3),"1",(OR(W183=4,W183=5,W183=6)),"2",(OR(W183=7,W183=8,W183=9)),"3",(OR(W183=10,W183=11,W183=12)),"4")</f>
        <v>3</v>
      </c>
      <c r="Z183" s="109">
        <v>2022</v>
      </c>
    </row>
    <row r="184" spans="1:26" ht="17.149999999999999" customHeight="1" x14ac:dyDescent="0.35">
      <c r="A184" s="50" t="str">
        <f t="shared" si="19"/>
        <v>August 2022</v>
      </c>
      <c r="B184" s="39">
        <v>2762.6</v>
      </c>
      <c r="C184" s="40">
        <v>3643.9</v>
      </c>
      <c r="D184" s="40">
        <v>2437.65</v>
      </c>
      <c r="E184" s="41">
        <f t="shared" si="16"/>
        <v>1206.25</v>
      </c>
      <c r="F184" s="39">
        <v>-9.98</v>
      </c>
      <c r="G184" s="40">
        <v>-2.54</v>
      </c>
      <c r="H184" s="40">
        <v>51.49</v>
      </c>
      <c r="I184" s="42">
        <f t="shared" si="17"/>
        <v>6406.5</v>
      </c>
      <c r="J184" s="43">
        <f t="shared" si="18"/>
        <v>4010.3599999999997</v>
      </c>
      <c r="K184" s="39" t="s">
        <v>68</v>
      </c>
      <c r="L184" s="40" t="s">
        <v>68</v>
      </c>
      <c r="M184" s="40" t="s">
        <v>68</v>
      </c>
      <c r="N184" s="44" t="s">
        <v>68</v>
      </c>
      <c r="O184" s="40">
        <v>268.54000000000002</v>
      </c>
      <c r="P184" s="40">
        <v>14.42</v>
      </c>
      <c r="Q184" s="40">
        <v>16.96</v>
      </c>
      <c r="R184" s="44">
        <v>0</v>
      </c>
      <c r="S184" s="39" t="s">
        <v>68</v>
      </c>
      <c r="T184" s="47" t="s">
        <v>68</v>
      </c>
      <c r="V184" s="109" t="s">
        <v>96</v>
      </c>
      <c r="W184" s="108">
        <f t="shared" si="14"/>
        <v>8</v>
      </c>
      <c r="X184" s="110" t="str">
        <f t="shared" si="15"/>
        <v>Quarter 3</v>
      </c>
      <c r="Y184" s="108" t="str" cm="1">
        <f t="array" ref="Y184">_xlfn.IFS(OR(W184=1,W184=2,W184=3),"1",(OR(W184=4,W184=5,W184=6)),"2",(OR(W184=7,W184=8,W184=9)),"3",(OR(W184=10,W184=11,W184=12)),"4")</f>
        <v>3</v>
      </c>
      <c r="Z184" s="109">
        <v>2022</v>
      </c>
    </row>
    <row r="185" spans="1:26" ht="17.149999999999999" customHeight="1" x14ac:dyDescent="0.35">
      <c r="A185" s="50" t="str">
        <f t="shared" si="19"/>
        <v>September 2022</v>
      </c>
      <c r="B185" s="39">
        <v>3220.92</v>
      </c>
      <c r="C185" s="40">
        <v>3527.3</v>
      </c>
      <c r="D185" s="40">
        <v>2457.54</v>
      </c>
      <c r="E185" s="41">
        <f t="shared" si="16"/>
        <v>1069.7600000000002</v>
      </c>
      <c r="F185" s="39">
        <v>110.15</v>
      </c>
      <c r="G185" s="40">
        <v>-2.54</v>
      </c>
      <c r="H185" s="40">
        <v>49.83</v>
      </c>
      <c r="I185" s="42">
        <f t="shared" si="17"/>
        <v>6748.22</v>
      </c>
      <c r="J185" s="43">
        <f t="shared" si="18"/>
        <v>4450.66</v>
      </c>
      <c r="K185" s="39" t="s">
        <v>68</v>
      </c>
      <c r="L185" s="40" t="s">
        <v>68</v>
      </c>
      <c r="M185" s="40" t="s">
        <v>68</v>
      </c>
      <c r="N185" s="44" t="s">
        <v>68</v>
      </c>
      <c r="O185" s="40">
        <v>318.95</v>
      </c>
      <c r="P185" s="40">
        <v>13.36</v>
      </c>
      <c r="Q185" s="40">
        <v>29.08</v>
      </c>
      <c r="R185" s="44">
        <v>0</v>
      </c>
      <c r="S185" s="39" t="s">
        <v>68</v>
      </c>
      <c r="T185" s="47" t="s">
        <v>68</v>
      </c>
      <c r="V185" s="109" t="s">
        <v>97</v>
      </c>
      <c r="W185" s="108">
        <f t="shared" si="14"/>
        <v>9</v>
      </c>
      <c r="X185" s="108" t="str">
        <f t="shared" si="15"/>
        <v>Quarter 3</v>
      </c>
      <c r="Y185" s="108" t="str" cm="1">
        <f t="array" ref="Y185">_xlfn.IFS(OR(W185=1,W185=2,W185=3),"1",(OR(W185=4,W185=5,W185=6)),"2",(OR(W185=7,W185=8,W185=9)),"3",(OR(W185=10,W185=11,W185=12)),"4")</f>
        <v>3</v>
      </c>
      <c r="Z185" s="109">
        <v>2022</v>
      </c>
    </row>
    <row r="186" spans="1:26" ht="17.149999999999999" customHeight="1" x14ac:dyDescent="0.35">
      <c r="A186" s="50" t="str">
        <f t="shared" si="19"/>
        <v>October 2022</v>
      </c>
      <c r="B186" s="39">
        <v>3275.09</v>
      </c>
      <c r="C186" s="40">
        <v>4535.05</v>
      </c>
      <c r="D186" s="40">
        <v>2482.36</v>
      </c>
      <c r="E186" s="41">
        <f t="shared" si="16"/>
        <v>2052.69</v>
      </c>
      <c r="F186" s="39">
        <v>-694.19</v>
      </c>
      <c r="G186" s="40">
        <v>-2.38</v>
      </c>
      <c r="H186" s="40">
        <v>51.49</v>
      </c>
      <c r="I186" s="42">
        <f t="shared" si="17"/>
        <v>7810.14</v>
      </c>
      <c r="J186" s="43">
        <f t="shared" si="18"/>
        <v>4685.08</v>
      </c>
      <c r="K186" s="39" t="s">
        <v>68</v>
      </c>
      <c r="L186" s="40" t="s">
        <v>68</v>
      </c>
      <c r="M186" s="40" t="s">
        <v>68</v>
      </c>
      <c r="N186" s="44" t="s">
        <v>68</v>
      </c>
      <c r="O186" s="40">
        <v>343.26</v>
      </c>
      <c r="P186" s="40">
        <v>11.19</v>
      </c>
      <c r="Q186" s="40">
        <v>28.68</v>
      </c>
      <c r="R186" s="44">
        <v>0</v>
      </c>
      <c r="S186" s="39" t="s">
        <v>68</v>
      </c>
      <c r="T186" s="47" t="s">
        <v>68</v>
      </c>
      <c r="V186" s="109" t="s">
        <v>98</v>
      </c>
      <c r="W186" s="108">
        <f t="shared" ref="W186:W204" si="20">MONTH(1&amp;LEFT(V186,3))</f>
        <v>10</v>
      </c>
      <c r="X186" s="108" t="str">
        <f t="shared" ref="X186:X202" si="21">"Quarter "&amp;Y186</f>
        <v>Quarter 4</v>
      </c>
      <c r="Y186" s="108" t="str" cm="1">
        <f t="array" ref="Y186">_xlfn.IFS(OR(W186=1,W186=2,W186=3),"1",(OR(W186=4,W186=5,W186=6)),"2",(OR(W186=7,W186=8,W186=9)),"3",(OR(W186=10,W186=11,W186=12)),"4")</f>
        <v>4</v>
      </c>
      <c r="Z186" s="109">
        <v>2022</v>
      </c>
    </row>
    <row r="187" spans="1:26" ht="17.149999999999999" customHeight="1" x14ac:dyDescent="0.35">
      <c r="A187" s="50" t="str">
        <f t="shared" si="19"/>
        <v>November 2022</v>
      </c>
      <c r="B187" s="39">
        <v>3107.3</v>
      </c>
      <c r="C187" s="40">
        <v>4842.38</v>
      </c>
      <c r="D187" s="40">
        <v>1580.7</v>
      </c>
      <c r="E187" s="41">
        <f t="shared" si="16"/>
        <v>3261.6800000000003</v>
      </c>
      <c r="F187" s="39">
        <v>171.76</v>
      </c>
      <c r="G187" s="40">
        <v>-2.38</v>
      </c>
      <c r="H187" s="40">
        <v>49.83</v>
      </c>
      <c r="I187" s="42">
        <f t="shared" si="17"/>
        <v>7949.68</v>
      </c>
      <c r="J187" s="43">
        <f t="shared" si="18"/>
        <v>6590.5700000000006</v>
      </c>
      <c r="K187" s="39" t="s">
        <v>68</v>
      </c>
      <c r="L187" s="40" t="s">
        <v>68</v>
      </c>
      <c r="M187" s="40" t="s">
        <v>68</v>
      </c>
      <c r="N187" s="44" t="s">
        <v>68</v>
      </c>
      <c r="O187" s="40">
        <v>308.55</v>
      </c>
      <c r="P187" s="40">
        <v>11.2</v>
      </c>
      <c r="Q187" s="40">
        <v>35.659999999999997</v>
      </c>
      <c r="R187" s="44">
        <v>0</v>
      </c>
      <c r="S187" s="39" t="s">
        <v>68</v>
      </c>
      <c r="T187" s="47" t="s">
        <v>68</v>
      </c>
      <c r="V187" s="109" t="s">
        <v>99</v>
      </c>
      <c r="W187" s="108">
        <f t="shared" si="20"/>
        <v>11</v>
      </c>
      <c r="X187" s="108" t="str">
        <f t="shared" si="21"/>
        <v>Quarter 4</v>
      </c>
      <c r="Y187" s="108" t="str" cm="1">
        <f t="array" ref="Y187">_xlfn.IFS(OR(W187=1,W187=2,W187=3),"1",(OR(W187=4,W187=5,W187=6)),"2",(OR(W187=7,W187=8,W187=9)),"3",(OR(W187=10,W187=11,W187=12)),"4")</f>
        <v>4</v>
      </c>
      <c r="Z187" s="109">
        <v>2022</v>
      </c>
    </row>
    <row r="188" spans="1:26" ht="17.149999999999999" customHeight="1" x14ac:dyDescent="0.35">
      <c r="A188" s="50" t="str">
        <f t="shared" si="19"/>
        <v>December 2022</v>
      </c>
      <c r="B188" s="39">
        <v>3365.84</v>
      </c>
      <c r="C188" s="40">
        <v>6663.25</v>
      </c>
      <c r="D188" s="40">
        <v>1686.11</v>
      </c>
      <c r="E188" s="41">
        <f t="shared" si="16"/>
        <v>4977.1400000000003</v>
      </c>
      <c r="F188" s="39">
        <v>199.62</v>
      </c>
      <c r="G188" s="40">
        <v>-2.38</v>
      </c>
      <c r="H188" s="40">
        <v>51.49</v>
      </c>
      <c r="I188" s="42">
        <f t="shared" si="17"/>
        <v>10029.09</v>
      </c>
      <c r="J188" s="43">
        <f t="shared" si="18"/>
        <v>8594.09</v>
      </c>
      <c r="K188" s="39" t="s">
        <v>68</v>
      </c>
      <c r="L188" s="40" t="s">
        <v>68</v>
      </c>
      <c r="M188" s="40" t="s">
        <v>68</v>
      </c>
      <c r="N188" s="44" t="s">
        <v>68</v>
      </c>
      <c r="O188" s="40">
        <v>338.05</v>
      </c>
      <c r="P188" s="40">
        <v>16.86</v>
      </c>
      <c r="Q188" s="40">
        <v>50.43</v>
      </c>
      <c r="R188" s="44">
        <v>0</v>
      </c>
      <c r="S188" s="39" t="s">
        <v>68</v>
      </c>
      <c r="T188" s="47" t="s">
        <v>68</v>
      </c>
      <c r="V188" s="109" t="s">
        <v>100</v>
      </c>
      <c r="W188" s="108">
        <f t="shared" si="20"/>
        <v>12</v>
      </c>
      <c r="X188" s="110" t="str">
        <f t="shared" si="21"/>
        <v>Quarter 4</v>
      </c>
      <c r="Y188" s="108" t="str" cm="1">
        <f t="array" ref="Y188">_xlfn.IFS(OR(W188=1,W188=2,W188=3),"1",(OR(W188=4,W188=5,W188=6)),"2",(OR(W188=7,W188=8,W188=9)),"3",(OR(W188=10,W188=11,W188=12)),"4")</f>
        <v>4</v>
      </c>
      <c r="Z188" s="109">
        <v>2022</v>
      </c>
    </row>
    <row r="189" spans="1:26" ht="17.149999999999999" customHeight="1" x14ac:dyDescent="0.35">
      <c r="A189" s="50" t="str">
        <f t="shared" si="19"/>
        <v>January 2023</v>
      </c>
      <c r="B189" s="39">
        <v>3282.34</v>
      </c>
      <c r="C189" s="40">
        <v>5836.68</v>
      </c>
      <c r="D189" s="40">
        <v>1393.14</v>
      </c>
      <c r="E189" s="41">
        <f t="shared" si="16"/>
        <v>4443.54</v>
      </c>
      <c r="F189" s="39">
        <v>181.72</v>
      </c>
      <c r="G189" s="40">
        <v>-1.83</v>
      </c>
      <c r="H189" s="40">
        <v>39.19</v>
      </c>
      <c r="I189" s="42">
        <f t="shared" si="17"/>
        <v>9119.02</v>
      </c>
      <c r="J189" s="43">
        <f t="shared" si="18"/>
        <v>7946.79</v>
      </c>
      <c r="K189" s="39">
        <v>1618.99</v>
      </c>
      <c r="L189" s="40">
        <v>3639.79</v>
      </c>
      <c r="M189" s="40">
        <v>664.95</v>
      </c>
      <c r="N189" s="44">
        <v>1309.0899999999999</v>
      </c>
      <c r="O189" s="40">
        <v>339.33</v>
      </c>
      <c r="P189" s="40">
        <v>11.56</v>
      </c>
      <c r="Q189" s="40">
        <v>43.18</v>
      </c>
      <c r="R189" s="44">
        <v>0</v>
      </c>
      <c r="S189" s="39">
        <v>389.54</v>
      </c>
      <c r="T189" s="144">
        <f>SUM($K189:$S189)</f>
        <v>8016.43</v>
      </c>
      <c r="V189" s="109" t="s">
        <v>89</v>
      </c>
      <c r="W189" s="108">
        <f t="shared" si="20"/>
        <v>1</v>
      </c>
      <c r="X189" s="108" t="str">
        <f t="shared" si="21"/>
        <v>Quarter 1</v>
      </c>
      <c r="Y189" s="108" t="str" cm="1">
        <f t="array" ref="Y189">_xlfn.IFS(OR(W189=1,W189=2,W189=3),"1",(OR(W189=4,W189=5,W189=6)),"2",(OR(W189=7,W189=8,W189=9)),"3",(OR(W189=10,W189=11,W189=12)),"4")</f>
        <v>1</v>
      </c>
      <c r="Z189" s="109">
        <v>2023</v>
      </c>
    </row>
    <row r="190" spans="1:26" ht="17.149999999999999" customHeight="1" x14ac:dyDescent="0.35">
      <c r="A190" s="50" t="str">
        <f t="shared" si="19"/>
        <v>February 2023</v>
      </c>
      <c r="B190" s="39">
        <v>2864.29</v>
      </c>
      <c r="C190" s="40">
        <v>4631.78</v>
      </c>
      <c r="D190" s="40">
        <v>1387.41</v>
      </c>
      <c r="E190" s="41">
        <f t="shared" si="16"/>
        <v>3244.37</v>
      </c>
      <c r="F190" s="39">
        <v>441.41</v>
      </c>
      <c r="G190" s="40">
        <v>-1.83</v>
      </c>
      <c r="H190" s="40">
        <v>35.4</v>
      </c>
      <c r="I190" s="42">
        <f t="shared" si="17"/>
        <v>7496.07</v>
      </c>
      <c r="J190" s="43">
        <f t="shared" si="18"/>
        <v>6585.4699999999993</v>
      </c>
      <c r="K190" s="39">
        <v>1637.97</v>
      </c>
      <c r="L190" s="40">
        <v>2855.38</v>
      </c>
      <c r="M190" s="40">
        <v>656.82</v>
      </c>
      <c r="N190" s="44">
        <v>1057.55</v>
      </c>
      <c r="O190" s="40">
        <v>324.5</v>
      </c>
      <c r="P190" s="40">
        <v>6.64</v>
      </c>
      <c r="Q190" s="40">
        <v>31.79</v>
      </c>
      <c r="R190" s="44">
        <v>0</v>
      </c>
      <c r="S190" s="39">
        <v>329.18</v>
      </c>
      <c r="T190" s="144">
        <f t="shared" ref="T190:T229" si="22">SUM($K190:$S190)</f>
        <v>6899.8300000000008</v>
      </c>
      <c r="V190" s="109" t="s">
        <v>90</v>
      </c>
      <c r="W190" s="108">
        <f t="shared" si="20"/>
        <v>2</v>
      </c>
      <c r="X190" s="108" t="str">
        <f t="shared" si="21"/>
        <v>Quarter 1</v>
      </c>
      <c r="Y190" s="108" t="str" cm="1">
        <f t="array" ref="Y190">_xlfn.IFS(OR(W190=1,W190=2,W190=3),"1",(OR(W190=4,W190=5,W190=6)),"2",(OR(W190=7,W190=8,W190=9)),"3",(OR(W190=10,W190=11,W190=12)),"4")</f>
        <v>1</v>
      </c>
      <c r="Z190" s="109">
        <v>2023</v>
      </c>
    </row>
    <row r="191" spans="1:26" ht="17.149999999999999" customHeight="1" x14ac:dyDescent="0.35">
      <c r="A191" s="50" t="str">
        <f t="shared" si="19"/>
        <v>March 2023</v>
      </c>
      <c r="B191" s="39">
        <v>3074.42</v>
      </c>
      <c r="C191" s="40">
        <v>5821.66</v>
      </c>
      <c r="D191" s="40">
        <v>1448.3</v>
      </c>
      <c r="E191" s="41">
        <f t="shared" si="16"/>
        <v>4373.3599999999997</v>
      </c>
      <c r="F191" s="39">
        <v>-93.15</v>
      </c>
      <c r="G191" s="40">
        <v>-1.83</v>
      </c>
      <c r="H191" s="40">
        <v>39.19</v>
      </c>
      <c r="I191" s="42">
        <f t="shared" si="17"/>
        <v>8896.08</v>
      </c>
      <c r="J191" s="43">
        <f t="shared" si="18"/>
        <v>7393.82</v>
      </c>
      <c r="K191" s="39">
        <v>1746.09</v>
      </c>
      <c r="L191" s="40">
        <v>2947.01</v>
      </c>
      <c r="M191" s="40">
        <v>632.59</v>
      </c>
      <c r="N191" s="44">
        <v>883.12</v>
      </c>
      <c r="O191" s="40">
        <v>356.74</v>
      </c>
      <c r="P191" s="40">
        <v>11.11</v>
      </c>
      <c r="Q191" s="40">
        <v>45.76</v>
      </c>
      <c r="R191" s="44">
        <v>0</v>
      </c>
      <c r="S191" s="39">
        <v>354.86</v>
      </c>
      <c r="T191" s="144">
        <f t="shared" si="22"/>
        <v>6977.28</v>
      </c>
      <c r="V191" s="109" t="s">
        <v>91</v>
      </c>
      <c r="W191" s="108">
        <f t="shared" si="20"/>
        <v>3</v>
      </c>
      <c r="X191" s="108" t="str">
        <f t="shared" si="21"/>
        <v>Quarter 1</v>
      </c>
      <c r="Y191" s="108" t="str" cm="1">
        <f t="array" ref="Y191">_xlfn.IFS(OR(W191=1,W191=2,W191=3),"1",(OR(W191=4,W191=5,W191=6)),"2",(OR(W191=7,W191=8,W191=9)),"3",(OR(W191=10,W191=11,W191=12)),"4")</f>
        <v>1</v>
      </c>
      <c r="Z191" s="109">
        <v>2023</v>
      </c>
    </row>
    <row r="192" spans="1:26" ht="17.149999999999999" customHeight="1" x14ac:dyDescent="0.35">
      <c r="A192" s="50" t="str">
        <f t="shared" si="19"/>
        <v>April 2023</v>
      </c>
      <c r="B192" s="39">
        <v>3004.34</v>
      </c>
      <c r="C192" s="40">
        <v>5025.17</v>
      </c>
      <c r="D192" s="40">
        <v>2420.5700000000002</v>
      </c>
      <c r="E192" s="41">
        <f t="shared" si="16"/>
        <v>2604.6</v>
      </c>
      <c r="F192" s="39">
        <v>106.93</v>
      </c>
      <c r="G192" s="40">
        <v>-1.55</v>
      </c>
      <c r="H192" s="40">
        <v>37.93</v>
      </c>
      <c r="I192" s="42">
        <f t="shared" si="17"/>
        <v>8029.51</v>
      </c>
      <c r="J192" s="43">
        <f t="shared" si="18"/>
        <v>5753.8000000000011</v>
      </c>
      <c r="K192" s="39">
        <v>1628.81</v>
      </c>
      <c r="L192" s="40">
        <v>1911.64</v>
      </c>
      <c r="M192" s="40">
        <v>598.03</v>
      </c>
      <c r="N192" s="44">
        <v>674.99</v>
      </c>
      <c r="O192" s="40">
        <v>345</v>
      </c>
      <c r="P192" s="40">
        <v>13.16</v>
      </c>
      <c r="Q192" s="40">
        <v>44.5</v>
      </c>
      <c r="R192" s="44">
        <v>0</v>
      </c>
      <c r="S192" s="39">
        <v>307.3</v>
      </c>
      <c r="T192" s="144">
        <f t="shared" si="22"/>
        <v>5523.4299999999994</v>
      </c>
      <c r="V192" s="109" t="s">
        <v>92</v>
      </c>
      <c r="W192" s="108">
        <f t="shared" si="20"/>
        <v>4</v>
      </c>
      <c r="X192" s="110" t="str">
        <f t="shared" si="21"/>
        <v>Quarter 2</v>
      </c>
      <c r="Y192" s="108" t="str" cm="1">
        <f t="array" ref="Y192">_xlfn.IFS(OR(W192=1,W192=2,W192=3),"1",(OR(W192=4,W192=5,W192=6)),"2",(OR(W192=7,W192=8,W192=9)),"3",(OR(W192=10,W192=11,W192=12)),"4")</f>
        <v>2</v>
      </c>
      <c r="Z192" s="109">
        <v>2023</v>
      </c>
    </row>
    <row r="193" spans="1:26" ht="17.149999999999999" customHeight="1" x14ac:dyDescent="0.35">
      <c r="A193" s="50" t="str">
        <f t="shared" si="19"/>
        <v>May 2023</v>
      </c>
      <c r="B193" s="39">
        <v>2933.51</v>
      </c>
      <c r="C193" s="40">
        <v>3866.17</v>
      </c>
      <c r="D193" s="40">
        <v>2467.65</v>
      </c>
      <c r="E193" s="41">
        <f t="shared" si="16"/>
        <v>1398.52</v>
      </c>
      <c r="F193" s="39">
        <v>-520.04999999999995</v>
      </c>
      <c r="G193" s="40">
        <v>-1.55</v>
      </c>
      <c r="H193" s="40">
        <v>39.19</v>
      </c>
      <c r="I193" s="42">
        <f t="shared" si="17"/>
        <v>6799.68</v>
      </c>
      <c r="J193" s="43">
        <f t="shared" si="18"/>
        <v>3851.1700000000005</v>
      </c>
      <c r="K193" s="39">
        <v>1553.6</v>
      </c>
      <c r="L193" s="40">
        <v>978.2</v>
      </c>
      <c r="M193" s="40">
        <v>523.53</v>
      </c>
      <c r="N193" s="44">
        <v>489.49</v>
      </c>
      <c r="O193" s="40">
        <v>311.88</v>
      </c>
      <c r="P193" s="40">
        <v>15.5</v>
      </c>
      <c r="Q193" s="40">
        <v>39.01</v>
      </c>
      <c r="R193" s="44">
        <v>0</v>
      </c>
      <c r="S193" s="39">
        <v>236.12</v>
      </c>
      <c r="T193" s="144">
        <f t="shared" si="22"/>
        <v>4147.33</v>
      </c>
      <c r="V193" s="109" t="s">
        <v>93</v>
      </c>
      <c r="W193" s="108">
        <f t="shared" si="20"/>
        <v>5</v>
      </c>
      <c r="X193" s="108" t="str">
        <f t="shared" si="21"/>
        <v>Quarter 2</v>
      </c>
      <c r="Y193" s="108" t="str" cm="1">
        <f t="array" ref="Y193">_xlfn.IFS(OR(W193=1,W193=2,W193=3),"1",(OR(W193=4,W193=5,W193=6)),"2",(OR(W193=7,W193=8,W193=9)),"3",(OR(W193=10,W193=11,W193=12)),"4")</f>
        <v>2</v>
      </c>
      <c r="Z193" s="109">
        <v>2023</v>
      </c>
    </row>
    <row r="194" spans="1:26" ht="17.149999999999999" customHeight="1" x14ac:dyDescent="0.35">
      <c r="A194" s="50" t="str">
        <f t="shared" si="19"/>
        <v>June 2023</v>
      </c>
      <c r="B194" s="39">
        <v>2749.2</v>
      </c>
      <c r="C194" s="40">
        <v>1425.91</v>
      </c>
      <c r="D194" s="40">
        <v>973.17</v>
      </c>
      <c r="E194" s="41">
        <f t="shared" si="16"/>
        <v>452.74000000000012</v>
      </c>
      <c r="F194" s="39">
        <v>161.58000000000001</v>
      </c>
      <c r="G194" s="40">
        <v>-1.55</v>
      </c>
      <c r="H194" s="40">
        <v>37.93</v>
      </c>
      <c r="I194" s="42">
        <f t="shared" si="17"/>
        <v>4175.1099999999997</v>
      </c>
      <c r="J194" s="43">
        <f t="shared" si="18"/>
        <v>3401.4499999999994</v>
      </c>
      <c r="K194" s="39">
        <v>1589.99</v>
      </c>
      <c r="L194" s="40">
        <v>504.77</v>
      </c>
      <c r="M194" s="40">
        <v>467.17</v>
      </c>
      <c r="N194" s="44">
        <v>424.88</v>
      </c>
      <c r="O194" s="40">
        <v>295.70999999999998</v>
      </c>
      <c r="P194" s="40">
        <v>9.33</v>
      </c>
      <c r="Q194" s="40">
        <v>8.0500000000000007</v>
      </c>
      <c r="R194" s="44">
        <v>0</v>
      </c>
      <c r="S194" s="39">
        <v>207</v>
      </c>
      <c r="T194" s="144">
        <f t="shared" si="22"/>
        <v>3506.9000000000005</v>
      </c>
      <c r="V194" s="109" t="s">
        <v>94</v>
      </c>
      <c r="W194" s="108">
        <f t="shared" si="20"/>
        <v>6</v>
      </c>
      <c r="X194" s="108" t="str">
        <f t="shared" si="21"/>
        <v>Quarter 2</v>
      </c>
      <c r="Y194" s="108" t="str" cm="1">
        <f t="array" ref="Y194">_xlfn.IFS(OR(W194=1,W194=2,W194=3),"1",(OR(W194=4,W194=5,W194=6)),"2",(OR(W194=7,W194=8,W194=9)),"3",(OR(W194=10,W194=11,W194=12)),"4")</f>
        <v>2</v>
      </c>
      <c r="Z194" s="109">
        <v>2023</v>
      </c>
    </row>
    <row r="195" spans="1:26" ht="17.149999999999999" customHeight="1" x14ac:dyDescent="0.35">
      <c r="A195" s="50" t="str">
        <f t="shared" si="19"/>
        <v>July 2023</v>
      </c>
      <c r="B195" s="39">
        <v>2898.39</v>
      </c>
      <c r="C195" s="40">
        <v>2080.46</v>
      </c>
      <c r="D195" s="40">
        <v>1390.54</v>
      </c>
      <c r="E195" s="41">
        <f t="shared" si="16"/>
        <v>689.92000000000007</v>
      </c>
      <c r="F195" s="39">
        <v>-384.8</v>
      </c>
      <c r="G195" s="40">
        <v>-2.62</v>
      </c>
      <c r="H195" s="40">
        <v>39.19</v>
      </c>
      <c r="I195" s="42">
        <f t="shared" si="17"/>
        <v>4978.8500000000004</v>
      </c>
      <c r="J195" s="43">
        <f t="shared" si="18"/>
        <v>3242.7000000000003</v>
      </c>
      <c r="K195" s="39">
        <v>1397.05</v>
      </c>
      <c r="L195" s="40">
        <v>557.76</v>
      </c>
      <c r="M195" s="40">
        <v>496.59</v>
      </c>
      <c r="N195" s="44">
        <v>442.26</v>
      </c>
      <c r="O195" s="40">
        <v>291.83999999999997</v>
      </c>
      <c r="P195" s="40">
        <v>8.24</v>
      </c>
      <c r="Q195" s="40">
        <v>2.19</v>
      </c>
      <c r="R195" s="44">
        <v>0</v>
      </c>
      <c r="S195" s="39">
        <v>196</v>
      </c>
      <c r="T195" s="144">
        <f t="shared" si="22"/>
        <v>3391.93</v>
      </c>
      <c r="V195" s="109" t="s">
        <v>95</v>
      </c>
      <c r="W195" s="108">
        <f t="shared" si="20"/>
        <v>7</v>
      </c>
      <c r="X195" s="108" t="str">
        <f t="shared" si="21"/>
        <v>Quarter 3</v>
      </c>
      <c r="Y195" s="108" t="str" cm="1">
        <f t="array" ref="Y195">_xlfn.IFS(OR(W195=1,W195=2,W195=3),"1",(OR(W195=4,W195=5,W195=6)),"2",(OR(W195=7,W195=8,W195=9)),"3",(OR(W195=10,W195=11,W195=12)),"4")</f>
        <v>3</v>
      </c>
      <c r="Z195" s="109">
        <v>2023</v>
      </c>
    </row>
    <row r="196" spans="1:26" ht="17.149999999999999" customHeight="1" x14ac:dyDescent="0.35">
      <c r="A196" s="50" t="str">
        <f t="shared" si="19"/>
        <v>August 2023</v>
      </c>
      <c r="B196" s="39">
        <v>2434.17</v>
      </c>
      <c r="C196" s="40">
        <v>2389.52</v>
      </c>
      <c r="D196" s="40">
        <v>1146.3</v>
      </c>
      <c r="E196" s="41">
        <f t="shared" si="16"/>
        <v>1243.22</v>
      </c>
      <c r="F196" s="39">
        <v>-366.05</v>
      </c>
      <c r="G196" s="40">
        <v>-2.62</v>
      </c>
      <c r="H196" s="40">
        <v>39.19</v>
      </c>
      <c r="I196" s="42">
        <f t="shared" si="17"/>
        <v>4823.6900000000005</v>
      </c>
      <c r="J196" s="43">
        <f t="shared" si="18"/>
        <v>3350.53</v>
      </c>
      <c r="K196" s="39">
        <v>1605.13</v>
      </c>
      <c r="L196" s="40">
        <v>521.48</v>
      </c>
      <c r="M196" s="40">
        <v>548.16999999999996</v>
      </c>
      <c r="N196" s="44">
        <v>433.28</v>
      </c>
      <c r="O196" s="40">
        <v>288.31</v>
      </c>
      <c r="P196" s="40">
        <v>7.15</v>
      </c>
      <c r="Q196" s="40">
        <v>7.05</v>
      </c>
      <c r="R196" s="44">
        <v>0</v>
      </c>
      <c r="S196" s="39">
        <v>208.93</v>
      </c>
      <c r="T196" s="144">
        <f t="shared" si="22"/>
        <v>3619.5000000000005</v>
      </c>
      <c r="V196" s="109" t="s">
        <v>96</v>
      </c>
      <c r="W196" s="108">
        <f t="shared" si="20"/>
        <v>8</v>
      </c>
      <c r="X196" s="110" t="str">
        <f t="shared" si="21"/>
        <v>Quarter 3</v>
      </c>
      <c r="Y196" s="108" t="str" cm="1">
        <f t="array" ref="Y196">_xlfn.IFS(OR(W196=1,W196=2,W196=3),"1",(OR(W196=4,W196=5,W196=6)),"2",(OR(W196=7,W196=8,W196=9)),"3",(OR(W196=10,W196=11,W196=12)),"4")</f>
        <v>3</v>
      </c>
      <c r="Z196" s="109">
        <v>2023</v>
      </c>
    </row>
    <row r="197" spans="1:26" ht="17.149999999999999" customHeight="1" x14ac:dyDescent="0.35">
      <c r="A197" s="50" t="str">
        <f t="shared" si="19"/>
        <v>September 2023</v>
      </c>
      <c r="B197" s="39">
        <v>2509.11</v>
      </c>
      <c r="C197" s="40">
        <v>1377.17</v>
      </c>
      <c r="D197" s="40">
        <v>631.05999999999995</v>
      </c>
      <c r="E197" s="41">
        <f t="shared" si="16"/>
        <v>746.11000000000013</v>
      </c>
      <c r="F197" s="39">
        <v>156.21</v>
      </c>
      <c r="G197" s="40">
        <v>-2.62</v>
      </c>
      <c r="H197" s="40">
        <v>37.93</v>
      </c>
      <c r="I197" s="42">
        <f t="shared" si="17"/>
        <v>3886.28</v>
      </c>
      <c r="J197" s="43">
        <f t="shared" si="18"/>
        <v>3449.36</v>
      </c>
      <c r="K197" s="39">
        <v>1554.14</v>
      </c>
      <c r="L197" s="40">
        <v>583.28</v>
      </c>
      <c r="M197" s="40">
        <v>398.04</v>
      </c>
      <c r="N197" s="44">
        <v>508.86</v>
      </c>
      <c r="O197" s="40">
        <v>241.24</v>
      </c>
      <c r="P197" s="40">
        <v>8.16</v>
      </c>
      <c r="Q197" s="40">
        <v>7.38</v>
      </c>
      <c r="R197" s="44">
        <v>0</v>
      </c>
      <c r="S197" s="39">
        <v>209.84</v>
      </c>
      <c r="T197" s="144">
        <f t="shared" si="22"/>
        <v>3510.9400000000005</v>
      </c>
      <c r="V197" s="109" t="s">
        <v>97</v>
      </c>
      <c r="W197" s="108">
        <f t="shared" si="20"/>
        <v>9</v>
      </c>
      <c r="X197" s="108" t="str">
        <f t="shared" si="21"/>
        <v>Quarter 3</v>
      </c>
      <c r="Y197" s="108" t="str" cm="1">
        <f t="array" ref="Y197">_xlfn.IFS(OR(W197=1,W197=2,W197=3),"1",(OR(W197=4,W197=5,W197=6)),"2",(OR(W197=7,W197=8,W197=9)),"3",(OR(W197=10,W197=11,W197=12)),"4")</f>
        <v>3</v>
      </c>
      <c r="Z197" s="109">
        <v>2023</v>
      </c>
    </row>
    <row r="198" spans="1:26" ht="17.149999999999999" customHeight="1" x14ac:dyDescent="0.35">
      <c r="A198" s="50" t="str">
        <f t="shared" si="19"/>
        <v>October 2023</v>
      </c>
      <c r="B198" s="39">
        <v>2735.3</v>
      </c>
      <c r="C198" s="40">
        <v>3185.42</v>
      </c>
      <c r="D198" s="40">
        <v>870.62</v>
      </c>
      <c r="E198" s="41">
        <f t="shared" si="16"/>
        <v>2314.8000000000002</v>
      </c>
      <c r="F198" s="39">
        <v>-623.12</v>
      </c>
      <c r="G198" s="40">
        <v>-2.8</v>
      </c>
      <c r="H198" s="40">
        <v>39.19</v>
      </c>
      <c r="I198" s="42">
        <f t="shared" si="17"/>
        <v>5920.72</v>
      </c>
      <c r="J198" s="43">
        <f t="shared" si="18"/>
        <v>4466.17</v>
      </c>
      <c r="K198" s="39">
        <v>1421.15</v>
      </c>
      <c r="L198" s="40">
        <v>1397</v>
      </c>
      <c r="M198" s="40">
        <v>496.15</v>
      </c>
      <c r="N198" s="44">
        <v>759.4</v>
      </c>
      <c r="O198" s="40">
        <v>274.85000000000002</v>
      </c>
      <c r="P198" s="40">
        <v>6.63</v>
      </c>
      <c r="Q198" s="40">
        <v>14.78</v>
      </c>
      <c r="R198" s="44">
        <v>0</v>
      </c>
      <c r="S198" s="39">
        <v>245.52</v>
      </c>
      <c r="T198" s="144">
        <f t="shared" si="22"/>
        <v>4615.4800000000005</v>
      </c>
      <c r="V198" s="109" t="s">
        <v>98</v>
      </c>
      <c r="W198" s="108">
        <f t="shared" si="20"/>
        <v>10</v>
      </c>
      <c r="X198" s="108" t="str">
        <f t="shared" si="21"/>
        <v>Quarter 4</v>
      </c>
      <c r="Y198" s="108" t="str" cm="1">
        <f t="array" ref="Y198">_xlfn.IFS(OR(W198=1,W198=2,W198=3),"1",(OR(W198=4,W198=5,W198=6)),"2",(OR(W198=7,W198=8,W198=9)),"3",(OR(W198=10,W198=11,W198=12)),"4")</f>
        <v>4</v>
      </c>
      <c r="Z198" s="109">
        <v>2023</v>
      </c>
    </row>
    <row r="199" spans="1:26" ht="17.149999999999999" customHeight="1" x14ac:dyDescent="0.35">
      <c r="A199" s="50" t="str">
        <f t="shared" si="19"/>
        <v>November 2023</v>
      </c>
      <c r="B199" s="39">
        <v>2591.2800000000002</v>
      </c>
      <c r="C199" s="40">
        <v>4427.5</v>
      </c>
      <c r="D199" s="40">
        <v>731.51</v>
      </c>
      <c r="E199" s="41">
        <f t="shared" si="16"/>
        <v>3695.99</v>
      </c>
      <c r="F199" s="39">
        <v>189.81</v>
      </c>
      <c r="G199" s="40">
        <v>-2.8</v>
      </c>
      <c r="H199" s="40">
        <v>37.93</v>
      </c>
      <c r="I199" s="42">
        <f t="shared" si="17"/>
        <v>7018.7800000000007</v>
      </c>
      <c r="J199" s="43">
        <f t="shared" si="18"/>
        <v>6515.0100000000011</v>
      </c>
      <c r="K199" s="39">
        <v>1692.96</v>
      </c>
      <c r="L199" s="40">
        <v>2701.24</v>
      </c>
      <c r="M199" s="40">
        <v>546.99</v>
      </c>
      <c r="N199" s="44">
        <v>910.62</v>
      </c>
      <c r="O199" s="40">
        <v>200.5</v>
      </c>
      <c r="P199" s="40">
        <v>6.53</v>
      </c>
      <c r="Q199" s="40">
        <v>21.71</v>
      </c>
      <c r="R199" s="44">
        <v>0</v>
      </c>
      <c r="S199" s="39">
        <v>332.78</v>
      </c>
      <c r="T199" s="144">
        <f t="shared" si="22"/>
        <v>6413.329999999999</v>
      </c>
      <c r="V199" s="109" t="s">
        <v>99</v>
      </c>
      <c r="W199" s="108">
        <f t="shared" si="20"/>
        <v>11</v>
      </c>
      <c r="X199" s="108" t="str">
        <f t="shared" si="21"/>
        <v>Quarter 4</v>
      </c>
      <c r="Y199" s="108" t="str" cm="1">
        <f t="array" ref="Y199">_xlfn.IFS(OR(W199=1,W199=2,W199=3),"1",(OR(W199=4,W199=5,W199=6)),"2",(OR(W199=7,W199=8,W199=9)),"3",(OR(W199=10,W199=11,W199=12)),"4")</f>
        <v>4</v>
      </c>
      <c r="Z199" s="109">
        <v>2023</v>
      </c>
    </row>
    <row r="200" spans="1:26" ht="17.149999999999999" customHeight="1" x14ac:dyDescent="0.35">
      <c r="A200" s="50" t="str">
        <f t="shared" si="19"/>
        <v>December 2023</v>
      </c>
      <c r="B200" s="39">
        <v>2979.34</v>
      </c>
      <c r="C200" s="40">
        <v>5176.58</v>
      </c>
      <c r="D200" s="40">
        <v>988.42</v>
      </c>
      <c r="E200" s="41">
        <f t="shared" si="16"/>
        <v>4188.16</v>
      </c>
      <c r="F200" s="39">
        <v>144.71</v>
      </c>
      <c r="G200" s="40">
        <v>-2.8</v>
      </c>
      <c r="H200" s="40">
        <v>39.19</v>
      </c>
      <c r="I200" s="42">
        <f t="shared" si="17"/>
        <v>8155.92</v>
      </c>
      <c r="J200" s="43">
        <f t="shared" si="18"/>
        <v>7351.4</v>
      </c>
      <c r="K200" s="39">
        <v>1530.88</v>
      </c>
      <c r="L200" s="40">
        <v>3386.56</v>
      </c>
      <c r="M200" s="40">
        <v>588.16999999999996</v>
      </c>
      <c r="N200" s="44">
        <v>1203.6500000000001</v>
      </c>
      <c r="O200" s="40">
        <v>330.64</v>
      </c>
      <c r="P200" s="40">
        <v>9.81</v>
      </c>
      <c r="Q200" s="40">
        <v>26.87</v>
      </c>
      <c r="R200" s="44">
        <v>0</v>
      </c>
      <c r="S200" s="39">
        <v>378.65</v>
      </c>
      <c r="T200" s="144">
        <f t="shared" si="22"/>
        <v>7455.2300000000005</v>
      </c>
      <c r="V200" s="109" t="s">
        <v>100</v>
      </c>
      <c r="W200" s="108">
        <f t="shared" si="20"/>
        <v>12</v>
      </c>
      <c r="X200" s="110" t="str">
        <f t="shared" si="21"/>
        <v>Quarter 4</v>
      </c>
      <c r="Y200" s="108" t="str" cm="1">
        <f t="array" ref="Y200">_xlfn.IFS(OR(W200=1,W200=2,W200=3),"1",(OR(W200=4,W200=5,W200=6)),"2",(OR(W200=7,W200=8,W200=9)),"3",(OR(W200=10,W200=11,W200=12)),"4")</f>
        <v>4</v>
      </c>
      <c r="Z200" s="109">
        <v>2023</v>
      </c>
    </row>
    <row r="201" spans="1:26" ht="17.149999999999999" customHeight="1" x14ac:dyDescent="0.35">
      <c r="A201" s="50" t="str">
        <f t="shared" si="19"/>
        <v>January 2024</v>
      </c>
      <c r="B201" s="39">
        <v>2957.38</v>
      </c>
      <c r="C201" s="40">
        <v>5580</v>
      </c>
      <c r="D201" s="40">
        <v>562.71</v>
      </c>
      <c r="E201" s="41">
        <f t="shared" si="16"/>
        <v>5017.29</v>
      </c>
      <c r="F201" s="39">
        <v>615.33000000000004</v>
      </c>
      <c r="G201" s="40">
        <v>-2.5499999999999998</v>
      </c>
      <c r="H201" s="40">
        <v>41.35</v>
      </c>
      <c r="I201" s="42">
        <f t="shared" si="17"/>
        <v>8537.380000000001</v>
      </c>
      <c r="J201" s="43">
        <f t="shared" si="18"/>
        <v>8631.3500000000022</v>
      </c>
      <c r="K201" s="39">
        <v>2042.35</v>
      </c>
      <c r="L201" s="40">
        <v>3749.2</v>
      </c>
      <c r="M201" s="40">
        <v>647.85</v>
      </c>
      <c r="N201" s="44">
        <v>1320.53</v>
      </c>
      <c r="O201" s="40">
        <v>239.61</v>
      </c>
      <c r="P201" s="40">
        <v>11.95</v>
      </c>
      <c r="Q201" s="40">
        <v>35.19</v>
      </c>
      <c r="R201" s="44">
        <v>0</v>
      </c>
      <c r="S201" s="39">
        <v>422.88</v>
      </c>
      <c r="T201" s="144">
        <f t="shared" si="22"/>
        <v>8469.5599999999977</v>
      </c>
      <c r="V201" s="109" t="s">
        <v>89</v>
      </c>
      <c r="W201" s="108">
        <f t="shared" si="20"/>
        <v>1</v>
      </c>
      <c r="X201" s="110" t="str">
        <f t="shared" si="21"/>
        <v>Quarter 1</v>
      </c>
      <c r="Y201" s="108" t="str" cm="1">
        <f t="array" ref="Y201">_xlfn.IFS(OR(W201=1,W201=2,W201=3),"1",(OR(W201=4,W201=5,W201=6)),"2",(OR(W201=7,W201=8,W201=9)),"3",(OR(W201=10,W201=11,W201=12)),"4")</f>
        <v>1</v>
      </c>
      <c r="Z201" s="109">
        <v>2024</v>
      </c>
    </row>
    <row r="202" spans="1:26" ht="17.149999999999999" customHeight="1" x14ac:dyDescent="0.35">
      <c r="A202" s="50" t="str">
        <f t="shared" ref="A202" si="23">V202&amp;" "&amp;Z202</f>
        <v>February 2024</v>
      </c>
      <c r="B202" s="39">
        <v>2809.24</v>
      </c>
      <c r="C202" s="40">
        <v>3921.28</v>
      </c>
      <c r="D202" s="40">
        <v>455.63</v>
      </c>
      <c r="E202" s="41">
        <f t="shared" ref="E202:E211" si="24">$C202-$D202</f>
        <v>3465.65</v>
      </c>
      <c r="F202" s="39">
        <v>239.43</v>
      </c>
      <c r="G202" s="40">
        <v>-2.5499999999999998</v>
      </c>
      <c r="H202" s="40">
        <v>38.68</v>
      </c>
      <c r="I202" s="42">
        <f t="shared" ref="I202:I211" si="25">$B202+$C202</f>
        <v>6730.52</v>
      </c>
      <c r="J202" s="43">
        <f t="shared" ref="J202:J211" si="26">$B202+$C202-$D202+$F202+$H202</f>
        <v>6553.0000000000009</v>
      </c>
      <c r="K202" s="39">
        <v>1383.61</v>
      </c>
      <c r="L202" s="40">
        <v>2901.58</v>
      </c>
      <c r="M202" s="40">
        <v>623.11</v>
      </c>
      <c r="N202" s="44">
        <v>1127.18</v>
      </c>
      <c r="O202" s="40">
        <v>306.70999999999998</v>
      </c>
      <c r="P202" s="40">
        <v>5.72</v>
      </c>
      <c r="Q202" s="40">
        <v>19.760000000000002</v>
      </c>
      <c r="R202" s="44">
        <v>0</v>
      </c>
      <c r="S202" s="39">
        <v>325.39</v>
      </c>
      <c r="T202" s="144">
        <f t="shared" si="22"/>
        <v>6693.06</v>
      </c>
      <c r="V202" s="109" t="s">
        <v>90</v>
      </c>
      <c r="W202" s="108">
        <f t="shared" si="20"/>
        <v>2</v>
      </c>
      <c r="X202" s="110" t="str">
        <f t="shared" si="21"/>
        <v>Quarter 1</v>
      </c>
      <c r="Y202" s="108" t="str" cm="1">
        <f t="array" ref="Y202">_xlfn.IFS(OR(W202=1,W202=2,W202=3),"1",(OR(W202=4,W202=5,W202=6)),"2",(OR(W202=7,W202=8,W202=9)),"3",(OR(W202=10,W202=11,W202=12)),"4")</f>
        <v>1</v>
      </c>
      <c r="Z202" s="109">
        <v>2024</v>
      </c>
    </row>
    <row r="203" spans="1:26" ht="17.149999999999999" customHeight="1" x14ac:dyDescent="0.35">
      <c r="A203" s="50" t="str">
        <f t="shared" ref="A203:A210" si="27">V203&amp;" "&amp;Z203</f>
        <v>March 2024</v>
      </c>
      <c r="B203" s="39">
        <v>2878.92</v>
      </c>
      <c r="C203" s="40">
        <v>3683.76</v>
      </c>
      <c r="D203" s="40">
        <v>419.23</v>
      </c>
      <c r="E203" s="41">
        <f t="shared" si="24"/>
        <v>3264.53</v>
      </c>
      <c r="F203" s="39">
        <v>265.38</v>
      </c>
      <c r="G203" s="40">
        <v>-2.5499999999999998</v>
      </c>
      <c r="H203" s="40">
        <v>41.35</v>
      </c>
      <c r="I203" s="42">
        <f t="shared" si="25"/>
        <v>6562.68</v>
      </c>
      <c r="J203" s="43">
        <f t="shared" si="26"/>
        <v>6450.1800000000012</v>
      </c>
      <c r="K203" s="39">
        <v>1329.46</v>
      </c>
      <c r="L203" s="40">
        <v>2750.51</v>
      </c>
      <c r="M203" s="40">
        <v>619.66999999999996</v>
      </c>
      <c r="N203" s="44">
        <v>968.75</v>
      </c>
      <c r="O203" s="40">
        <v>322.37</v>
      </c>
      <c r="P203" s="40">
        <v>6.26</v>
      </c>
      <c r="Q203" s="40">
        <v>9.7899999999999991</v>
      </c>
      <c r="R203" s="44">
        <v>0</v>
      </c>
      <c r="S203" s="39">
        <v>323.07</v>
      </c>
      <c r="T203" s="144">
        <f t="shared" si="22"/>
        <v>6329.88</v>
      </c>
      <c r="V203" s="109" t="s">
        <v>91</v>
      </c>
      <c r="W203" s="108">
        <f t="shared" si="20"/>
        <v>3</v>
      </c>
      <c r="X203" s="110" t="str">
        <f t="shared" ref="X203" si="28">"Quarter "&amp;Y203</f>
        <v>Quarter 1</v>
      </c>
      <c r="Y203" s="108" t="str" cm="1">
        <f t="array" ref="Y203">_xlfn.IFS(OR(W203=1,W203=2,W203=3),"1",(OR(W203=4,W203=5,W203=6)),"2",(OR(W203=7,W203=8,W203=9)),"3",(OR(W203=10,W203=11,W203=12)),"4")</f>
        <v>1</v>
      </c>
      <c r="Z203" s="109">
        <v>2024</v>
      </c>
    </row>
    <row r="204" spans="1:26" ht="17.149999999999999" customHeight="1" x14ac:dyDescent="0.35">
      <c r="A204" s="50" t="str">
        <f t="shared" si="27"/>
        <v>April 2024</v>
      </c>
      <c r="B204" s="39">
        <v>2687.66</v>
      </c>
      <c r="C204" s="40">
        <v>2933.14</v>
      </c>
      <c r="D204" s="40">
        <v>712.83</v>
      </c>
      <c r="E204" s="41">
        <f t="shared" si="24"/>
        <v>2220.31</v>
      </c>
      <c r="F204" s="39">
        <v>-91.3</v>
      </c>
      <c r="G204" s="40">
        <v>-3</v>
      </c>
      <c r="H204" s="40">
        <v>40.020000000000003</v>
      </c>
      <c r="I204" s="42">
        <f t="shared" si="25"/>
        <v>5620.7999999999993</v>
      </c>
      <c r="J204" s="43">
        <f t="shared" si="26"/>
        <v>4856.6899999999996</v>
      </c>
      <c r="K204" s="39">
        <v>946.09</v>
      </c>
      <c r="L204" s="40">
        <v>1968.39</v>
      </c>
      <c r="M204" s="40">
        <v>554.83000000000004</v>
      </c>
      <c r="N204" s="44">
        <v>701.34</v>
      </c>
      <c r="O204" s="40">
        <v>311.72000000000003</v>
      </c>
      <c r="P204" s="40">
        <v>4.5199999999999996</v>
      </c>
      <c r="Q204" s="40">
        <v>7.59</v>
      </c>
      <c r="R204" s="44">
        <v>0</v>
      </c>
      <c r="S204" s="39">
        <v>312.67</v>
      </c>
      <c r="T204" s="144">
        <f t="shared" si="22"/>
        <v>4807.1500000000005</v>
      </c>
      <c r="V204" s="109" t="s">
        <v>92</v>
      </c>
      <c r="W204" s="108">
        <f t="shared" si="20"/>
        <v>4</v>
      </c>
      <c r="X204" s="110" t="str">
        <f t="shared" ref="X204:X210" si="29">"Quarter "&amp;Y204</f>
        <v>Quarter 2</v>
      </c>
      <c r="Y204" s="108" t="str" cm="1">
        <f t="array" ref="Y204">_xlfn.IFS(OR(W204=1,W204=2,W204=3),"1",(OR(W204=4,W204=5,W204=6)),"2",(OR(W204=7,W204=8,W204=9)),"3",(OR(W204=10,W204=11,W204=12)),"4")</f>
        <v>2</v>
      </c>
      <c r="Z204" s="109">
        <v>2024</v>
      </c>
    </row>
    <row r="205" spans="1:26" ht="17.149999999999999" customHeight="1" x14ac:dyDescent="0.35">
      <c r="A205" s="50" t="str">
        <f t="shared" si="27"/>
        <v>May 2024</v>
      </c>
      <c r="B205" s="39">
        <v>2591.25</v>
      </c>
      <c r="C205" s="40">
        <v>2479.52</v>
      </c>
      <c r="D205" s="40">
        <v>1168.82</v>
      </c>
      <c r="E205" s="41">
        <f t="shared" si="24"/>
        <v>1310.7</v>
      </c>
      <c r="F205" s="39">
        <v>-299.42</v>
      </c>
      <c r="G205" s="40">
        <v>-3</v>
      </c>
      <c r="H205" s="40">
        <v>41.35</v>
      </c>
      <c r="I205" s="42">
        <f t="shared" si="25"/>
        <v>5070.7700000000004</v>
      </c>
      <c r="J205" s="43">
        <f t="shared" si="26"/>
        <v>3643.8800000000006</v>
      </c>
      <c r="K205" s="39">
        <v>1203.6300000000001</v>
      </c>
      <c r="L205" s="40">
        <v>987.95</v>
      </c>
      <c r="M205" s="40">
        <v>489.41</v>
      </c>
      <c r="N205" s="44">
        <v>492.49</v>
      </c>
      <c r="O205" s="40">
        <v>284.10000000000002</v>
      </c>
      <c r="P205" s="40">
        <v>6.93</v>
      </c>
      <c r="Q205" s="40">
        <v>9.1300000000000008</v>
      </c>
      <c r="R205" s="44">
        <v>0</v>
      </c>
      <c r="S205" s="39">
        <v>243.68</v>
      </c>
      <c r="T205" s="144">
        <f t="shared" si="22"/>
        <v>3717.3199999999993</v>
      </c>
      <c r="V205" s="109" t="s">
        <v>93</v>
      </c>
      <c r="W205" s="108">
        <f>MONTH(1&amp;LEFT(V205,3))</f>
        <v>5</v>
      </c>
      <c r="X205" s="110" t="str">
        <f t="shared" si="29"/>
        <v>Quarter 2</v>
      </c>
      <c r="Y205" s="108" t="str" cm="1">
        <f t="array" ref="Y205">_xlfn.IFS(OR(W205=1,W205=2,W205=3),"1",(OR(W205=4,W205=5,W205=6)),"2",(OR(W205=7,W205=8,W205=9)),"3",(OR(W205=10,W205=11,W205=12)),"4")</f>
        <v>2</v>
      </c>
      <c r="Z205" s="109">
        <v>2024</v>
      </c>
    </row>
    <row r="206" spans="1:26" ht="17.149999999999999" customHeight="1" x14ac:dyDescent="0.35">
      <c r="A206" s="50" t="str">
        <f t="shared" si="27"/>
        <v>June 2024</v>
      </c>
      <c r="B206" s="39">
        <v>1940.16</v>
      </c>
      <c r="C206" s="40">
        <v>2469.84</v>
      </c>
      <c r="D206" s="40">
        <v>1266.92</v>
      </c>
      <c r="E206" s="41">
        <f t="shared" si="24"/>
        <v>1202.92</v>
      </c>
      <c r="F206" s="39">
        <v>-123.28</v>
      </c>
      <c r="G206" s="40">
        <v>-3</v>
      </c>
      <c r="H206" s="40">
        <v>40.020000000000003</v>
      </c>
      <c r="I206" s="42">
        <f t="shared" si="25"/>
        <v>4410</v>
      </c>
      <c r="J206" s="43">
        <f t="shared" si="26"/>
        <v>3059.8199999999997</v>
      </c>
      <c r="K206" s="39">
        <v>973.35</v>
      </c>
      <c r="L206" s="40">
        <v>714.03</v>
      </c>
      <c r="M206" s="40">
        <v>465.04</v>
      </c>
      <c r="N206" s="44">
        <v>450.42</v>
      </c>
      <c r="O206" s="40">
        <v>242.68</v>
      </c>
      <c r="P206" s="40">
        <v>7.09</v>
      </c>
      <c r="Q206" s="40">
        <v>3.74</v>
      </c>
      <c r="R206" s="44">
        <v>0</v>
      </c>
      <c r="S206" s="39">
        <v>221.06</v>
      </c>
      <c r="T206" s="144">
        <f t="shared" si="22"/>
        <v>3077.41</v>
      </c>
      <c r="V206" s="109" t="s">
        <v>94</v>
      </c>
      <c r="W206" s="108">
        <f>MONTH(1&amp;LEFT(V206,3))</f>
        <v>6</v>
      </c>
      <c r="X206" s="110" t="str">
        <f t="shared" si="29"/>
        <v>Quarter 2</v>
      </c>
      <c r="Y206" s="108" t="str" cm="1">
        <f t="array" ref="Y206">_xlfn.IFS(OR(W206=1,W206=2,W206=3),"1",(OR(W206=4,W206=5,W206=6)),"2",(OR(W206=7,W206=8,W206=9)),"3",(OR(W206=10,W206=11,W206=12)),"4")</f>
        <v>2</v>
      </c>
      <c r="Z206" s="109">
        <v>2024</v>
      </c>
    </row>
    <row r="207" spans="1:26" ht="17.149999999999999" customHeight="1" x14ac:dyDescent="0.35">
      <c r="A207" s="50" t="str">
        <f t="shared" si="27"/>
        <v>July 2024</v>
      </c>
      <c r="B207" s="39">
        <v>2364.8200000000002</v>
      </c>
      <c r="C207" s="40">
        <v>3050.91</v>
      </c>
      <c r="D207" s="40">
        <v>1772.19</v>
      </c>
      <c r="E207" s="41">
        <f t="shared" si="24"/>
        <v>1278.7199999999998</v>
      </c>
      <c r="F207" s="39">
        <v>-469.71</v>
      </c>
      <c r="G207" s="40">
        <v>-3.34</v>
      </c>
      <c r="H207" s="40">
        <v>41.35</v>
      </c>
      <c r="I207" s="42">
        <f t="shared" si="25"/>
        <v>5415.73</v>
      </c>
      <c r="J207" s="43">
        <f t="shared" si="26"/>
        <v>3215.1799999999994</v>
      </c>
      <c r="K207" s="39">
        <v>1137.79</v>
      </c>
      <c r="L207" s="40">
        <v>590.30999999999995</v>
      </c>
      <c r="M207" s="40">
        <v>448.97</v>
      </c>
      <c r="N207" s="44">
        <v>390.61</v>
      </c>
      <c r="O207" s="40">
        <v>309.63</v>
      </c>
      <c r="P207" s="40">
        <v>8.7799999999999994</v>
      </c>
      <c r="Q207" s="40">
        <v>1.3</v>
      </c>
      <c r="R207" s="44">
        <v>0</v>
      </c>
      <c r="S207" s="39">
        <v>246.38</v>
      </c>
      <c r="T207" s="144">
        <f t="shared" si="22"/>
        <v>3133.7700000000004</v>
      </c>
      <c r="V207" s="109" t="s">
        <v>95</v>
      </c>
      <c r="W207" s="108">
        <f t="shared" ref="W207:W225" si="30">MONTH(1&amp;LEFT(V207,3))</f>
        <v>7</v>
      </c>
      <c r="X207" s="110" t="str">
        <f t="shared" si="29"/>
        <v>Quarter 3</v>
      </c>
      <c r="Y207" s="108" t="str" cm="1">
        <f t="array" ref="Y207">_xlfn.IFS(OR(W207=1,W207=2,W207=3),"1",(OR(W207=4,W207=5,W207=6)),"2",(OR(W207=7,W207=8,W207=9)),"3",(OR(W207=10,W207=11,W207=12)),"4")</f>
        <v>3</v>
      </c>
      <c r="Z207" s="109">
        <v>2024</v>
      </c>
    </row>
    <row r="208" spans="1:26" ht="17.149999999999999" customHeight="1" x14ac:dyDescent="0.35">
      <c r="A208" s="50" t="str">
        <f t="shared" si="27"/>
        <v>August 2024</v>
      </c>
      <c r="B208" s="39">
        <v>2141.98</v>
      </c>
      <c r="C208" s="40">
        <v>2863.35</v>
      </c>
      <c r="D208" s="40">
        <v>1944.15</v>
      </c>
      <c r="E208" s="41">
        <f t="shared" si="24"/>
        <v>919.19999999999982</v>
      </c>
      <c r="F208" s="39">
        <v>-394.26</v>
      </c>
      <c r="G208" s="40">
        <v>-3.34</v>
      </c>
      <c r="H208" s="40">
        <v>41.35</v>
      </c>
      <c r="I208" s="42">
        <f t="shared" si="25"/>
        <v>5005.33</v>
      </c>
      <c r="J208" s="43">
        <f t="shared" si="26"/>
        <v>2708.27</v>
      </c>
      <c r="K208" s="39">
        <v>902.9</v>
      </c>
      <c r="L208" s="40">
        <v>539.89</v>
      </c>
      <c r="M208" s="40">
        <v>440.46</v>
      </c>
      <c r="N208" s="44">
        <v>453.79</v>
      </c>
      <c r="O208" s="40">
        <v>220.15</v>
      </c>
      <c r="P208" s="40">
        <v>8.52</v>
      </c>
      <c r="Q208" s="40">
        <v>2.93</v>
      </c>
      <c r="R208" s="44">
        <v>0</v>
      </c>
      <c r="S208" s="39">
        <v>215.72</v>
      </c>
      <c r="T208" s="144">
        <f t="shared" si="22"/>
        <v>2784.3599999999997</v>
      </c>
      <c r="V208" s="109" t="s">
        <v>96</v>
      </c>
      <c r="W208" s="108">
        <f t="shared" si="30"/>
        <v>8</v>
      </c>
      <c r="X208" s="110" t="str">
        <f t="shared" si="29"/>
        <v>Quarter 3</v>
      </c>
      <c r="Y208" s="108" t="str" cm="1">
        <f t="array" ref="Y208">_xlfn.IFS(OR(W208=1,W208=2,W208=3),"1",(OR(W208=4,W208=5,W208=6)),"2",(OR(W208=7,W208=8,W208=9)),"3",(OR(W208=10,W208=11,W208=12)),"4")</f>
        <v>3</v>
      </c>
      <c r="Z208" s="109">
        <v>2024</v>
      </c>
    </row>
    <row r="209" spans="1:26" ht="17.149999999999999" customHeight="1" x14ac:dyDescent="0.35">
      <c r="A209" s="50" t="str">
        <f t="shared" ref="A209" si="31">V209&amp;" "&amp;Z209</f>
        <v>September 2024</v>
      </c>
      <c r="B209" s="39">
        <v>2262.0100000000002</v>
      </c>
      <c r="C209" s="40">
        <v>1983.99</v>
      </c>
      <c r="D209" s="40">
        <v>816.15</v>
      </c>
      <c r="E209" s="41">
        <f t="shared" si="24"/>
        <v>1167.8400000000001</v>
      </c>
      <c r="F209" s="39">
        <v>73.25</v>
      </c>
      <c r="G209" s="40">
        <v>-3.34</v>
      </c>
      <c r="H209" s="40">
        <v>40.020000000000003</v>
      </c>
      <c r="I209" s="42">
        <f t="shared" si="25"/>
        <v>4246</v>
      </c>
      <c r="J209" s="43">
        <f t="shared" si="26"/>
        <v>3543.12</v>
      </c>
      <c r="K209" s="39">
        <v>1208.49</v>
      </c>
      <c r="L209" s="40">
        <v>882.36</v>
      </c>
      <c r="M209" s="40">
        <v>438.3</v>
      </c>
      <c r="N209" s="44">
        <v>557.03</v>
      </c>
      <c r="O209" s="40">
        <v>269.26</v>
      </c>
      <c r="P209" s="40">
        <v>2.71</v>
      </c>
      <c r="Q209" s="40">
        <v>9.1</v>
      </c>
      <c r="R209" s="44">
        <v>0</v>
      </c>
      <c r="S209" s="39">
        <v>250.14</v>
      </c>
      <c r="T209" s="144">
        <f t="shared" si="22"/>
        <v>3617.3900000000003</v>
      </c>
      <c r="V209" s="109" t="s">
        <v>97</v>
      </c>
      <c r="W209" s="108">
        <f t="shared" si="30"/>
        <v>9</v>
      </c>
      <c r="X209" s="110" t="str">
        <f t="shared" si="29"/>
        <v>Quarter 3</v>
      </c>
      <c r="Y209" s="108" t="str" cm="1">
        <f t="array" ref="Y209">_xlfn.IFS(OR(W209=1,W209=2,W209=3),"1",(OR(W209=4,W209=5,W209=6)),"2",(OR(W209=7,W209=8,W209=9)),"3",(OR(W209=10,W209=11,W209=12)),"4")</f>
        <v>3</v>
      </c>
      <c r="Z209" s="109">
        <v>2024</v>
      </c>
    </row>
    <row r="210" spans="1:26" ht="17.149999999999999" customHeight="1" x14ac:dyDescent="0.35">
      <c r="A210" s="50" t="str">
        <f t="shared" si="27"/>
        <v>October 2024</v>
      </c>
      <c r="B210" s="39">
        <v>2723.63</v>
      </c>
      <c r="C210" s="40">
        <v>3169.15</v>
      </c>
      <c r="D210" s="40">
        <v>615.80999999999995</v>
      </c>
      <c r="E210" s="41">
        <f t="shared" si="24"/>
        <v>2553.34</v>
      </c>
      <c r="F210" s="39">
        <v>-326.2</v>
      </c>
      <c r="G210" s="40">
        <v>-2.76</v>
      </c>
      <c r="H210" s="40">
        <v>41.35</v>
      </c>
      <c r="I210" s="42">
        <f t="shared" si="25"/>
        <v>5892.7800000000007</v>
      </c>
      <c r="J210" s="43">
        <f t="shared" si="26"/>
        <v>4992.1200000000017</v>
      </c>
      <c r="K210" s="39">
        <v>1523.36</v>
      </c>
      <c r="L210" s="40">
        <v>1660.12</v>
      </c>
      <c r="M210" s="40">
        <v>466.86</v>
      </c>
      <c r="N210" s="44">
        <v>781.11</v>
      </c>
      <c r="O210" s="40">
        <v>290.13</v>
      </c>
      <c r="P210" s="40">
        <v>6.31</v>
      </c>
      <c r="Q210" s="40">
        <v>7.64</v>
      </c>
      <c r="R210" s="44">
        <v>0</v>
      </c>
      <c r="S210" s="39">
        <v>264.97000000000003</v>
      </c>
      <c r="T210" s="144">
        <f t="shared" si="22"/>
        <v>5000.5000000000009</v>
      </c>
      <c r="V210" s="109" t="s">
        <v>98</v>
      </c>
      <c r="W210" s="108">
        <f t="shared" si="30"/>
        <v>10</v>
      </c>
      <c r="X210" s="110" t="str">
        <f t="shared" si="29"/>
        <v>Quarter 4</v>
      </c>
      <c r="Y210" s="108" t="str" cm="1">
        <f t="array" ref="Y210">_xlfn.IFS(OR(W210=1,W210=2,W210=3),"1",(OR(W210=4,W210=5,W210=6)),"2",(OR(W210=7,W210=8,W210=9)),"3",(OR(W210=10,W210=11,W210=12)),"4")</f>
        <v>4</v>
      </c>
      <c r="Z210" s="109">
        <v>2024</v>
      </c>
    </row>
    <row r="211" spans="1:26" x14ac:dyDescent="0.35">
      <c r="A211" s="50" t="str">
        <f t="shared" ref="A211:A222" si="32">V211&amp;" "&amp;Z211</f>
        <v>November 2024</v>
      </c>
      <c r="B211" s="39">
        <v>2623.42</v>
      </c>
      <c r="C211" s="40">
        <v>4501.72</v>
      </c>
      <c r="D211" s="40">
        <v>502.06</v>
      </c>
      <c r="E211" s="41">
        <f t="shared" si="24"/>
        <v>3999.6600000000003</v>
      </c>
      <c r="F211" s="39">
        <v>682.39</v>
      </c>
      <c r="G211" s="40">
        <v>-2.76</v>
      </c>
      <c r="H211" s="40">
        <v>40.020000000000003</v>
      </c>
      <c r="I211" s="42">
        <f t="shared" si="25"/>
        <v>7125.14</v>
      </c>
      <c r="J211" s="43">
        <f t="shared" si="26"/>
        <v>7345.4900000000007</v>
      </c>
      <c r="K211" s="39">
        <v>2010.93</v>
      </c>
      <c r="L211" s="40">
        <v>2776.48</v>
      </c>
      <c r="M211" s="40">
        <v>523.71</v>
      </c>
      <c r="N211" s="44">
        <v>1102.8900000000001</v>
      </c>
      <c r="O211" s="40">
        <v>300.04000000000002</v>
      </c>
      <c r="P211" s="40">
        <v>6.37</v>
      </c>
      <c r="Q211" s="40">
        <v>18.22</v>
      </c>
      <c r="R211" s="44">
        <v>0</v>
      </c>
      <c r="S211" s="39">
        <v>359.6</v>
      </c>
      <c r="T211" s="144">
        <f t="shared" si="22"/>
        <v>7098.2400000000007</v>
      </c>
      <c r="V211" s="109" t="s">
        <v>99</v>
      </c>
      <c r="W211" s="108">
        <f t="shared" si="30"/>
        <v>11</v>
      </c>
      <c r="X211" s="110" t="str">
        <f t="shared" ref="X211" si="33">"Quarter "&amp;Y211</f>
        <v>Quarter 4</v>
      </c>
      <c r="Y211" s="108" t="str" cm="1">
        <f t="array" ref="Y211">_xlfn.IFS(OR(W211=1,W211=2,W211=3),"1",(OR(W211=4,W211=5,W211=6)),"2",(OR(W211=7,W211=8,W211=9)),"3",(OR(W211=10,W211=11,W211=12)),"4")</f>
        <v>4</v>
      </c>
      <c r="Z211" s="109">
        <v>2024</v>
      </c>
    </row>
    <row r="212" spans="1:26" x14ac:dyDescent="0.35">
      <c r="A212" s="50" t="str">
        <f t="shared" si="32"/>
        <v>December 2024</v>
      </c>
      <c r="B212" s="39">
        <v>2849.59</v>
      </c>
      <c r="C212" s="40">
        <v>5011.1499999999996</v>
      </c>
      <c r="D212" s="40">
        <v>497.84</v>
      </c>
      <c r="E212" s="41">
        <f t="shared" ref="E212:E229" si="34">$C212-$D212</f>
        <v>4513.3099999999995</v>
      </c>
      <c r="F212" s="39">
        <v>69.69</v>
      </c>
      <c r="G212" s="40">
        <v>-2.76</v>
      </c>
      <c r="H212" s="40">
        <v>41.35</v>
      </c>
      <c r="I212" s="42">
        <f t="shared" ref="I212:I229" si="35">$B212+$C212</f>
        <v>7860.74</v>
      </c>
      <c r="J212" s="43">
        <f t="shared" ref="J212:J229" si="36">$B212+$C212-$D212+$F212+$H212</f>
        <v>7473.94</v>
      </c>
      <c r="K212" s="39">
        <v>1664.81</v>
      </c>
      <c r="L212" s="40">
        <v>3419.61</v>
      </c>
      <c r="M212" s="40">
        <v>562.54999999999995</v>
      </c>
      <c r="N212" s="44">
        <v>1198.21</v>
      </c>
      <c r="O212" s="40">
        <v>328.09</v>
      </c>
      <c r="P212" s="40">
        <v>8.1</v>
      </c>
      <c r="Q212" s="40">
        <v>29.79</v>
      </c>
      <c r="R212" s="44">
        <v>0</v>
      </c>
      <c r="S212" s="39">
        <v>363.38</v>
      </c>
      <c r="T212" s="144">
        <f t="shared" si="22"/>
        <v>7574.5400000000009</v>
      </c>
      <c r="V212" s="109" t="s">
        <v>100</v>
      </c>
      <c r="W212" s="108">
        <f t="shared" si="30"/>
        <v>12</v>
      </c>
      <c r="X212" s="110" t="str">
        <f t="shared" ref="X212" si="37">"Quarter "&amp;Y212</f>
        <v>Quarter 4</v>
      </c>
      <c r="Y212" s="108" t="str" cm="1">
        <f t="array" ref="Y212">_xlfn.IFS(OR(W212=1,W212=2,W212=3),"1",(OR(W212=4,W212=5,W212=6)),"2",(OR(W212=7,W212=8,W212=9)),"3",(OR(W212=10,W212=11,W212=12)),"4")</f>
        <v>4</v>
      </c>
      <c r="Z212" s="109">
        <v>2024</v>
      </c>
    </row>
    <row r="213" spans="1:26" x14ac:dyDescent="0.35">
      <c r="A213" s="118" t="str">
        <f t="shared" si="32"/>
        <v>January 2025</v>
      </c>
      <c r="B213" s="138">
        <v>2808.9</v>
      </c>
      <c r="C213" s="139">
        <v>5819.46</v>
      </c>
      <c r="D213" s="139">
        <v>535.25</v>
      </c>
      <c r="E213" s="41">
        <f t="shared" si="34"/>
        <v>5284.21</v>
      </c>
      <c r="F213" s="138">
        <v>1236.6099999999999</v>
      </c>
      <c r="G213" s="139">
        <v>-2.71</v>
      </c>
      <c r="H213" s="139">
        <v>43.89</v>
      </c>
      <c r="I213" s="42">
        <f t="shared" si="35"/>
        <v>8628.36</v>
      </c>
      <c r="J213" s="43">
        <f t="shared" si="36"/>
        <v>9373.61</v>
      </c>
      <c r="K213" s="138">
        <v>2340.59</v>
      </c>
      <c r="L213" s="139">
        <v>4152.78</v>
      </c>
      <c r="M213" s="139">
        <v>605.84</v>
      </c>
      <c r="N213" s="143">
        <v>1139.29</v>
      </c>
      <c r="O213" s="139">
        <v>309.08</v>
      </c>
      <c r="P213" s="139">
        <v>10.029999999999999</v>
      </c>
      <c r="Q213" s="139">
        <v>28.71</v>
      </c>
      <c r="R213" s="143">
        <v>0</v>
      </c>
      <c r="S213" s="138">
        <v>413.67</v>
      </c>
      <c r="T213" s="144">
        <f t="shared" si="22"/>
        <v>8999.99</v>
      </c>
      <c r="V213" s="109" t="s">
        <v>89</v>
      </c>
      <c r="W213" s="108">
        <f t="shared" si="30"/>
        <v>1</v>
      </c>
      <c r="X213" s="110" t="str">
        <f t="shared" ref="X213" si="38">"Quarter "&amp;Y213</f>
        <v>Quarter 1</v>
      </c>
      <c r="Y213" s="108" t="str" cm="1">
        <f t="array" ref="Y213">_xlfn.IFS(OR(W213=1,W213=2,W213=3),"1",(OR(W213=4,W213=5,W213=6)),"2",(OR(W213=7,W213=8,W213=9)),"3",(OR(W213=10,W213=11,W213=12)),"4")</f>
        <v>1</v>
      </c>
      <c r="Z213" s="109">
        <v>2025</v>
      </c>
    </row>
    <row r="214" spans="1:26" x14ac:dyDescent="0.35">
      <c r="A214" s="118" t="str">
        <f t="shared" ref="A214" si="39">V214&amp;" "&amp;Z214</f>
        <v>February 2025</v>
      </c>
      <c r="B214" s="138">
        <v>2485.16</v>
      </c>
      <c r="C214" s="139">
        <v>5185.2299999999996</v>
      </c>
      <c r="D214" s="139">
        <v>410.51</v>
      </c>
      <c r="E214" s="41">
        <f t="shared" si="34"/>
        <v>4774.7199999999993</v>
      </c>
      <c r="F214" s="138">
        <v>186.15</v>
      </c>
      <c r="G214" s="139">
        <v>-2.71</v>
      </c>
      <c r="H214" s="139">
        <v>39.64</v>
      </c>
      <c r="I214" s="42">
        <f t="shared" si="35"/>
        <v>7670.3899999999994</v>
      </c>
      <c r="J214" s="43">
        <f t="shared" si="36"/>
        <v>7485.6699999999992</v>
      </c>
      <c r="K214" s="138">
        <v>1808.34</v>
      </c>
      <c r="L214" s="139">
        <v>3330.58</v>
      </c>
      <c r="M214" s="139">
        <v>596.69000000000005</v>
      </c>
      <c r="N214" s="143">
        <v>1064.1099999999999</v>
      </c>
      <c r="O214" s="139">
        <v>263.32</v>
      </c>
      <c r="P214" s="139">
        <v>9.98</v>
      </c>
      <c r="Q214" s="139">
        <v>33.68</v>
      </c>
      <c r="R214" s="143">
        <v>0</v>
      </c>
      <c r="S214" s="138">
        <v>336.56</v>
      </c>
      <c r="T214" s="144">
        <f t="shared" si="22"/>
        <v>7443.26</v>
      </c>
      <c r="V214" s="109" t="s">
        <v>90</v>
      </c>
      <c r="W214" s="108">
        <f t="shared" si="30"/>
        <v>2</v>
      </c>
      <c r="X214" s="110" t="str">
        <f t="shared" ref="X214" si="40">"Quarter "&amp;Y214</f>
        <v>Quarter 1</v>
      </c>
      <c r="Y214" s="108" t="str" cm="1">
        <f t="array" ref="Y214">_xlfn.IFS(OR(W214=1,W214=2,W214=3),"1",(OR(W214=4,W214=5,W214=6)),"2",(OR(W214=7,W214=8,W214=9)),"3",(OR(W214=10,W214=11,W214=12)),"4")</f>
        <v>1</v>
      </c>
      <c r="Z214" s="109">
        <v>2025</v>
      </c>
    </row>
    <row r="215" spans="1:26" x14ac:dyDescent="0.35">
      <c r="A215" s="118" t="str">
        <f t="shared" si="32"/>
        <v>March 2025</v>
      </c>
      <c r="B215" s="138">
        <v>2746.38</v>
      </c>
      <c r="C215" s="139">
        <v>4744.21</v>
      </c>
      <c r="D215" s="139">
        <v>521.07000000000005</v>
      </c>
      <c r="E215" s="41">
        <f t="shared" si="34"/>
        <v>4223.1400000000003</v>
      </c>
      <c r="F215" s="138">
        <v>-522.77</v>
      </c>
      <c r="G215" s="139">
        <v>-2.71</v>
      </c>
      <c r="H215" s="139">
        <v>43.89</v>
      </c>
      <c r="I215" s="42">
        <f t="shared" si="35"/>
        <v>7490.59</v>
      </c>
      <c r="J215" s="43">
        <f t="shared" si="36"/>
        <v>6490.64</v>
      </c>
      <c r="K215" s="138">
        <v>1738.24</v>
      </c>
      <c r="L215" s="139">
        <v>2620.4699999999998</v>
      </c>
      <c r="M215" s="139">
        <v>548.36</v>
      </c>
      <c r="N215" s="143">
        <v>935.3</v>
      </c>
      <c r="O215" s="139">
        <v>284.74</v>
      </c>
      <c r="P215" s="139">
        <v>7.15</v>
      </c>
      <c r="Q215" s="139">
        <v>30.19</v>
      </c>
      <c r="R215" s="143">
        <v>0</v>
      </c>
      <c r="S215" s="138">
        <v>296.66000000000003</v>
      </c>
      <c r="T215" s="144">
        <f t="shared" si="22"/>
        <v>6461.1099999999988</v>
      </c>
      <c r="V215" s="109" t="s">
        <v>91</v>
      </c>
      <c r="W215" s="108">
        <f t="shared" si="30"/>
        <v>3</v>
      </c>
      <c r="X215" s="110" t="str">
        <f t="shared" ref="X215" si="41">"Quarter "&amp;Y215</f>
        <v>Quarter 1</v>
      </c>
      <c r="Y215" s="108" t="str" cm="1">
        <f t="array" ref="Y215">_xlfn.IFS(OR(W215=1,W215=2,W215=3),"1",(OR(W215=4,W215=5,W215=6)),"2",(OR(W215=7,W215=8,W215=9)),"3",(OR(W215=10,W215=11,W215=12)),"4")</f>
        <v>1</v>
      </c>
      <c r="Z215" s="109">
        <v>2025</v>
      </c>
    </row>
    <row r="216" spans="1:26" x14ac:dyDescent="0.35">
      <c r="A216" s="118" t="str">
        <f t="shared" si="32"/>
        <v>April 2025</v>
      </c>
      <c r="B216" s="138">
        <v>2611.9499999999998</v>
      </c>
      <c r="C216" s="139">
        <v>2860.65</v>
      </c>
      <c r="D216" s="139">
        <v>1097.06</v>
      </c>
      <c r="E216" s="41">
        <f t="shared" si="34"/>
        <v>1763.5900000000001</v>
      </c>
      <c r="F216" s="138">
        <v>46.03</v>
      </c>
      <c r="G216" s="139">
        <v>-3.14</v>
      </c>
      <c r="H216" s="139">
        <v>42.47</v>
      </c>
      <c r="I216" s="42">
        <f t="shared" si="35"/>
        <v>5472.6</v>
      </c>
      <c r="J216" s="43">
        <f t="shared" si="36"/>
        <v>4464.0400000000009</v>
      </c>
      <c r="K216" s="138">
        <v>1297.99</v>
      </c>
      <c r="L216" s="139">
        <v>1438.26</v>
      </c>
      <c r="M216" s="139">
        <v>490.33</v>
      </c>
      <c r="N216" s="143">
        <v>724.34</v>
      </c>
      <c r="O216" s="139">
        <v>279.05</v>
      </c>
      <c r="P216" s="139">
        <v>5.44</v>
      </c>
      <c r="Q216" s="139">
        <v>11.57</v>
      </c>
      <c r="R216" s="143">
        <v>0</v>
      </c>
      <c r="S216" s="138">
        <v>275.57</v>
      </c>
      <c r="T216" s="144">
        <f t="shared" si="22"/>
        <v>4522.5499999999993</v>
      </c>
      <c r="V216" s="109" t="s">
        <v>92</v>
      </c>
      <c r="W216" s="108">
        <f t="shared" si="30"/>
        <v>4</v>
      </c>
      <c r="X216" s="110" t="str">
        <f t="shared" ref="X216" si="42">"Quarter "&amp;Y216</f>
        <v>Quarter 2</v>
      </c>
      <c r="Y216" s="108" t="str" cm="1">
        <f t="array" ref="Y216">_xlfn.IFS(OR(W216=1,W216=2,W216=3),"1",(OR(W216=4,W216=5,W216=6)),"2",(OR(W216=7,W216=8,W216=9)),"3",(OR(W216=10,W216=11,W216=12)),"4")</f>
        <v>2</v>
      </c>
      <c r="Z216" s="109">
        <v>2025</v>
      </c>
    </row>
    <row r="217" spans="1:26" x14ac:dyDescent="0.35">
      <c r="A217" s="118" t="str">
        <f t="shared" si="32"/>
        <v>May 2025</v>
      </c>
      <c r="B217" s="138">
        <v>2540.87</v>
      </c>
      <c r="C217" s="139">
        <v>2107.7199999999998</v>
      </c>
      <c r="D217" s="139">
        <v>1372.07</v>
      </c>
      <c r="E217" s="41">
        <f t="shared" si="34"/>
        <v>735.64999999999986</v>
      </c>
      <c r="F217" s="138">
        <v>-3.73</v>
      </c>
      <c r="G217" s="139">
        <v>-3.14</v>
      </c>
      <c r="H217" s="139">
        <v>43.89</v>
      </c>
      <c r="I217" s="42">
        <f t="shared" si="35"/>
        <v>4648.59</v>
      </c>
      <c r="J217" s="43">
        <f t="shared" si="36"/>
        <v>3316.6800000000003</v>
      </c>
      <c r="K217" s="138">
        <v>1080.8499999999999</v>
      </c>
      <c r="L217" s="139">
        <v>807.42</v>
      </c>
      <c r="M217" s="139">
        <v>441.79</v>
      </c>
      <c r="N217" s="143">
        <v>586.44000000000005</v>
      </c>
      <c r="O217" s="139">
        <v>276.91000000000003</v>
      </c>
      <c r="P217" s="139">
        <v>4.13</v>
      </c>
      <c r="Q217" s="139">
        <v>6.11</v>
      </c>
      <c r="R217" s="143">
        <v>0</v>
      </c>
      <c r="S217" s="138">
        <v>218.71</v>
      </c>
      <c r="T217" s="144">
        <f t="shared" si="22"/>
        <v>3422.36</v>
      </c>
      <c r="V217" s="109" t="s">
        <v>93</v>
      </c>
      <c r="W217" s="108">
        <f t="shared" si="30"/>
        <v>5</v>
      </c>
      <c r="X217" s="110" t="str">
        <f t="shared" ref="X217" si="43">"Quarter "&amp;Y217</f>
        <v>Quarter 2</v>
      </c>
      <c r="Y217" s="108" t="str" cm="1">
        <f t="array" ref="Y217">_xlfn.IFS(OR(W217=1,W217=2,W217=3),"1",(OR(W217=4,W217=5,W217=6)),"2",(OR(W217=7,W217=8,W217=9)),"3",(OR(W217=10,W217=11,W217=12)),"4")</f>
        <v>2</v>
      </c>
      <c r="Z217" s="109">
        <v>2025</v>
      </c>
    </row>
    <row r="218" spans="1:26" x14ac:dyDescent="0.35">
      <c r="A218" s="118" t="str">
        <f t="shared" si="32"/>
        <v>June 2025</v>
      </c>
      <c r="B218" s="138">
        <v>2254.27</v>
      </c>
      <c r="C218" s="139">
        <v>1718.35</v>
      </c>
      <c r="D218" s="139">
        <v>1524.19</v>
      </c>
      <c r="E218" s="41">
        <f t="shared" si="34"/>
        <v>194.15999999999985</v>
      </c>
      <c r="F218" s="138">
        <v>234.37</v>
      </c>
      <c r="G218" s="139">
        <v>-3.14</v>
      </c>
      <c r="H218" s="139">
        <v>42.47</v>
      </c>
      <c r="I218" s="42">
        <f t="shared" si="35"/>
        <v>3972.62</v>
      </c>
      <c r="J218" s="43">
        <f t="shared" si="36"/>
        <v>2725.2699999999995</v>
      </c>
      <c r="K218" s="138">
        <v>970.93</v>
      </c>
      <c r="L218" s="139">
        <v>553.08000000000004</v>
      </c>
      <c r="M218" s="139">
        <v>410.23</v>
      </c>
      <c r="N218" s="143">
        <v>530.95000000000005</v>
      </c>
      <c r="O218" s="139">
        <v>258.49</v>
      </c>
      <c r="P218" s="139">
        <v>4.42</v>
      </c>
      <c r="Q218" s="139">
        <v>4.1100000000000003</v>
      </c>
      <c r="R218" s="143">
        <v>0</v>
      </c>
      <c r="S218" s="138">
        <v>201.15</v>
      </c>
      <c r="T218" s="144">
        <f t="shared" si="22"/>
        <v>2933.3600000000006</v>
      </c>
      <c r="V218" s="109" t="s">
        <v>94</v>
      </c>
      <c r="W218" s="108">
        <f t="shared" si="30"/>
        <v>6</v>
      </c>
      <c r="X218" s="110" t="str">
        <f t="shared" ref="X218" si="44">"Quarter "&amp;Y218</f>
        <v>Quarter 2</v>
      </c>
      <c r="Y218" s="108" t="str" cm="1">
        <f t="array" ref="Y218">_xlfn.IFS(OR(W218=1,W218=2,W218=3),"1",(OR(W218=4,W218=5,W218=6)),"2",(OR(W218=7,W218=8,W218=9)),"3",(OR(W218=10,W218=11,W218=12)),"4")</f>
        <v>2</v>
      </c>
      <c r="Z218" s="109">
        <v>2025</v>
      </c>
    </row>
    <row r="219" spans="1:26" x14ac:dyDescent="0.35">
      <c r="A219" s="118" t="str">
        <f t="shared" si="32"/>
        <v>July 2025</v>
      </c>
      <c r="B219" s="138">
        <v>2437.02</v>
      </c>
      <c r="C219" s="139">
        <v>2615.91</v>
      </c>
      <c r="D219" s="139">
        <v>1911.21</v>
      </c>
      <c r="E219" s="41">
        <f t="shared" si="34"/>
        <v>704.69999999999982</v>
      </c>
      <c r="F219" s="138">
        <v>-207.95</v>
      </c>
      <c r="G219" s="139">
        <v>-2.88</v>
      </c>
      <c r="H219" s="139">
        <v>43.89</v>
      </c>
      <c r="I219" s="42">
        <f t="shared" si="35"/>
        <v>5052.93</v>
      </c>
      <c r="J219" s="43">
        <f t="shared" si="36"/>
        <v>2977.6600000000003</v>
      </c>
      <c r="K219" s="138">
        <v>1251.81</v>
      </c>
      <c r="L219" s="139">
        <v>430.25</v>
      </c>
      <c r="M219" s="139">
        <v>404.61</v>
      </c>
      <c r="N219" s="143">
        <v>476.44</v>
      </c>
      <c r="O219" s="139">
        <v>265.74</v>
      </c>
      <c r="P219" s="139">
        <v>8.4499999999999993</v>
      </c>
      <c r="Q219" s="139">
        <v>5.59</v>
      </c>
      <c r="R219" s="143">
        <v>0</v>
      </c>
      <c r="S219" s="138">
        <v>216.78</v>
      </c>
      <c r="T219" s="144">
        <f t="shared" si="22"/>
        <v>3059.6700000000005</v>
      </c>
      <c r="V219" s="109" t="s">
        <v>95</v>
      </c>
      <c r="W219" s="108">
        <f t="shared" si="30"/>
        <v>7</v>
      </c>
      <c r="X219" s="110" t="str">
        <f t="shared" ref="X219" si="45">"Quarter "&amp;Y219</f>
        <v>Quarter 3</v>
      </c>
      <c r="Y219" s="108" t="str" cm="1">
        <f t="array" ref="Y219">_xlfn.IFS(OR(W219=1,W219=2,W219=3),"1",(OR(W219=4,W219=5,W219=6)),"2",(OR(W219=7,W219=8,W219=9)),"3",(OR(W219=10,W219=11,W219=12)),"4")</f>
        <v>3</v>
      </c>
      <c r="Z219" s="109">
        <v>2025</v>
      </c>
    </row>
    <row r="220" spans="1:26" x14ac:dyDescent="0.35">
      <c r="A220" s="118" t="str">
        <f t="shared" si="32"/>
        <v>August 2025</v>
      </c>
      <c r="B220" s="138">
        <v>2016.17</v>
      </c>
      <c r="C220" s="139">
        <v>2176.98</v>
      </c>
      <c r="D220" s="139">
        <v>1318.12</v>
      </c>
      <c r="E220" s="41">
        <f t="shared" si="34"/>
        <v>858.86000000000013</v>
      </c>
      <c r="F220" s="138">
        <v>-77.930000000000007</v>
      </c>
      <c r="G220" s="139">
        <v>-2.88</v>
      </c>
      <c r="H220" s="139">
        <v>43.89</v>
      </c>
      <c r="I220" s="42">
        <f t="shared" si="35"/>
        <v>4193.1499999999996</v>
      </c>
      <c r="J220" s="43">
        <f t="shared" si="36"/>
        <v>2840.99</v>
      </c>
      <c r="K220" s="138">
        <v>1176.47</v>
      </c>
      <c r="L220" s="139">
        <v>489.61</v>
      </c>
      <c r="M220" s="139">
        <v>388.38</v>
      </c>
      <c r="N220" s="143">
        <v>457.35</v>
      </c>
      <c r="O220" s="139">
        <v>243.57</v>
      </c>
      <c r="P220" s="139">
        <v>4.55</v>
      </c>
      <c r="Q220" s="139">
        <v>1.05</v>
      </c>
      <c r="R220" s="143">
        <v>0</v>
      </c>
      <c r="S220" s="138">
        <v>210.99</v>
      </c>
      <c r="T220" s="144">
        <f t="shared" si="22"/>
        <v>2971.9700000000003</v>
      </c>
      <c r="V220" s="109" t="s">
        <v>96</v>
      </c>
      <c r="W220" s="108">
        <f t="shared" si="30"/>
        <v>8</v>
      </c>
      <c r="X220" s="110" t="str">
        <f t="shared" ref="X220:X221" si="46">"Quarter "&amp;Y220</f>
        <v>Quarter 3</v>
      </c>
      <c r="Y220" s="108" t="str" cm="1">
        <f t="array" ref="Y220">_xlfn.IFS(OR(W220=1,W220=2,W220=3),"1",(OR(W220=4,W220=5,W220=6)),"2",(OR(W220=7,W220=8,W220=9)),"3",(OR(W220=10,W220=11,W220=12)),"4")</f>
        <v>3</v>
      </c>
      <c r="Z220" s="109">
        <v>2025</v>
      </c>
    </row>
    <row r="221" spans="1:26" x14ac:dyDescent="0.35">
      <c r="A221" s="118" t="str">
        <f t="shared" si="32"/>
        <v>September 2025</v>
      </c>
      <c r="B221" s="138">
        <v>2164.2600000000002</v>
      </c>
      <c r="C221" s="139">
        <v>2214.33</v>
      </c>
      <c r="D221" s="139">
        <v>1323.87</v>
      </c>
      <c r="E221" s="41">
        <f t="shared" si="34"/>
        <v>890.46</v>
      </c>
      <c r="F221" s="138">
        <v>209.86</v>
      </c>
      <c r="G221" s="139">
        <v>-2.88</v>
      </c>
      <c r="H221" s="139">
        <v>42.47</v>
      </c>
      <c r="I221" s="42">
        <f t="shared" si="35"/>
        <v>4378.59</v>
      </c>
      <c r="J221" s="43">
        <f t="shared" si="36"/>
        <v>3307.05</v>
      </c>
      <c r="K221" s="138">
        <v>1138.18</v>
      </c>
      <c r="L221" s="139">
        <v>865.25</v>
      </c>
      <c r="M221" s="139">
        <v>412.05</v>
      </c>
      <c r="N221" s="143">
        <v>530.29999999999995</v>
      </c>
      <c r="O221" s="139">
        <v>218.14</v>
      </c>
      <c r="P221" s="139">
        <v>3.05</v>
      </c>
      <c r="Q221" s="139">
        <v>3.02</v>
      </c>
      <c r="R221" s="143">
        <v>0</v>
      </c>
      <c r="S221" s="138">
        <v>244.17</v>
      </c>
      <c r="T221" s="144">
        <f t="shared" si="22"/>
        <v>3414.16</v>
      </c>
      <c r="V221" s="109" t="s">
        <v>97</v>
      </c>
      <c r="W221" s="108">
        <f t="shared" si="30"/>
        <v>9</v>
      </c>
      <c r="X221" s="110" t="str">
        <f t="shared" si="46"/>
        <v>Quarter 3</v>
      </c>
      <c r="Y221" s="108" t="str" cm="1">
        <f t="array" ref="Y221">_xlfn.IFS(OR(W221=1,W221=2,W221=3),"1",(OR(W221=4,W221=5,W221=6)),"2",(OR(W221=7,W221=8,W221=9)),"3",(OR(W221=10,W221=11,W221=12)),"4")</f>
        <v>3</v>
      </c>
      <c r="Z221" s="109">
        <v>2025</v>
      </c>
    </row>
    <row r="222" spans="1:26" x14ac:dyDescent="0.35">
      <c r="A222" s="118" t="str">
        <f t="shared" si="32"/>
        <v>October 2025</v>
      </c>
      <c r="B222" s="138">
        <v>2611.94</v>
      </c>
      <c r="C222" s="139">
        <v>3420.53</v>
      </c>
      <c r="D222" s="139">
        <v>576.85</v>
      </c>
      <c r="E222" s="41">
        <f t="shared" si="34"/>
        <v>2843.6800000000003</v>
      </c>
      <c r="F222" s="138">
        <v>-512.9</v>
      </c>
      <c r="G222" s="139">
        <v>-3.14</v>
      </c>
      <c r="H222" s="139">
        <v>43.89</v>
      </c>
      <c r="I222" s="42">
        <f t="shared" si="35"/>
        <v>6032.47</v>
      </c>
      <c r="J222" s="43">
        <f t="shared" si="36"/>
        <v>4986.6100000000006</v>
      </c>
      <c r="K222" s="138">
        <v>1571.42</v>
      </c>
      <c r="L222" s="139">
        <v>1775.08</v>
      </c>
      <c r="M222" s="139">
        <v>457.46</v>
      </c>
      <c r="N222" s="143">
        <v>659.01</v>
      </c>
      <c r="O222" s="139">
        <v>225.56</v>
      </c>
      <c r="P222" s="139">
        <v>3.73</v>
      </c>
      <c r="Q222" s="139">
        <v>15.14</v>
      </c>
      <c r="R222" s="143">
        <v>0</v>
      </c>
      <c r="S222" s="138">
        <v>281.89999999999998</v>
      </c>
      <c r="T222" s="144">
        <f t="shared" si="22"/>
        <v>4989.3</v>
      </c>
      <c r="V222" s="109" t="s">
        <v>98</v>
      </c>
      <c r="W222" s="108">
        <f t="shared" si="30"/>
        <v>10</v>
      </c>
      <c r="X222" s="110" t="str">
        <f t="shared" ref="X222" si="47">"Quarter "&amp;Y222</f>
        <v>Quarter 4</v>
      </c>
      <c r="Y222" s="108" t="str" cm="1">
        <f t="array" ref="Y222">_xlfn.IFS(OR(W222=1,W222=2,W222=3),"1",(OR(W222=4,W222=5,W222=6)),"2",(OR(W222=7,W222=8,W222=9)),"3",(OR(W222=10,W222=11,W222=12)),"4")</f>
        <v>4</v>
      </c>
      <c r="Z222" s="109">
        <v>2025</v>
      </c>
    </row>
    <row r="223" spans="1:26" x14ac:dyDescent="0.35">
      <c r="A223" s="118" t="str">
        <f t="shared" ref="A223:A224" si="48">V223&amp;" "&amp;Z223</f>
        <v>November 2025</v>
      </c>
      <c r="B223" s="138">
        <v>2480.92</v>
      </c>
      <c r="C223" s="139">
        <v>4614.6000000000004</v>
      </c>
      <c r="D223" s="139">
        <v>856.9</v>
      </c>
      <c r="E223" s="41">
        <f t="shared" si="34"/>
        <v>3757.7000000000003</v>
      </c>
      <c r="F223" s="138">
        <v>36.4</v>
      </c>
      <c r="G223" s="139">
        <v>-3.14</v>
      </c>
      <c r="H223" s="139">
        <v>42.47</v>
      </c>
      <c r="I223" s="42">
        <f t="shared" si="35"/>
        <v>7095.52</v>
      </c>
      <c r="J223" s="43">
        <f t="shared" si="36"/>
        <v>6317.4900000000007</v>
      </c>
      <c r="K223" s="138">
        <v>1584.83</v>
      </c>
      <c r="L223" s="139">
        <v>2806.6</v>
      </c>
      <c r="M223" s="139">
        <v>499.07</v>
      </c>
      <c r="N223" s="143">
        <v>801.76</v>
      </c>
      <c r="O223" s="139">
        <v>272.39</v>
      </c>
      <c r="P223" s="139">
        <v>8.86</v>
      </c>
      <c r="Q223" s="139">
        <v>25.72</v>
      </c>
      <c r="R223" s="143">
        <v>0</v>
      </c>
      <c r="S223" s="138">
        <v>345.32</v>
      </c>
      <c r="T223" s="144">
        <f t="shared" si="22"/>
        <v>6344.55</v>
      </c>
      <c r="V223" s="109" t="s">
        <v>99</v>
      </c>
      <c r="W223" s="108">
        <f t="shared" si="30"/>
        <v>11</v>
      </c>
      <c r="X223" s="110" t="str">
        <f t="shared" ref="X223" si="49">"Quarter "&amp;Y223</f>
        <v>Quarter 4</v>
      </c>
      <c r="Y223" s="108" t="str" cm="1">
        <f t="array" ref="Y223">_xlfn.IFS(OR(W223=1,W223=2,W223=3),"1",(OR(W223=4,W223=5,W223=6)),"2",(OR(W223=7,W223=8,W223=9)),"3",(OR(W223=10,W223=11,W223=12)),"4")</f>
        <v>4</v>
      </c>
      <c r="Z223" s="109">
        <v>2025</v>
      </c>
    </row>
    <row r="224" spans="1:26" x14ac:dyDescent="0.35">
      <c r="A224" s="118" t="str">
        <f t="shared" si="48"/>
        <v>December 2025</v>
      </c>
      <c r="B224" s="138">
        <v>2487.38</v>
      </c>
      <c r="C224" s="139">
        <v>5020.43</v>
      </c>
      <c r="D224" s="139">
        <v>594.35</v>
      </c>
      <c r="E224" s="41">
        <f t="shared" si="34"/>
        <v>4426.08</v>
      </c>
      <c r="F224" s="138">
        <v>158.07</v>
      </c>
      <c r="G224" s="139">
        <v>-3.14</v>
      </c>
      <c r="H224" s="139">
        <v>43.89</v>
      </c>
      <c r="I224" s="42">
        <f t="shared" si="35"/>
        <v>7507.81</v>
      </c>
      <c r="J224" s="43">
        <f t="shared" si="36"/>
        <v>7115.42</v>
      </c>
      <c r="K224" s="138">
        <v>1512.79</v>
      </c>
      <c r="L224" s="139">
        <v>3490.13</v>
      </c>
      <c r="M224" s="139">
        <v>537.47</v>
      </c>
      <c r="N224" s="143">
        <v>911.9</v>
      </c>
      <c r="O224" s="139">
        <v>275.58</v>
      </c>
      <c r="P224" s="139">
        <v>7.2</v>
      </c>
      <c r="Q224" s="139">
        <v>25.68</v>
      </c>
      <c r="R224" s="143">
        <v>0</v>
      </c>
      <c r="S224" s="138">
        <v>362.94</v>
      </c>
      <c r="T224" s="144">
        <f t="shared" si="22"/>
        <v>7123.69</v>
      </c>
      <c r="V224" s="109" t="s">
        <v>100</v>
      </c>
      <c r="W224" s="108">
        <f t="shared" si="30"/>
        <v>12</v>
      </c>
      <c r="X224" s="110" t="str">
        <f t="shared" ref="X224" si="50">"Quarter "&amp;Y224</f>
        <v>Quarter 4</v>
      </c>
      <c r="Y224" s="108" t="str" cm="1">
        <f t="array" ref="Y224">_xlfn.IFS(OR(W224=1,W224=2,W224=3),"1",(OR(W224=4,W224=5,W224=6)),"2",(OR(W224=7,W224=8,W224=9)),"3",(OR(W224=10,W224=11,W224=12)),"4")</f>
        <v>4</v>
      </c>
      <c r="Z224" s="109">
        <v>2025</v>
      </c>
    </row>
    <row r="225" spans="1:26" x14ac:dyDescent="0.35">
      <c r="A225" s="118" t="str">
        <f t="shared" ref="A225:A226" si="51">V225&amp;" "&amp;Z225</f>
        <v>January 2026</v>
      </c>
      <c r="B225" s="161">
        <v>2431.33</v>
      </c>
      <c r="C225" s="162">
        <v>5991.47</v>
      </c>
      <c r="D225" s="162">
        <v>568.96</v>
      </c>
      <c r="E225" s="41">
        <f t="shared" si="34"/>
        <v>5422.51</v>
      </c>
      <c r="F225" s="161">
        <v>693.28</v>
      </c>
      <c r="G225" s="162">
        <v>-3.48</v>
      </c>
      <c r="H225" s="162">
        <v>43.89</v>
      </c>
      <c r="I225" s="42">
        <f t="shared" si="35"/>
        <v>8422.7999999999993</v>
      </c>
      <c r="J225" s="43">
        <f t="shared" si="36"/>
        <v>8591.0099999999984</v>
      </c>
      <c r="K225" s="161">
        <v>1944.69</v>
      </c>
      <c r="L225" s="162">
        <v>4326.26</v>
      </c>
      <c r="M225" s="162">
        <v>514.24</v>
      </c>
      <c r="N225" s="163">
        <v>1141.29</v>
      </c>
      <c r="O225" s="162">
        <v>239.94</v>
      </c>
      <c r="P225" s="162">
        <v>16.52</v>
      </c>
      <c r="Q225" s="162">
        <v>38.61</v>
      </c>
      <c r="R225" s="162">
        <v>0</v>
      </c>
      <c r="S225" s="161">
        <v>421.34</v>
      </c>
      <c r="T225" s="144">
        <f t="shared" si="22"/>
        <v>8642.8900000000012</v>
      </c>
      <c r="V225" s="109" t="s">
        <v>89</v>
      </c>
      <c r="W225" s="108">
        <f t="shared" si="30"/>
        <v>1</v>
      </c>
      <c r="X225" s="110" t="str">
        <f t="shared" ref="X225" si="52">"Quarter "&amp;Y225</f>
        <v>Quarter 1</v>
      </c>
      <c r="Y225" s="108" t="str" cm="1">
        <f t="array" ref="Y225">_xlfn.IFS(OR(W225=1,W225=2,W225=3),"1",(OR(W225=4,W225=5,W225=6)),"2",(OR(W225=7,W225=8,W225=9)),"3",(OR(W225=10,W225=11,W225=12)),"4")</f>
        <v>1</v>
      </c>
      <c r="Z225" s="109">
        <v>2026</v>
      </c>
    </row>
    <row r="226" spans="1:26" x14ac:dyDescent="0.35">
      <c r="A226" s="118" t="str">
        <f t="shared" si="51"/>
        <v>February 2026</v>
      </c>
      <c r="B226" s="161">
        <v>2320.71</v>
      </c>
      <c r="C226" s="162">
        <v>5177.47</v>
      </c>
      <c r="D226" s="162">
        <v>746.35</v>
      </c>
      <c r="E226" s="41">
        <f t="shared" si="34"/>
        <v>4431.12</v>
      </c>
      <c r="F226" s="161">
        <v>86.04</v>
      </c>
      <c r="G226" s="162">
        <v>-3.48</v>
      </c>
      <c r="H226" s="162">
        <v>39.64</v>
      </c>
      <c r="I226" s="42">
        <f t="shared" si="35"/>
        <v>7498.18</v>
      </c>
      <c r="J226" s="43">
        <f t="shared" si="36"/>
        <v>6877.51</v>
      </c>
      <c r="K226" s="161">
        <v>1609.22</v>
      </c>
      <c r="L226" s="162">
        <v>3248.95</v>
      </c>
      <c r="M226" s="162">
        <v>640.03</v>
      </c>
      <c r="N226" s="163">
        <v>895.91</v>
      </c>
      <c r="O226" s="162">
        <v>210.83</v>
      </c>
      <c r="P226" s="162">
        <v>14.16</v>
      </c>
      <c r="Q226" s="162">
        <v>43.8</v>
      </c>
      <c r="R226" s="162">
        <v>0</v>
      </c>
      <c r="S226" s="161">
        <v>357.08</v>
      </c>
      <c r="T226" s="144">
        <f t="shared" si="22"/>
        <v>7019.98</v>
      </c>
      <c r="V226" s="109" t="s">
        <v>90</v>
      </c>
      <c r="W226" s="108">
        <f t="shared" ref="W226:W228" si="53">MONTH(1&amp;LEFT(V226,3))</f>
        <v>2</v>
      </c>
      <c r="X226" s="110" t="str">
        <f t="shared" ref="X226" si="54">"Quarter "&amp;Y226</f>
        <v>Quarter 1</v>
      </c>
      <c r="Y226" s="108" t="str" cm="1">
        <f t="array" ref="Y226">_xlfn.IFS(OR(W226=1,W226=2,W226=3),"1",(OR(W226=4,W226=5,W226=6)),"2",(OR(W226=7,W226=8,W226=9)),"3",(OR(W226=10,W226=11,W226=12)),"4")</f>
        <v>1</v>
      </c>
      <c r="Z226" s="109">
        <v>2026</v>
      </c>
    </row>
    <row r="227" spans="1:26" x14ac:dyDescent="0.35">
      <c r="A227" s="118" t="str">
        <f t="shared" ref="A227:A229" si="55">V227&amp;" "&amp;Z227</f>
        <v>March 2026</v>
      </c>
      <c r="B227" s="161">
        <v>2603.7399999999998</v>
      </c>
      <c r="C227" s="162">
        <v>4608.0600000000004</v>
      </c>
      <c r="D227" s="162">
        <v>710.97</v>
      </c>
      <c r="E227" s="41">
        <f t="shared" si="34"/>
        <v>3897.09</v>
      </c>
      <c r="F227" s="161">
        <v>-394.06</v>
      </c>
      <c r="G227" s="162">
        <v>-3.48</v>
      </c>
      <c r="H227" s="162">
        <v>43.89</v>
      </c>
      <c r="I227" s="42">
        <f t="shared" si="35"/>
        <v>7211.8</v>
      </c>
      <c r="J227" s="43">
        <f t="shared" si="36"/>
        <v>6150.66</v>
      </c>
      <c r="K227" s="161">
        <v>1321.71</v>
      </c>
      <c r="L227" s="162">
        <v>2787.32</v>
      </c>
      <c r="M227" s="162">
        <v>644.67999999999995</v>
      </c>
      <c r="N227" s="163">
        <v>857.05</v>
      </c>
      <c r="O227" s="162">
        <v>224.55</v>
      </c>
      <c r="P227" s="162">
        <v>6.89</v>
      </c>
      <c r="Q227" s="162">
        <v>26.14</v>
      </c>
      <c r="R227" s="162">
        <v>0</v>
      </c>
      <c r="S227" s="161">
        <v>323.16000000000003</v>
      </c>
      <c r="T227" s="144">
        <f t="shared" si="22"/>
        <v>6191.5000000000018</v>
      </c>
      <c r="V227" s="109" t="s">
        <v>91</v>
      </c>
      <c r="W227" s="108">
        <f t="shared" si="53"/>
        <v>3</v>
      </c>
      <c r="X227" s="110" t="str">
        <f t="shared" ref="X227" si="56">"Quarter "&amp;Y227</f>
        <v>Quarter 1</v>
      </c>
      <c r="Y227" s="108" t="str" cm="1">
        <f t="array" ref="Y227">_xlfn.IFS(OR(W227=1,W227=2,W227=3),"1",(OR(W227=4,W227=5,W227=6)),"2",(OR(W227=7,W227=8,W227=9)),"3",(OR(W227=10,W227=11,W227=12)),"4")</f>
        <v>1</v>
      </c>
      <c r="Z227" s="109">
        <v>2026</v>
      </c>
    </row>
    <row r="228" spans="1:26" x14ac:dyDescent="0.35">
      <c r="A228" s="118" t="str">
        <f t="shared" si="55"/>
        <v>April 2026</v>
      </c>
      <c r="B228" s="161">
        <v>2371.86</v>
      </c>
      <c r="C228" s="162">
        <v>2562.9499999999998</v>
      </c>
      <c r="D228" s="162">
        <v>987.67</v>
      </c>
      <c r="E228" s="41">
        <f t="shared" si="34"/>
        <v>1575.2799999999997</v>
      </c>
      <c r="F228" s="161">
        <v>161.03</v>
      </c>
      <c r="G228" s="162">
        <v>-3.48</v>
      </c>
      <c r="H228" s="162">
        <v>42.47</v>
      </c>
      <c r="I228" s="42">
        <f t="shared" si="35"/>
        <v>4934.8099999999995</v>
      </c>
      <c r="J228" s="43">
        <f t="shared" si="36"/>
        <v>4150.6399999999994</v>
      </c>
      <c r="K228" s="161">
        <v>908.03</v>
      </c>
      <c r="L228" s="162">
        <v>1711.32</v>
      </c>
      <c r="M228" s="162">
        <v>482.52</v>
      </c>
      <c r="N228" s="163">
        <v>698.11</v>
      </c>
      <c r="O228" s="162">
        <v>209.99</v>
      </c>
      <c r="P228" s="162">
        <v>4.3899999999999997</v>
      </c>
      <c r="Q228" s="162">
        <v>7.37</v>
      </c>
      <c r="R228" s="162">
        <v>0</v>
      </c>
      <c r="S228" s="161">
        <v>273.98</v>
      </c>
      <c r="T228" s="144">
        <f t="shared" si="22"/>
        <v>4295.71</v>
      </c>
      <c r="V228" s="109" t="s">
        <v>92</v>
      </c>
      <c r="W228" s="108">
        <f t="shared" si="53"/>
        <v>4</v>
      </c>
      <c r="X228" s="110" t="str">
        <f t="shared" ref="X228:X229" si="57">"Quarter "&amp;Y228</f>
        <v>Quarter 2</v>
      </c>
      <c r="Y228" s="108" t="str" cm="1">
        <f t="array" ref="Y228">_xlfn.IFS(OR(W228=1,W228=2,W228=3),"1",(OR(W228=4,W228=5,W228=6)),"2",(OR(W228=7,W228=8,W228=9)),"3",(OR(W228=10,W228=11,W228=12)),"4")</f>
        <v>2</v>
      </c>
      <c r="Z228" s="109">
        <v>2026</v>
      </c>
    </row>
    <row r="229" spans="1:26" x14ac:dyDescent="0.35">
      <c r="A229" s="118" t="str">
        <f t="shared" si="55"/>
        <v>[provisional] May 2026</v>
      </c>
      <c r="B229" s="161">
        <v>2263.08</v>
      </c>
      <c r="C229" s="162">
        <v>1917.39</v>
      </c>
      <c r="D229" s="162">
        <v>1010.62</v>
      </c>
      <c r="E229" s="41">
        <f t="shared" si="34"/>
        <v>906.7700000000001</v>
      </c>
      <c r="F229" s="161">
        <v>350.57</v>
      </c>
      <c r="G229" s="162">
        <v>-3.48</v>
      </c>
      <c r="H229" s="162">
        <v>43.89</v>
      </c>
      <c r="I229" s="42">
        <f t="shared" si="35"/>
        <v>4180.47</v>
      </c>
      <c r="J229" s="43">
        <f t="shared" si="36"/>
        <v>3564.3100000000004</v>
      </c>
      <c r="K229" s="161">
        <v>1196.82</v>
      </c>
      <c r="L229" s="162">
        <v>1107.33</v>
      </c>
      <c r="M229" s="162">
        <v>423.82</v>
      </c>
      <c r="N229" s="163">
        <v>604.29999999999995</v>
      </c>
      <c r="O229" s="162">
        <v>191.84</v>
      </c>
      <c r="P229" s="162">
        <v>4.95</v>
      </c>
      <c r="Q229" s="162">
        <v>5.36</v>
      </c>
      <c r="R229" s="162">
        <v>0</v>
      </c>
      <c r="S229" s="161">
        <v>227.4</v>
      </c>
      <c r="T229" s="144">
        <f t="shared" si="22"/>
        <v>3761.8199999999997</v>
      </c>
      <c r="V229" s="109" t="s">
        <v>462</v>
      </c>
      <c r="W229" s="150">
        <v>5</v>
      </c>
      <c r="X229" s="110" t="str">
        <f t="shared" si="57"/>
        <v>Quarter 2</v>
      </c>
      <c r="Y229" s="108" t="str" cm="1">
        <f t="array" ref="Y229">_xlfn.IFS(OR(W229=1,W229=2,W229=3),"1",(OR(W229=4,W229=5,W229=6)),"2",(OR(W229=7,W229=8,W229=9)),"3",(OR(W229=10,W229=11,W229=12)),"4")</f>
        <v>2</v>
      </c>
      <c r="Z229" s="109">
        <v>2026</v>
      </c>
    </row>
  </sheetData>
  <phoneticPr fontId="21" type="noConversion"/>
  <pageMargins left="0.74803149606299213" right="0.74803149606299213" top="0.98425196850393704" bottom="0.98425196850393704" header="0.51181102362204722" footer="0.51181102362204722"/>
  <pageSetup paperSize="9" scale="52" orientation="landscape" verticalDpi="4"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9C7D3-929F-4FFD-A478-DE5E6F143B90}">
  <sheetPr>
    <pageSetUpPr fitToPage="1"/>
  </sheetPr>
  <dimension ref="A1:J229"/>
  <sheetViews>
    <sheetView showGridLines="0" zoomScaleNormal="100" workbookViewId="0">
      <pane xSplit="1" ySplit="8" topLeftCell="B228" activePane="bottomRight" state="frozen"/>
      <selection pane="topRight" activeCell="B1" sqref="B1"/>
      <selection pane="bottomLeft" activeCell="A9" sqref="A9"/>
      <selection pane="bottomRight" activeCell="B228" sqref="B228"/>
    </sheetView>
  </sheetViews>
  <sheetFormatPr defaultColWidth="9" defaultRowHeight="15.5" x14ac:dyDescent="0.35"/>
  <cols>
    <col min="1" max="1" width="26.54296875" style="50" customWidth="1"/>
    <col min="2" max="6" width="13.54296875" style="50" customWidth="1"/>
    <col min="7" max="7" width="15.81640625" style="50" bestFit="1" customWidth="1"/>
    <col min="8" max="213" width="9" style="50"/>
    <col min="214" max="214" width="6.26953125" style="50" customWidth="1"/>
    <col min="215" max="215" width="10.26953125" style="50" customWidth="1"/>
    <col min="216" max="216" width="11" style="50" customWidth="1"/>
    <col min="217" max="217" width="12.54296875" style="50" customWidth="1"/>
    <col min="218" max="218" width="11.453125" style="50" customWidth="1"/>
    <col min="219" max="219" width="9.54296875" style="50" customWidth="1"/>
    <col min="220" max="220" width="0" style="50" hidden="1" customWidth="1"/>
    <col min="221" max="221" width="9.7265625" style="50" customWidth="1"/>
    <col min="222" max="223" width="12.54296875" style="50" customWidth="1"/>
    <col min="224" max="224" width="12.26953125" style="50" customWidth="1"/>
    <col min="225" max="225" width="12.54296875" style="50" customWidth="1"/>
    <col min="226" max="226" width="0" style="50" hidden="1" customWidth="1"/>
    <col min="227" max="227" width="14.26953125" style="50" customWidth="1"/>
    <col min="228" max="228" width="10.7265625" style="50" customWidth="1"/>
    <col min="229" max="229" width="13.7265625" style="50" customWidth="1"/>
    <col min="230" max="230" width="11.54296875" style="50" customWidth="1"/>
    <col min="231" max="231" width="11.26953125" style="50" customWidth="1"/>
    <col min="232" max="232" width="13.54296875" style="50" customWidth="1"/>
    <col min="233" max="233" width="15" style="50" customWidth="1"/>
    <col min="234" max="234" width="15.26953125" style="50" bestFit="1" customWidth="1"/>
    <col min="235" max="235" width="16.26953125" style="50" bestFit="1" customWidth="1"/>
    <col min="236" max="236" width="12" style="50" customWidth="1"/>
    <col min="237" max="469" width="9" style="50"/>
    <col min="470" max="470" width="6.26953125" style="50" customWidth="1"/>
    <col min="471" max="471" width="10.26953125" style="50" customWidth="1"/>
    <col min="472" max="472" width="11" style="50" customWidth="1"/>
    <col min="473" max="473" width="12.54296875" style="50" customWidth="1"/>
    <col min="474" max="474" width="11.453125" style="50" customWidth="1"/>
    <col min="475" max="475" width="9.54296875" style="50" customWidth="1"/>
    <col min="476" max="476" width="0" style="50" hidden="1" customWidth="1"/>
    <col min="477" max="477" width="9.7265625" style="50" customWidth="1"/>
    <col min="478" max="479" width="12.54296875" style="50" customWidth="1"/>
    <col min="480" max="480" width="12.26953125" style="50" customWidth="1"/>
    <col min="481" max="481" width="12.54296875" style="50" customWidth="1"/>
    <col min="482" max="482" width="0" style="50" hidden="1" customWidth="1"/>
    <col min="483" max="483" width="14.26953125" style="50" customWidth="1"/>
    <col min="484" max="484" width="10.7265625" style="50" customWidth="1"/>
    <col min="485" max="485" width="13.7265625" style="50" customWidth="1"/>
    <col min="486" max="486" width="11.54296875" style="50" customWidth="1"/>
    <col min="487" max="487" width="11.26953125" style="50" customWidth="1"/>
    <col min="488" max="488" width="13.54296875" style="50" customWidth="1"/>
    <col min="489" max="489" width="15" style="50" customWidth="1"/>
    <col min="490" max="490" width="15.26953125" style="50" bestFit="1" customWidth="1"/>
    <col min="491" max="491" width="16.26953125" style="50" bestFit="1" customWidth="1"/>
    <col min="492" max="492" width="12" style="50" customWidth="1"/>
    <col min="493" max="725" width="9" style="50"/>
    <col min="726" max="726" width="6.26953125" style="50" customWidth="1"/>
    <col min="727" max="727" width="10.26953125" style="50" customWidth="1"/>
    <col min="728" max="728" width="11" style="50" customWidth="1"/>
    <col min="729" max="729" width="12.54296875" style="50" customWidth="1"/>
    <col min="730" max="730" width="11.453125" style="50" customWidth="1"/>
    <col min="731" max="731" width="9.54296875" style="50" customWidth="1"/>
    <col min="732" max="732" width="0" style="50" hidden="1" customWidth="1"/>
    <col min="733" max="733" width="9.7265625" style="50" customWidth="1"/>
    <col min="734" max="735" width="12.54296875" style="50" customWidth="1"/>
    <col min="736" max="736" width="12.26953125" style="50" customWidth="1"/>
    <col min="737" max="737" width="12.54296875" style="50" customWidth="1"/>
    <col min="738" max="738" width="0" style="50" hidden="1" customWidth="1"/>
    <col min="739" max="739" width="14.26953125" style="50" customWidth="1"/>
    <col min="740" max="740" width="10.7265625" style="50" customWidth="1"/>
    <col min="741" max="741" width="13.7265625" style="50" customWidth="1"/>
    <col min="742" max="742" width="11.54296875" style="50" customWidth="1"/>
    <col min="743" max="743" width="11.26953125" style="50" customWidth="1"/>
    <col min="744" max="744" width="13.54296875" style="50" customWidth="1"/>
    <col min="745" max="745" width="15" style="50" customWidth="1"/>
    <col min="746" max="746" width="15.26953125" style="50" bestFit="1" customWidth="1"/>
    <col min="747" max="747" width="16.26953125" style="50" bestFit="1" customWidth="1"/>
    <col min="748" max="748" width="12" style="50" customWidth="1"/>
    <col min="749" max="981" width="9" style="50"/>
    <col min="982" max="982" width="6.26953125" style="50" customWidth="1"/>
    <col min="983" max="983" width="10.26953125" style="50" customWidth="1"/>
    <col min="984" max="984" width="11" style="50" customWidth="1"/>
    <col min="985" max="985" width="12.54296875" style="50" customWidth="1"/>
    <col min="986" max="986" width="11.453125" style="50" customWidth="1"/>
    <col min="987" max="987" width="9.54296875" style="50" customWidth="1"/>
    <col min="988" max="988" width="0" style="50" hidden="1" customWidth="1"/>
    <col min="989" max="989" width="9.7265625" style="50" customWidth="1"/>
    <col min="990" max="991" width="12.54296875" style="50" customWidth="1"/>
    <col min="992" max="992" width="12.26953125" style="50" customWidth="1"/>
    <col min="993" max="993" width="12.54296875" style="50" customWidth="1"/>
    <col min="994" max="994" width="0" style="50" hidden="1" customWidth="1"/>
    <col min="995" max="995" width="14.26953125" style="50" customWidth="1"/>
    <col min="996" max="996" width="10.7265625" style="50" customWidth="1"/>
    <col min="997" max="997" width="13.7265625" style="50" customWidth="1"/>
    <col min="998" max="998" width="11.54296875" style="50" customWidth="1"/>
    <col min="999" max="999" width="11.26953125" style="50" customWidth="1"/>
    <col min="1000" max="1000" width="13.54296875" style="50" customWidth="1"/>
    <col min="1001" max="1001" width="15" style="50" customWidth="1"/>
    <col min="1002" max="1002" width="15.26953125" style="50" bestFit="1" customWidth="1"/>
    <col min="1003" max="1003" width="16.26953125" style="50" bestFit="1" customWidth="1"/>
    <col min="1004" max="1004" width="12" style="50" customWidth="1"/>
    <col min="1005" max="1237" width="9" style="50"/>
    <col min="1238" max="1238" width="6.26953125" style="50" customWidth="1"/>
    <col min="1239" max="1239" width="10.26953125" style="50" customWidth="1"/>
    <col min="1240" max="1240" width="11" style="50" customWidth="1"/>
    <col min="1241" max="1241" width="12.54296875" style="50" customWidth="1"/>
    <col min="1242" max="1242" width="11.453125" style="50" customWidth="1"/>
    <col min="1243" max="1243" width="9.54296875" style="50" customWidth="1"/>
    <col min="1244" max="1244" width="0" style="50" hidden="1" customWidth="1"/>
    <col min="1245" max="1245" width="9.7265625" style="50" customWidth="1"/>
    <col min="1246" max="1247" width="12.54296875" style="50" customWidth="1"/>
    <col min="1248" max="1248" width="12.26953125" style="50" customWidth="1"/>
    <col min="1249" max="1249" width="12.54296875" style="50" customWidth="1"/>
    <col min="1250" max="1250" width="0" style="50" hidden="1" customWidth="1"/>
    <col min="1251" max="1251" width="14.26953125" style="50" customWidth="1"/>
    <col min="1252" max="1252" width="10.7265625" style="50" customWidth="1"/>
    <col min="1253" max="1253" width="13.7265625" style="50" customWidth="1"/>
    <col min="1254" max="1254" width="11.54296875" style="50" customWidth="1"/>
    <col min="1255" max="1255" width="11.26953125" style="50" customWidth="1"/>
    <col min="1256" max="1256" width="13.54296875" style="50" customWidth="1"/>
    <col min="1257" max="1257" width="15" style="50" customWidth="1"/>
    <col min="1258" max="1258" width="15.26953125" style="50" bestFit="1" customWidth="1"/>
    <col min="1259" max="1259" width="16.26953125" style="50" bestFit="1" customWidth="1"/>
    <col min="1260" max="1260" width="12" style="50" customWidth="1"/>
    <col min="1261" max="1493" width="9" style="50"/>
    <col min="1494" max="1494" width="6.26953125" style="50" customWidth="1"/>
    <col min="1495" max="1495" width="10.26953125" style="50" customWidth="1"/>
    <col min="1496" max="1496" width="11" style="50" customWidth="1"/>
    <col min="1497" max="1497" width="12.54296875" style="50" customWidth="1"/>
    <col min="1498" max="1498" width="11.453125" style="50" customWidth="1"/>
    <col min="1499" max="1499" width="9.54296875" style="50" customWidth="1"/>
    <col min="1500" max="1500" width="0" style="50" hidden="1" customWidth="1"/>
    <col min="1501" max="1501" width="9.7265625" style="50" customWidth="1"/>
    <col min="1502" max="1503" width="12.54296875" style="50" customWidth="1"/>
    <col min="1504" max="1504" width="12.26953125" style="50" customWidth="1"/>
    <col min="1505" max="1505" width="12.54296875" style="50" customWidth="1"/>
    <col min="1506" max="1506" width="0" style="50" hidden="1" customWidth="1"/>
    <col min="1507" max="1507" width="14.26953125" style="50" customWidth="1"/>
    <col min="1508" max="1508" width="10.7265625" style="50" customWidth="1"/>
    <col min="1509" max="1509" width="13.7265625" style="50" customWidth="1"/>
    <col min="1510" max="1510" width="11.54296875" style="50" customWidth="1"/>
    <col min="1511" max="1511" width="11.26953125" style="50" customWidth="1"/>
    <col min="1512" max="1512" width="13.54296875" style="50" customWidth="1"/>
    <col min="1513" max="1513" width="15" style="50" customWidth="1"/>
    <col min="1514" max="1514" width="15.26953125" style="50" bestFit="1" customWidth="1"/>
    <col min="1515" max="1515" width="16.26953125" style="50" bestFit="1" customWidth="1"/>
    <col min="1516" max="1516" width="12" style="50" customWidth="1"/>
    <col min="1517" max="1749" width="9" style="50"/>
    <col min="1750" max="1750" width="6.26953125" style="50" customWidth="1"/>
    <col min="1751" max="1751" width="10.26953125" style="50" customWidth="1"/>
    <col min="1752" max="1752" width="11" style="50" customWidth="1"/>
    <col min="1753" max="1753" width="12.54296875" style="50" customWidth="1"/>
    <col min="1754" max="1754" width="11.453125" style="50" customWidth="1"/>
    <col min="1755" max="1755" width="9.54296875" style="50" customWidth="1"/>
    <col min="1756" max="1756" width="0" style="50" hidden="1" customWidth="1"/>
    <col min="1757" max="1757" width="9.7265625" style="50" customWidth="1"/>
    <col min="1758" max="1759" width="12.54296875" style="50" customWidth="1"/>
    <col min="1760" max="1760" width="12.26953125" style="50" customWidth="1"/>
    <col min="1761" max="1761" width="12.54296875" style="50" customWidth="1"/>
    <col min="1762" max="1762" width="0" style="50" hidden="1" customWidth="1"/>
    <col min="1763" max="1763" width="14.26953125" style="50" customWidth="1"/>
    <col min="1764" max="1764" width="10.7265625" style="50" customWidth="1"/>
    <col min="1765" max="1765" width="13.7265625" style="50" customWidth="1"/>
    <col min="1766" max="1766" width="11.54296875" style="50" customWidth="1"/>
    <col min="1767" max="1767" width="11.26953125" style="50" customWidth="1"/>
    <col min="1768" max="1768" width="13.54296875" style="50" customWidth="1"/>
    <col min="1769" max="1769" width="15" style="50" customWidth="1"/>
    <col min="1770" max="1770" width="15.26953125" style="50" bestFit="1" customWidth="1"/>
    <col min="1771" max="1771" width="16.26953125" style="50" bestFit="1" customWidth="1"/>
    <col min="1772" max="1772" width="12" style="50" customWidth="1"/>
    <col min="1773" max="2005" width="9" style="50"/>
    <col min="2006" max="2006" width="6.26953125" style="50" customWidth="1"/>
    <col min="2007" max="2007" width="10.26953125" style="50" customWidth="1"/>
    <col min="2008" max="2008" width="11" style="50" customWidth="1"/>
    <col min="2009" max="2009" width="12.54296875" style="50" customWidth="1"/>
    <col min="2010" max="2010" width="11.453125" style="50" customWidth="1"/>
    <col min="2011" max="2011" width="9.54296875" style="50" customWidth="1"/>
    <col min="2012" max="2012" width="0" style="50" hidden="1" customWidth="1"/>
    <col min="2013" max="2013" width="9.7265625" style="50" customWidth="1"/>
    <col min="2014" max="2015" width="12.54296875" style="50" customWidth="1"/>
    <col min="2016" max="2016" width="12.26953125" style="50" customWidth="1"/>
    <col min="2017" max="2017" width="12.54296875" style="50" customWidth="1"/>
    <col min="2018" max="2018" width="0" style="50" hidden="1" customWidth="1"/>
    <col min="2019" max="2019" width="14.26953125" style="50" customWidth="1"/>
    <col min="2020" max="2020" width="10.7265625" style="50" customWidth="1"/>
    <col min="2021" max="2021" width="13.7265625" style="50" customWidth="1"/>
    <col min="2022" max="2022" width="11.54296875" style="50" customWidth="1"/>
    <col min="2023" max="2023" width="11.26953125" style="50" customWidth="1"/>
    <col min="2024" max="2024" width="13.54296875" style="50" customWidth="1"/>
    <col min="2025" max="2025" width="15" style="50" customWidth="1"/>
    <col min="2026" max="2026" width="15.26953125" style="50" bestFit="1" customWidth="1"/>
    <col min="2027" max="2027" width="16.26953125" style="50" bestFit="1" customWidth="1"/>
    <col min="2028" max="2028" width="12" style="50" customWidth="1"/>
    <col min="2029" max="2261" width="9" style="50"/>
    <col min="2262" max="2262" width="6.26953125" style="50" customWidth="1"/>
    <col min="2263" max="2263" width="10.26953125" style="50" customWidth="1"/>
    <col min="2264" max="2264" width="11" style="50" customWidth="1"/>
    <col min="2265" max="2265" width="12.54296875" style="50" customWidth="1"/>
    <col min="2266" max="2266" width="11.453125" style="50" customWidth="1"/>
    <col min="2267" max="2267" width="9.54296875" style="50" customWidth="1"/>
    <col min="2268" max="2268" width="0" style="50" hidden="1" customWidth="1"/>
    <col min="2269" max="2269" width="9.7265625" style="50" customWidth="1"/>
    <col min="2270" max="2271" width="12.54296875" style="50" customWidth="1"/>
    <col min="2272" max="2272" width="12.26953125" style="50" customWidth="1"/>
    <col min="2273" max="2273" width="12.54296875" style="50" customWidth="1"/>
    <col min="2274" max="2274" width="0" style="50" hidden="1" customWidth="1"/>
    <col min="2275" max="2275" width="14.26953125" style="50" customWidth="1"/>
    <col min="2276" max="2276" width="10.7265625" style="50" customWidth="1"/>
    <col min="2277" max="2277" width="13.7265625" style="50" customWidth="1"/>
    <col min="2278" max="2278" width="11.54296875" style="50" customWidth="1"/>
    <col min="2279" max="2279" width="11.26953125" style="50" customWidth="1"/>
    <col min="2280" max="2280" width="13.54296875" style="50" customWidth="1"/>
    <col min="2281" max="2281" width="15" style="50" customWidth="1"/>
    <col min="2282" max="2282" width="15.26953125" style="50" bestFit="1" customWidth="1"/>
    <col min="2283" max="2283" width="16.26953125" style="50" bestFit="1" customWidth="1"/>
    <col min="2284" max="2284" width="12" style="50" customWidth="1"/>
    <col min="2285" max="2517" width="9" style="50"/>
    <col min="2518" max="2518" width="6.26953125" style="50" customWidth="1"/>
    <col min="2519" max="2519" width="10.26953125" style="50" customWidth="1"/>
    <col min="2520" max="2520" width="11" style="50" customWidth="1"/>
    <col min="2521" max="2521" width="12.54296875" style="50" customWidth="1"/>
    <col min="2522" max="2522" width="11.453125" style="50" customWidth="1"/>
    <col min="2523" max="2523" width="9.54296875" style="50" customWidth="1"/>
    <col min="2524" max="2524" width="0" style="50" hidden="1" customWidth="1"/>
    <col min="2525" max="2525" width="9.7265625" style="50" customWidth="1"/>
    <col min="2526" max="2527" width="12.54296875" style="50" customWidth="1"/>
    <col min="2528" max="2528" width="12.26953125" style="50" customWidth="1"/>
    <col min="2529" max="2529" width="12.54296875" style="50" customWidth="1"/>
    <col min="2530" max="2530" width="0" style="50" hidden="1" customWidth="1"/>
    <col min="2531" max="2531" width="14.26953125" style="50" customWidth="1"/>
    <col min="2532" max="2532" width="10.7265625" style="50" customWidth="1"/>
    <col min="2533" max="2533" width="13.7265625" style="50" customWidth="1"/>
    <col min="2534" max="2534" width="11.54296875" style="50" customWidth="1"/>
    <col min="2535" max="2535" width="11.26953125" style="50" customWidth="1"/>
    <col min="2536" max="2536" width="13.54296875" style="50" customWidth="1"/>
    <col min="2537" max="2537" width="15" style="50" customWidth="1"/>
    <col min="2538" max="2538" width="15.26953125" style="50" bestFit="1" customWidth="1"/>
    <col min="2539" max="2539" width="16.26953125" style="50" bestFit="1" customWidth="1"/>
    <col min="2540" max="2540" width="12" style="50" customWidth="1"/>
    <col min="2541" max="2773" width="9" style="50"/>
    <col min="2774" max="2774" width="6.26953125" style="50" customWidth="1"/>
    <col min="2775" max="2775" width="10.26953125" style="50" customWidth="1"/>
    <col min="2776" max="2776" width="11" style="50" customWidth="1"/>
    <col min="2777" max="2777" width="12.54296875" style="50" customWidth="1"/>
    <col min="2778" max="2778" width="11.453125" style="50" customWidth="1"/>
    <col min="2779" max="2779" width="9.54296875" style="50" customWidth="1"/>
    <col min="2780" max="2780" width="0" style="50" hidden="1" customWidth="1"/>
    <col min="2781" max="2781" width="9.7265625" style="50" customWidth="1"/>
    <col min="2782" max="2783" width="12.54296875" style="50" customWidth="1"/>
    <col min="2784" max="2784" width="12.26953125" style="50" customWidth="1"/>
    <col min="2785" max="2785" width="12.54296875" style="50" customWidth="1"/>
    <col min="2786" max="2786" width="0" style="50" hidden="1" customWidth="1"/>
    <col min="2787" max="2787" width="14.26953125" style="50" customWidth="1"/>
    <col min="2788" max="2788" width="10.7265625" style="50" customWidth="1"/>
    <col min="2789" max="2789" width="13.7265625" style="50" customWidth="1"/>
    <col min="2790" max="2790" width="11.54296875" style="50" customWidth="1"/>
    <col min="2791" max="2791" width="11.26953125" style="50" customWidth="1"/>
    <col min="2792" max="2792" width="13.54296875" style="50" customWidth="1"/>
    <col min="2793" max="2793" width="15" style="50" customWidth="1"/>
    <col min="2794" max="2794" width="15.26953125" style="50" bestFit="1" customWidth="1"/>
    <col min="2795" max="2795" width="16.26953125" style="50" bestFit="1" customWidth="1"/>
    <col min="2796" max="2796" width="12" style="50" customWidth="1"/>
    <col min="2797" max="3029" width="9" style="50"/>
    <col min="3030" max="3030" width="6.26953125" style="50" customWidth="1"/>
    <col min="3031" max="3031" width="10.26953125" style="50" customWidth="1"/>
    <col min="3032" max="3032" width="11" style="50" customWidth="1"/>
    <col min="3033" max="3033" width="12.54296875" style="50" customWidth="1"/>
    <col min="3034" max="3034" width="11.453125" style="50" customWidth="1"/>
    <col min="3035" max="3035" width="9.54296875" style="50" customWidth="1"/>
    <col min="3036" max="3036" width="0" style="50" hidden="1" customWidth="1"/>
    <col min="3037" max="3037" width="9.7265625" style="50" customWidth="1"/>
    <col min="3038" max="3039" width="12.54296875" style="50" customWidth="1"/>
    <col min="3040" max="3040" width="12.26953125" style="50" customWidth="1"/>
    <col min="3041" max="3041" width="12.54296875" style="50" customWidth="1"/>
    <col min="3042" max="3042" width="0" style="50" hidden="1" customWidth="1"/>
    <col min="3043" max="3043" width="14.26953125" style="50" customWidth="1"/>
    <col min="3044" max="3044" width="10.7265625" style="50" customWidth="1"/>
    <col min="3045" max="3045" width="13.7265625" style="50" customWidth="1"/>
    <col min="3046" max="3046" width="11.54296875" style="50" customWidth="1"/>
    <col min="3047" max="3047" width="11.26953125" style="50" customWidth="1"/>
    <col min="3048" max="3048" width="13.54296875" style="50" customWidth="1"/>
    <col min="3049" max="3049" width="15" style="50" customWidth="1"/>
    <col min="3050" max="3050" width="15.26953125" style="50" bestFit="1" customWidth="1"/>
    <col min="3051" max="3051" width="16.26953125" style="50" bestFit="1" customWidth="1"/>
    <col min="3052" max="3052" width="12" style="50" customWidth="1"/>
    <col min="3053" max="3285" width="9" style="50"/>
    <col min="3286" max="3286" width="6.26953125" style="50" customWidth="1"/>
    <col min="3287" max="3287" width="10.26953125" style="50" customWidth="1"/>
    <col min="3288" max="3288" width="11" style="50" customWidth="1"/>
    <col min="3289" max="3289" width="12.54296875" style="50" customWidth="1"/>
    <col min="3290" max="3290" width="11.453125" style="50" customWidth="1"/>
    <col min="3291" max="3291" width="9.54296875" style="50" customWidth="1"/>
    <col min="3292" max="3292" width="0" style="50" hidden="1" customWidth="1"/>
    <col min="3293" max="3293" width="9.7265625" style="50" customWidth="1"/>
    <col min="3294" max="3295" width="12.54296875" style="50" customWidth="1"/>
    <col min="3296" max="3296" width="12.26953125" style="50" customWidth="1"/>
    <col min="3297" max="3297" width="12.54296875" style="50" customWidth="1"/>
    <col min="3298" max="3298" width="0" style="50" hidden="1" customWidth="1"/>
    <col min="3299" max="3299" width="14.26953125" style="50" customWidth="1"/>
    <col min="3300" max="3300" width="10.7265625" style="50" customWidth="1"/>
    <col min="3301" max="3301" width="13.7265625" style="50" customWidth="1"/>
    <col min="3302" max="3302" width="11.54296875" style="50" customWidth="1"/>
    <col min="3303" max="3303" width="11.26953125" style="50" customWidth="1"/>
    <col min="3304" max="3304" width="13.54296875" style="50" customWidth="1"/>
    <col min="3305" max="3305" width="15" style="50" customWidth="1"/>
    <col min="3306" max="3306" width="15.26953125" style="50" bestFit="1" customWidth="1"/>
    <col min="3307" max="3307" width="16.26953125" style="50" bestFit="1" customWidth="1"/>
    <col min="3308" max="3308" width="12" style="50" customWidth="1"/>
    <col min="3309" max="3541" width="9" style="50"/>
    <col min="3542" max="3542" width="6.26953125" style="50" customWidth="1"/>
    <col min="3543" max="3543" width="10.26953125" style="50" customWidth="1"/>
    <col min="3544" max="3544" width="11" style="50" customWidth="1"/>
    <col min="3545" max="3545" width="12.54296875" style="50" customWidth="1"/>
    <col min="3546" max="3546" width="11.453125" style="50" customWidth="1"/>
    <col min="3547" max="3547" width="9.54296875" style="50" customWidth="1"/>
    <col min="3548" max="3548" width="0" style="50" hidden="1" customWidth="1"/>
    <col min="3549" max="3549" width="9.7265625" style="50" customWidth="1"/>
    <col min="3550" max="3551" width="12.54296875" style="50" customWidth="1"/>
    <col min="3552" max="3552" width="12.26953125" style="50" customWidth="1"/>
    <col min="3553" max="3553" width="12.54296875" style="50" customWidth="1"/>
    <col min="3554" max="3554" width="0" style="50" hidden="1" customWidth="1"/>
    <col min="3555" max="3555" width="14.26953125" style="50" customWidth="1"/>
    <col min="3556" max="3556" width="10.7265625" style="50" customWidth="1"/>
    <col min="3557" max="3557" width="13.7265625" style="50" customWidth="1"/>
    <col min="3558" max="3558" width="11.54296875" style="50" customWidth="1"/>
    <col min="3559" max="3559" width="11.26953125" style="50" customWidth="1"/>
    <col min="3560" max="3560" width="13.54296875" style="50" customWidth="1"/>
    <col min="3561" max="3561" width="15" style="50" customWidth="1"/>
    <col min="3562" max="3562" width="15.26953125" style="50" bestFit="1" customWidth="1"/>
    <col min="3563" max="3563" width="16.26953125" style="50" bestFit="1" customWidth="1"/>
    <col min="3564" max="3564" width="12" style="50" customWidth="1"/>
    <col min="3565" max="3797" width="9" style="50"/>
    <col min="3798" max="3798" width="6.26953125" style="50" customWidth="1"/>
    <col min="3799" max="3799" width="10.26953125" style="50" customWidth="1"/>
    <col min="3800" max="3800" width="11" style="50" customWidth="1"/>
    <col min="3801" max="3801" width="12.54296875" style="50" customWidth="1"/>
    <col min="3802" max="3802" width="11.453125" style="50" customWidth="1"/>
    <col min="3803" max="3803" width="9.54296875" style="50" customWidth="1"/>
    <col min="3804" max="3804" width="0" style="50" hidden="1" customWidth="1"/>
    <col min="3805" max="3805" width="9.7265625" style="50" customWidth="1"/>
    <col min="3806" max="3807" width="12.54296875" style="50" customWidth="1"/>
    <col min="3808" max="3808" width="12.26953125" style="50" customWidth="1"/>
    <col min="3809" max="3809" width="12.54296875" style="50" customWidth="1"/>
    <col min="3810" max="3810" width="0" style="50" hidden="1" customWidth="1"/>
    <col min="3811" max="3811" width="14.26953125" style="50" customWidth="1"/>
    <col min="3812" max="3812" width="10.7265625" style="50" customWidth="1"/>
    <col min="3813" max="3813" width="13.7265625" style="50" customWidth="1"/>
    <col min="3814" max="3814" width="11.54296875" style="50" customWidth="1"/>
    <col min="3815" max="3815" width="11.26953125" style="50" customWidth="1"/>
    <col min="3816" max="3816" width="13.54296875" style="50" customWidth="1"/>
    <col min="3817" max="3817" width="15" style="50" customWidth="1"/>
    <col min="3818" max="3818" width="15.26953125" style="50" bestFit="1" customWidth="1"/>
    <col min="3819" max="3819" width="16.26953125" style="50" bestFit="1" customWidth="1"/>
    <col min="3820" max="3820" width="12" style="50" customWidth="1"/>
    <col min="3821" max="4053" width="9" style="50"/>
    <col min="4054" max="4054" width="6.26953125" style="50" customWidth="1"/>
    <col min="4055" max="4055" width="10.26953125" style="50" customWidth="1"/>
    <col min="4056" max="4056" width="11" style="50" customWidth="1"/>
    <col min="4057" max="4057" width="12.54296875" style="50" customWidth="1"/>
    <col min="4058" max="4058" width="11.453125" style="50" customWidth="1"/>
    <col min="4059" max="4059" width="9.54296875" style="50" customWidth="1"/>
    <col min="4060" max="4060" width="0" style="50" hidden="1" customWidth="1"/>
    <col min="4061" max="4061" width="9.7265625" style="50" customWidth="1"/>
    <col min="4062" max="4063" width="12.54296875" style="50" customWidth="1"/>
    <col min="4064" max="4064" width="12.26953125" style="50" customWidth="1"/>
    <col min="4065" max="4065" width="12.54296875" style="50" customWidth="1"/>
    <col min="4066" max="4066" width="0" style="50" hidden="1" customWidth="1"/>
    <col min="4067" max="4067" width="14.26953125" style="50" customWidth="1"/>
    <col min="4068" max="4068" width="10.7265625" style="50" customWidth="1"/>
    <col min="4069" max="4069" width="13.7265625" style="50" customWidth="1"/>
    <col min="4070" max="4070" width="11.54296875" style="50" customWidth="1"/>
    <col min="4071" max="4071" width="11.26953125" style="50" customWidth="1"/>
    <col min="4072" max="4072" width="13.54296875" style="50" customWidth="1"/>
    <col min="4073" max="4073" width="15" style="50" customWidth="1"/>
    <col min="4074" max="4074" width="15.26953125" style="50" bestFit="1" customWidth="1"/>
    <col min="4075" max="4075" width="16.26953125" style="50" bestFit="1" customWidth="1"/>
    <col min="4076" max="4076" width="12" style="50" customWidth="1"/>
    <col min="4077" max="4309" width="9" style="50"/>
    <col min="4310" max="4310" width="6.26953125" style="50" customWidth="1"/>
    <col min="4311" max="4311" width="10.26953125" style="50" customWidth="1"/>
    <col min="4312" max="4312" width="11" style="50" customWidth="1"/>
    <col min="4313" max="4313" width="12.54296875" style="50" customWidth="1"/>
    <col min="4314" max="4314" width="11.453125" style="50" customWidth="1"/>
    <col min="4315" max="4315" width="9.54296875" style="50" customWidth="1"/>
    <col min="4316" max="4316" width="0" style="50" hidden="1" customWidth="1"/>
    <col min="4317" max="4317" width="9.7265625" style="50" customWidth="1"/>
    <col min="4318" max="4319" width="12.54296875" style="50" customWidth="1"/>
    <col min="4320" max="4320" width="12.26953125" style="50" customWidth="1"/>
    <col min="4321" max="4321" width="12.54296875" style="50" customWidth="1"/>
    <col min="4322" max="4322" width="0" style="50" hidden="1" customWidth="1"/>
    <col min="4323" max="4323" width="14.26953125" style="50" customWidth="1"/>
    <col min="4324" max="4324" width="10.7265625" style="50" customWidth="1"/>
    <col min="4325" max="4325" width="13.7265625" style="50" customWidth="1"/>
    <col min="4326" max="4326" width="11.54296875" style="50" customWidth="1"/>
    <col min="4327" max="4327" width="11.26953125" style="50" customWidth="1"/>
    <col min="4328" max="4328" width="13.54296875" style="50" customWidth="1"/>
    <col min="4329" max="4329" width="15" style="50" customWidth="1"/>
    <col min="4330" max="4330" width="15.26953125" style="50" bestFit="1" customWidth="1"/>
    <col min="4331" max="4331" width="16.26953125" style="50" bestFit="1" customWidth="1"/>
    <col min="4332" max="4332" width="12" style="50" customWidth="1"/>
    <col min="4333" max="4565" width="9" style="50"/>
    <col min="4566" max="4566" width="6.26953125" style="50" customWidth="1"/>
    <col min="4567" max="4567" width="10.26953125" style="50" customWidth="1"/>
    <col min="4568" max="4568" width="11" style="50" customWidth="1"/>
    <col min="4569" max="4569" width="12.54296875" style="50" customWidth="1"/>
    <col min="4570" max="4570" width="11.453125" style="50" customWidth="1"/>
    <col min="4571" max="4571" width="9.54296875" style="50" customWidth="1"/>
    <col min="4572" max="4572" width="0" style="50" hidden="1" customWidth="1"/>
    <col min="4573" max="4573" width="9.7265625" style="50" customWidth="1"/>
    <col min="4574" max="4575" width="12.54296875" style="50" customWidth="1"/>
    <col min="4576" max="4576" width="12.26953125" style="50" customWidth="1"/>
    <col min="4577" max="4577" width="12.54296875" style="50" customWidth="1"/>
    <col min="4578" max="4578" width="0" style="50" hidden="1" customWidth="1"/>
    <col min="4579" max="4579" width="14.26953125" style="50" customWidth="1"/>
    <col min="4580" max="4580" width="10.7265625" style="50" customWidth="1"/>
    <col min="4581" max="4581" width="13.7265625" style="50" customWidth="1"/>
    <col min="4582" max="4582" width="11.54296875" style="50" customWidth="1"/>
    <col min="4583" max="4583" width="11.26953125" style="50" customWidth="1"/>
    <col min="4584" max="4584" width="13.54296875" style="50" customWidth="1"/>
    <col min="4585" max="4585" width="15" style="50" customWidth="1"/>
    <col min="4586" max="4586" width="15.26953125" style="50" bestFit="1" customWidth="1"/>
    <col min="4587" max="4587" width="16.26953125" style="50" bestFit="1" customWidth="1"/>
    <col min="4588" max="4588" width="12" style="50" customWidth="1"/>
    <col min="4589" max="4821" width="9" style="50"/>
    <col min="4822" max="4822" width="6.26953125" style="50" customWidth="1"/>
    <col min="4823" max="4823" width="10.26953125" style="50" customWidth="1"/>
    <col min="4824" max="4824" width="11" style="50" customWidth="1"/>
    <col min="4825" max="4825" width="12.54296875" style="50" customWidth="1"/>
    <col min="4826" max="4826" width="11.453125" style="50" customWidth="1"/>
    <col min="4827" max="4827" width="9.54296875" style="50" customWidth="1"/>
    <col min="4828" max="4828" width="0" style="50" hidden="1" customWidth="1"/>
    <col min="4829" max="4829" width="9.7265625" style="50" customWidth="1"/>
    <col min="4830" max="4831" width="12.54296875" style="50" customWidth="1"/>
    <col min="4832" max="4832" width="12.26953125" style="50" customWidth="1"/>
    <col min="4833" max="4833" width="12.54296875" style="50" customWidth="1"/>
    <col min="4834" max="4834" width="0" style="50" hidden="1" customWidth="1"/>
    <col min="4835" max="4835" width="14.26953125" style="50" customWidth="1"/>
    <col min="4836" max="4836" width="10.7265625" style="50" customWidth="1"/>
    <col min="4837" max="4837" width="13.7265625" style="50" customWidth="1"/>
    <col min="4838" max="4838" width="11.54296875" style="50" customWidth="1"/>
    <col min="4839" max="4839" width="11.26953125" style="50" customWidth="1"/>
    <col min="4840" max="4840" width="13.54296875" style="50" customWidth="1"/>
    <col min="4841" max="4841" width="15" style="50" customWidth="1"/>
    <col min="4842" max="4842" width="15.26953125" style="50" bestFit="1" customWidth="1"/>
    <col min="4843" max="4843" width="16.26953125" style="50" bestFit="1" customWidth="1"/>
    <col min="4844" max="4844" width="12" style="50" customWidth="1"/>
    <col min="4845" max="5077" width="9" style="50"/>
    <col min="5078" max="5078" width="6.26953125" style="50" customWidth="1"/>
    <col min="5079" max="5079" width="10.26953125" style="50" customWidth="1"/>
    <col min="5080" max="5080" width="11" style="50" customWidth="1"/>
    <col min="5081" max="5081" width="12.54296875" style="50" customWidth="1"/>
    <col min="5082" max="5082" width="11.453125" style="50" customWidth="1"/>
    <col min="5083" max="5083" width="9.54296875" style="50" customWidth="1"/>
    <col min="5084" max="5084" width="0" style="50" hidden="1" customWidth="1"/>
    <col min="5085" max="5085" width="9.7265625" style="50" customWidth="1"/>
    <col min="5086" max="5087" width="12.54296875" style="50" customWidth="1"/>
    <col min="5088" max="5088" width="12.26953125" style="50" customWidth="1"/>
    <col min="5089" max="5089" width="12.54296875" style="50" customWidth="1"/>
    <col min="5090" max="5090" width="0" style="50" hidden="1" customWidth="1"/>
    <col min="5091" max="5091" width="14.26953125" style="50" customWidth="1"/>
    <col min="5092" max="5092" width="10.7265625" style="50" customWidth="1"/>
    <col min="5093" max="5093" width="13.7265625" style="50" customWidth="1"/>
    <col min="5094" max="5094" width="11.54296875" style="50" customWidth="1"/>
    <col min="5095" max="5095" width="11.26953125" style="50" customWidth="1"/>
    <col min="5096" max="5096" width="13.54296875" style="50" customWidth="1"/>
    <col min="5097" max="5097" width="15" style="50" customWidth="1"/>
    <col min="5098" max="5098" width="15.26953125" style="50" bestFit="1" customWidth="1"/>
    <col min="5099" max="5099" width="16.26953125" style="50" bestFit="1" customWidth="1"/>
    <col min="5100" max="5100" width="12" style="50" customWidth="1"/>
    <col min="5101" max="5333" width="9" style="50"/>
    <col min="5334" max="5334" width="6.26953125" style="50" customWidth="1"/>
    <col min="5335" max="5335" width="10.26953125" style="50" customWidth="1"/>
    <col min="5336" max="5336" width="11" style="50" customWidth="1"/>
    <col min="5337" max="5337" width="12.54296875" style="50" customWidth="1"/>
    <col min="5338" max="5338" width="11.453125" style="50" customWidth="1"/>
    <col min="5339" max="5339" width="9.54296875" style="50" customWidth="1"/>
    <col min="5340" max="5340" width="0" style="50" hidden="1" customWidth="1"/>
    <col min="5341" max="5341" width="9.7265625" style="50" customWidth="1"/>
    <col min="5342" max="5343" width="12.54296875" style="50" customWidth="1"/>
    <col min="5344" max="5344" width="12.26953125" style="50" customWidth="1"/>
    <col min="5345" max="5345" width="12.54296875" style="50" customWidth="1"/>
    <col min="5346" max="5346" width="0" style="50" hidden="1" customWidth="1"/>
    <col min="5347" max="5347" width="14.26953125" style="50" customWidth="1"/>
    <col min="5348" max="5348" width="10.7265625" style="50" customWidth="1"/>
    <col min="5349" max="5349" width="13.7265625" style="50" customWidth="1"/>
    <col min="5350" max="5350" width="11.54296875" style="50" customWidth="1"/>
    <col min="5351" max="5351" width="11.26953125" style="50" customWidth="1"/>
    <col min="5352" max="5352" width="13.54296875" style="50" customWidth="1"/>
    <col min="5353" max="5353" width="15" style="50" customWidth="1"/>
    <col min="5354" max="5354" width="15.26953125" style="50" bestFit="1" customWidth="1"/>
    <col min="5355" max="5355" width="16.26953125" style="50" bestFit="1" customWidth="1"/>
    <col min="5356" max="5356" width="12" style="50" customWidth="1"/>
    <col min="5357" max="5589" width="9" style="50"/>
    <col min="5590" max="5590" width="6.26953125" style="50" customWidth="1"/>
    <col min="5591" max="5591" width="10.26953125" style="50" customWidth="1"/>
    <col min="5592" max="5592" width="11" style="50" customWidth="1"/>
    <col min="5593" max="5593" width="12.54296875" style="50" customWidth="1"/>
    <col min="5594" max="5594" width="11.453125" style="50" customWidth="1"/>
    <col min="5595" max="5595" width="9.54296875" style="50" customWidth="1"/>
    <col min="5596" max="5596" width="0" style="50" hidden="1" customWidth="1"/>
    <col min="5597" max="5597" width="9.7265625" style="50" customWidth="1"/>
    <col min="5598" max="5599" width="12.54296875" style="50" customWidth="1"/>
    <col min="5600" max="5600" width="12.26953125" style="50" customWidth="1"/>
    <col min="5601" max="5601" width="12.54296875" style="50" customWidth="1"/>
    <col min="5602" max="5602" width="0" style="50" hidden="1" customWidth="1"/>
    <col min="5603" max="5603" width="14.26953125" style="50" customWidth="1"/>
    <col min="5604" max="5604" width="10.7265625" style="50" customWidth="1"/>
    <col min="5605" max="5605" width="13.7265625" style="50" customWidth="1"/>
    <col min="5606" max="5606" width="11.54296875" style="50" customWidth="1"/>
    <col min="5607" max="5607" width="11.26953125" style="50" customWidth="1"/>
    <col min="5608" max="5608" width="13.54296875" style="50" customWidth="1"/>
    <col min="5609" max="5609" width="15" style="50" customWidth="1"/>
    <col min="5610" max="5610" width="15.26953125" style="50" bestFit="1" customWidth="1"/>
    <col min="5611" max="5611" width="16.26953125" style="50" bestFit="1" customWidth="1"/>
    <col min="5612" max="5612" width="12" style="50" customWidth="1"/>
    <col min="5613" max="5845" width="9" style="50"/>
    <col min="5846" max="5846" width="6.26953125" style="50" customWidth="1"/>
    <col min="5847" max="5847" width="10.26953125" style="50" customWidth="1"/>
    <col min="5848" max="5848" width="11" style="50" customWidth="1"/>
    <col min="5849" max="5849" width="12.54296875" style="50" customWidth="1"/>
    <col min="5850" max="5850" width="11.453125" style="50" customWidth="1"/>
    <col min="5851" max="5851" width="9.54296875" style="50" customWidth="1"/>
    <col min="5852" max="5852" width="0" style="50" hidden="1" customWidth="1"/>
    <col min="5853" max="5853" width="9.7265625" style="50" customWidth="1"/>
    <col min="5854" max="5855" width="12.54296875" style="50" customWidth="1"/>
    <col min="5856" max="5856" width="12.26953125" style="50" customWidth="1"/>
    <col min="5857" max="5857" width="12.54296875" style="50" customWidth="1"/>
    <col min="5858" max="5858" width="0" style="50" hidden="1" customWidth="1"/>
    <col min="5859" max="5859" width="14.26953125" style="50" customWidth="1"/>
    <col min="5860" max="5860" width="10.7265625" style="50" customWidth="1"/>
    <col min="5861" max="5861" width="13.7265625" style="50" customWidth="1"/>
    <col min="5862" max="5862" width="11.54296875" style="50" customWidth="1"/>
    <col min="5863" max="5863" width="11.26953125" style="50" customWidth="1"/>
    <col min="5864" max="5864" width="13.54296875" style="50" customWidth="1"/>
    <col min="5865" max="5865" width="15" style="50" customWidth="1"/>
    <col min="5866" max="5866" width="15.26953125" style="50" bestFit="1" customWidth="1"/>
    <col min="5867" max="5867" width="16.26953125" style="50" bestFit="1" customWidth="1"/>
    <col min="5868" max="5868" width="12" style="50" customWidth="1"/>
    <col min="5869" max="6101" width="9" style="50"/>
    <col min="6102" max="6102" width="6.26953125" style="50" customWidth="1"/>
    <col min="6103" max="6103" width="10.26953125" style="50" customWidth="1"/>
    <col min="6104" max="6104" width="11" style="50" customWidth="1"/>
    <col min="6105" max="6105" width="12.54296875" style="50" customWidth="1"/>
    <col min="6106" max="6106" width="11.453125" style="50" customWidth="1"/>
    <col min="6107" max="6107" width="9.54296875" style="50" customWidth="1"/>
    <col min="6108" max="6108" width="0" style="50" hidden="1" customWidth="1"/>
    <col min="6109" max="6109" width="9.7265625" style="50" customWidth="1"/>
    <col min="6110" max="6111" width="12.54296875" style="50" customWidth="1"/>
    <col min="6112" max="6112" width="12.26953125" style="50" customWidth="1"/>
    <col min="6113" max="6113" width="12.54296875" style="50" customWidth="1"/>
    <col min="6114" max="6114" width="0" style="50" hidden="1" customWidth="1"/>
    <col min="6115" max="6115" width="14.26953125" style="50" customWidth="1"/>
    <col min="6116" max="6116" width="10.7265625" style="50" customWidth="1"/>
    <col min="6117" max="6117" width="13.7265625" style="50" customWidth="1"/>
    <col min="6118" max="6118" width="11.54296875" style="50" customWidth="1"/>
    <col min="6119" max="6119" width="11.26953125" style="50" customWidth="1"/>
    <col min="6120" max="6120" width="13.54296875" style="50" customWidth="1"/>
    <col min="6121" max="6121" width="15" style="50" customWidth="1"/>
    <col min="6122" max="6122" width="15.26953125" style="50" bestFit="1" customWidth="1"/>
    <col min="6123" max="6123" width="16.26953125" style="50" bestFit="1" customWidth="1"/>
    <col min="6124" max="6124" width="12" style="50" customWidth="1"/>
    <col min="6125" max="6357" width="9" style="50"/>
    <col min="6358" max="6358" width="6.26953125" style="50" customWidth="1"/>
    <col min="6359" max="6359" width="10.26953125" style="50" customWidth="1"/>
    <col min="6360" max="6360" width="11" style="50" customWidth="1"/>
    <col min="6361" max="6361" width="12.54296875" style="50" customWidth="1"/>
    <col min="6362" max="6362" width="11.453125" style="50" customWidth="1"/>
    <col min="6363" max="6363" width="9.54296875" style="50" customWidth="1"/>
    <col min="6364" max="6364" width="0" style="50" hidden="1" customWidth="1"/>
    <col min="6365" max="6365" width="9.7265625" style="50" customWidth="1"/>
    <col min="6366" max="6367" width="12.54296875" style="50" customWidth="1"/>
    <col min="6368" max="6368" width="12.26953125" style="50" customWidth="1"/>
    <col min="6369" max="6369" width="12.54296875" style="50" customWidth="1"/>
    <col min="6370" max="6370" width="0" style="50" hidden="1" customWidth="1"/>
    <col min="6371" max="6371" width="14.26953125" style="50" customWidth="1"/>
    <col min="6372" max="6372" width="10.7265625" style="50" customWidth="1"/>
    <col min="6373" max="6373" width="13.7265625" style="50" customWidth="1"/>
    <col min="6374" max="6374" width="11.54296875" style="50" customWidth="1"/>
    <col min="6375" max="6375" width="11.26953125" style="50" customWidth="1"/>
    <col min="6376" max="6376" width="13.54296875" style="50" customWidth="1"/>
    <col min="6377" max="6377" width="15" style="50" customWidth="1"/>
    <col min="6378" max="6378" width="15.26953125" style="50" bestFit="1" customWidth="1"/>
    <col min="6379" max="6379" width="16.26953125" style="50" bestFit="1" customWidth="1"/>
    <col min="6380" max="6380" width="12" style="50" customWidth="1"/>
    <col min="6381" max="6613" width="9" style="50"/>
    <col min="6614" max="6614" width="6.26953125" style="50" customWidth="1"/>
    <col min="6615" max="6615" width="10.26953125" style="50" customWidth="1"/>
    <col min="6616" max="6616" width="11" style="50" customWidth="1"/>
    <col min="6617" max="6617" width="12.54296875" style="50" customWidth="1"/>
    <col min="6618" max="6618" width="11.453125" style="50" customWidth="1"/>
    <col min="6619" max="6619" width="9.54296875" style="50" customWidth="1"/>
    <col min="6620" max="6620" width="0" style="50" hidden="1" customWidth="1"/>
    <col min="6621" max="6621" width="9.7265625" style="50" customWidth="1"/>
    <col min="6622" max="6623" width="12.54296875" style="50" customWidth="1"/>
    <col min="6624" max="6624" width="12.26953125" style="50" customWidth="1"/>
    <col min="6625" max="6625" width="12.54296875" style="50" customWidth="1"/>
    <col min="6626" max="6626" width="0" style="50" hidden="1" customWidth="1"/>
    <col min="6627" max="6627" width="14.26953125" style="50" customWidth="1"/>
    <col min="6628" max="6628" width="10.7265625" style="50" customWidth="1"/>
    <col min="6629" max="6629" width="13.7265625" style="50" customWidth="1"/>
    <col min="6630" max="6630" width="11.54296875" style="50" customWidth="1"/>
    <col min="6631" max="6631" width="11.26953125" style="50" customWidth="1"/>
    <col min="6632" max="6632" width="13.54296875" style="50" customWidth="1"/>
    <col min="6633" max="6633" width="15" style="50" customWidth="1"/>
    <col min="6634" max="6634" width="15.26953125" style="50" bestFit="1" customWidth="1"/>
    <col min="6635" max="6635" width="16.26953125" style="50" bestFit="1" customWidth="1"/>
    <col min="6636" max="6636" width="12" style="50" customWidth="1"/>
    <col min="6637" max="6869" width="9" style="50"/>
    <col min="6870" max="6870" width="6.26953125" style="50" customWidth="1"/>
    <col min="6871" max="6871" width="10.26953125" style="50" customWidth="1"/>
    <col min="6872" max="6872" width="11" style="50" customWidth="1"/>
    <col min="6873" max="6873" width="12.54296875" style="50" customWidth="1"/>
    <col min="6874" max="6874" width="11.453125" style="50" customWidth="1"/>
    <col min="6875" max="6875" width="9.54296875" style="50" customWidth="1"/>
    <col min="6876" max="6876" width="0" style="50" hidden="1" customWidth="1"/>
    <col min="6877" max="6877" width="9.7265625" style="50" customWidth="1"/>
    <col min="6878" max="6879" width="12.54296875" style="50" customWidth="1"/>
    <col min="6880" max="6880" width="12.26953125" style="50" customWidth="1"/>
    <col min="6881" max="6881" width="12.54296875" style="50" customWidth="1"/>
    <col min="6882" max="6882" width="0" style="50" hidden="1" customWidth="1"/>
    <col min="6883" max="6883" width="14.26953125" style="50" customWidth="1"/>
    <col min="6884" max="6884" width="10.7265625" style="50" customWidth="1"/>
    <col min="6885" max="6885" width="13.7265625" style="50" customWidth="1"/>
    <col min="6886" max="6886" width="11.54296875" style="50" customWidth="1"/>
    <col min="6887" max="6887" width="11.26953125" style="50" customWidth="1"/>
    <col min="6888" max="6888" width="13.54296875" style="50" customWidth="1"/>
    <col min="6889" max="6889" width="15" style="50" customWidth="1"/>
    <col min="6890" max="6890" width="15.26953125" style="50" bestFit="1" customWidth="1"/>
    <col min="6891" max="6891" width="16.26953125" style="50" bestFit="1" customWidth="1"/>
    <col min="6892" max="6892" width="12" style="50" customWidth="1"/>
    <col min="6893" max="7125" width="9" style="50"/>
    <col min="7126" max="7126" width="6.26953125" style="50" customWidth="1"/>
    <col min="7127" max="7127" width="10.26953125" style="50" customWidth="1"/>
    <col min="7128" max="7128" width="11" style="50" customWidth="1"/>
    <col min="7129" max="7129" width="12.54296875" style="50" customWidth="1"/>
    <col min="7130" max="7130" width="11.453125" style="50" customWidth="1"/>
    <col min="7131" max="7131" width="9.54296875" style="50" customWidth="1"/>
    <col min="7132" max="7132" width="0" style="50" hidden="1" customWidth="1"/>
    <col min="7133" max="7133" width="9.7265625" style="50" customWidth="1"/>
    <col min="7134" max="7135" width="12.54296875" style="50" customWidth="1"/>
    <col min="7136" max="7136" width="12.26953125" style="50" customWidth="1"/>
    <col min="7137" max="7137" width="12.54296875" style="50" customWidth="1"/>
    <col min="7138" max="7138" width="0" style="50" hidden="1" customWidth="1"/>
    <col min="7139" max="7139" width="14.26953125" style="50" customWidth="1"/>
    <col min="7140" max="7140" width="10.7265625" style="50" customWidth="1"/>
    <col min="7141" max="7141" width="13.7265625" style="50" customWidth="1"/>
    <col min="7142" max="7142" width="11.54296875" style="50" customWidth="1"/>
    <col min="7143" max="7143" width="11.26953125" style="50" customWidth="1"/>
    <col min="7144" max="7144" width="13.54296875" style="50" customWidth="1"/>
    <col min="7145" max="7145" width="15" style="50" customWidth="1"/>
    <col min="7146" max="7146" width="15.26953125" style="50" bestFit="1" customWidth="1"/>
    <col min="7147" max="7147" width="16.26953125" style="50" bestFit="1" customWidth="1"/>
    <col min="7148" max="7148" width="12" style="50" customWidth="1"/>
    <col min="7149" max="7381" width="9" style="50"/>
    <col min="7382" max="7382" width="6.26953125" style="50" customWidth="1"/>
    <col min="7383" max="7383" width="10.26953125" style="50" customWidth="1"/>
    <col min="7384" max="7384" width="11" style="50" customWidth="1"/>
    <col min="7385" max="7385" width="12.54296875" style="50" customWidth="1"/>
    <col min="7386" max="7386" width="11.453125" style="50" customWidth="1"/>
    <col min="7387" max="7387" width="9.54296875" style="50" customWidth="1"/>
    <col min="7388" max="7388" width="0" style="50" hidden="1" customWidth="1"/>
    <col min="7389" max="7389" width="9.7265625" style="50" customWidth="1"/>
    <col min="7390" max="7391" width="12.54296875" style="50" customWidth="1"/>
    <col min="7392" max="7392" width="12.26953125" style="50" customWidth="1"/>
    <col min="7393" max="7393" width="12.54296875" style="50" customWidth="1"/>
    <col min="7394" max="7394" width="0" style="50" hidden="1" customWidth="1"/>
    <col min="7395" max="7395" width="14.26953125" style="50" customWidth="1"/>
    <col min="7396" max="7396" width="10.7265625" style="50" customWidth="1"/>
    <col min="7397" max="7397" width="13.7265625" style="50" customWidth="1"/>
    <col min="7398" max="7398" width="11.54296875" style="50" customWidth="1"/>
    <col min="7399" max="7399" width="11.26953125" style="50" customWidth="1"/>
    <col min="7400" max="7400" width="13.54296875" style="50" customWidth="1"/>
    <col min="7401" max="7401" width="15" style="50" customWidth="1"/>
    <col min="7402" max="7402" width="15.26953125" style="50" bestFit="1" customWidth="1"/>
    <col min="7403" max="7403" width="16.26953125" style="50" bestFit="1" customWidth="1"/>
    <col min="7404" max="7404" width="12" style="50" customWidth="1"/>
    <col min="7405" max="7637" width="9" style="50"/>
    <col min="7638" max="7638" width="6.26953125" style="50" customWidth="1"/>
    <col min="7639" max="7639" width="10.26953125" style="50" customWidth="1"/>
    <col min="7640" max="7640" width="11" style="50" customWidth="1"/>
    <col min="7641" max="7641" width="12.54296875" style="50" customWidth="1"/>
    <col min="7642" max="7642" width="11.453125" style="50" customWidth="1"/>
    <col min="7643" max="7643" width="9.54296875" style="50" customWidth="1"/>
    <col min="7644" max="7644" width="0" style="50" hidden="1" customWidth="1"/>
    <col min="7645" max="7645" width="9.7265625" style="50" customWidth="1"/>
    <col min="7646" max="7647" width="12.54296875" style="50" customWidth="1"/>
    <col min="7648" max="7648" width="12.26953125" style="50" customWidth="1"/>
    <col min="7649" max="7649" width="12.54296875" style="50" customWidth="1"/>
    <col min="7650" max="7650" width="0" style="50" hidden="1" customWidth="1"/>
    <col min="7651" max="7651" width="14.26953125" style="50" customWidth="1"/>
    <col min="7652" max="7652" width="10.7265625" style="50" customWidth="1"/>
    <col min="7653" max="7653" width="13.7265625" style="50" customWidth="1"/>
    <col min="7654" max="7654" width="11.54296875" style="50" customWidth="1"/>
    <col min="7655" max="7655" width="11.26953125" style="50" customWidth="1"/>
    <col min="7656" max="7656" width="13.54296875" style="50" customWidth="1"/>
    <col min="7657" max="7657" width="15" style="50" customWidth="1"/>
    <col min="7658" max="7658" width="15.26953125" style="50" bestFit="1" customWidth="1"/>
    <col min="7659" max="7659" width="16.26953125" style="50" bestFit="1" customWidth="1"/>
    <col min="7660" max="7660" width="12" style="50" customWidth="1"/>
    <col min="7661" max="7893" width="9" style="50"/>
    <col min="7894" max="7894" width="6.26953125" style="50" customWidth="1"/>
    <col min="7895" max="7895" width="10.26953125" style="50" customWidth="1"/>
    <col min="7896" max="7896" width="11" style="50" customWidth="1"/>
    <col min="7897" max="7897" width="12.54296875" style="50" customWidth="1"/>
    <col min="7898" max="7898" width="11.453125" style="50" customWidth="1"/>
    <col min="7899" max="7899" width="9.54296875" style="50" customWidth="1"/>
    <col min="7900" max="7900" width="0" style="50" hidden="1" customWidth="1"/>
    <col min="7901" max="7901" width="9.7265625" style="50" customWidth="1"/>
    <col min="7902" max="7903" width="12.54296875" style="50" customWidth="1"/>
    <col min="7904" max="7904" width="12.26953125" style="50" customWidth="1"/>
    <col min="7905" max="7905" width="12.54296875" style="50" customWidth="1"/>
    <col min="7906" max="7906" width="0" style="50" hidden="1" customWidth="1"/>
    <col min="7907" max="7907" width="14.26953125" style="50" customWidth="1"/>
    <col min="7908" max="7908" width="10.7265625" style="50" customWidth="1"/>
    <col min="7909" max="7909" width="13.7265625" style="50" customWidth="1"/>
    <col min="7910" max="7910" width="11.54296875" style="50" customWidth="1"/>
    <col min="7911" max="7911" width="11.26953125" style="50" customWidth="1"/>
    <col min="7912" max="7912" width="13.54296875" style="50" customWidth="1"/>
    <col min="7913" max="7913" width="15" style="50" customWidth="1"/>
    <col min="7914" max="7914" width="15.26953125" style="50" bestFit="1" customWidth="1"/>
    <col min="7915" max="7915" width="16.26953125" style="50" bestFit="1" customWidth="1"/>
    <col min="7916" max="7916" width="12" style="50" customWidth="1"/>
    <col min="7917" max="8149" width="9" style="50"/>
    <col min="8150" max="8150" width="6.26953125" style="50" customWidth="1"/>
    <col min="8151" max="8151" width="10.26953125" style="50" customWidth="1"/>
    <col min="8152" max="8152" width="11" style="50" customWidth="1"/>
    <col min="8153" max="8153" width="12.54296875" style="50" customWidth="1"/>
    <col min="8154" max="8154" width="11.453125" style="50" customWidth="1"/>
    <col min="8155" max="8155" width="9.54296875" style="50" customWidth="1"/>
    <col min="8156" max="8156" width="0" style="50" hidden="1" customWidth="1"/>
    <col min="8157" max="8157" width="9.7265625" style="50" customWidth="1"/>
    <col min="8158" max="8159" width="12.54296875" style="50" customWidth="1"/>
    <col min="8160" max="8160" width="12.26953125" style="50" customWidth="1"/>
    <col min="8161" max="8161" width="12.54296875" style="50" customWidth="1"/>
    <col min="8162" max="8162" width="0" style="50" hidden="1" customWidth="1"/>
    <col min="8163" max="8163" width="14.26953125" style="50" customWidth="1"/>
    <col min="8164" max="8164" width="10.7265625" style="50" customWidth="1"/>
    <col min="8165" max="8165" width="13.7265625" style="50" customWidth="1"/>
    <col min="8166" max="8166" width="11.54296875" style="50" customWidth="1"/>
    <col min="8167" max="8167" width="11.26953125" style="50" customWidth="1"/>
    <col min="8168" max="8168" width="13.54296875" style="50" customWidth="1"/>
    <col min="8169" max="8169" width="15" style="50" customWidth="1"/>
    <col min="8170" max="8170" width="15.26953125" style="50" bestFit="1" customWidth="1"/>
    <col min="8171" max="8171" width="16.26953125" style="50" bestFit="1" customWidth="1"/>
    <col min="8172" max="8172" width="12" style="50" customWidth="1"/>
    <col min="8173" max="8405" width="9" style="50"/>
    <col min="8406" max="8406" width="6.26953125" style="50" customWidth="1"/>
    <col min="8407" max="8407" width="10.26953125" style="50" customWidth="1"/>
    <col min="8408" max="8408" width="11" style="50" customWidth="1"/>
    <col min="8409" max="8409" width="12.54296875" style="50" customWidth="1"/>
    <col min="8410" max="8410" width="11.453125" style="50" customWidth="1"/>
    <col min="8411" max="8411" width="9.54296875" style="50" customWidth="1"/>
    <col min="8412" max="8412" width="0" style="50" hidden="1" customWidth="1"/>
    <col min="8413" max="8413" width="9.7265625" style="50" customWidth="1"/>
    <col min="8414" max="8415" width="12.54296875" style="50" customWidth="1"/>
    <col min="8416" max="8416" width="12.26953125" style="50" customWidth="1"/>
    <col min="8417" max="8417" width="12.54296875" style="50" customWidth="1"/>
    <col min="8418" max="8418" width="0" style="50" hidden="1" customWidth="1"/>
    <col min="8419" max="8419" width="14.26953125" style="50" customWidth="1"/>
    <col min="8420" max="8420" width="10.7265625" style="50" customWidth="1"/>
    <col min="8421" max="8421" width="13.7265625" style="50" customWidth="1"/>
    <col min="8422" max="8422" width="11.54296875" style="50" customWidth="1"/>
    <col min="8423" max="8423" width="11.26953125" style="50" customWidth="1"/>
    <col min="8424" max="8424" width="13.54296875" style="50" customWidth="1"/>
    <col min="8425" max="8425" width="15" style="50" customWidth="1"/>
    <col min="8426" max="8426" width="15.26953125" style="50" bestFit="1" customWidth="1"/>
    <col min="8427" max="8427" width="16.26953125" style="50" bestFit="1" customWidth="1"/>
    <col min="8428" max="8428" width="12" style="50" customWidth="1"/>
    <col min="8429" max="8661" width="9" style="50"/>
    <col min="8662" max="8662" width="6.26953125" style="50" customWidth="1"/>
    <col min="8663" max="8663" width="10.26953125" style="50" customWidth="1"/>
    <col min="8664" max="8664" width="11" style="50" customWidth="1"/>
    <col min="8665" max="8665" width="12.54296875" style="50" customWidth="1"/>
    <col min="8666" max="8666" width="11.453125" style="50" customWidth="1"/>
    <col min="8667" max="8667" width="9.54296875" style="50" customWidth="1"/>
    <col min="8668" max="8668" width="0" style="50" hidden="1" customWidth="1"/>
    <col min="8669" max="8669" width="9.7265625" style="50" customWidth="1"/>
    <col min="8670" max="8671" width="12.54296875" style="50" customWidth="1"/>
    <col min="8672" max="8672" width="12.26953125" style="50" customWidth="1"/>
    <col min="8673" max="8673" width="12.54296875" style="50" customWidth="1"/>
    <col min="8674" max="8674" width="0" style="50" hidden="1" customWidth="1"/>
    <col min="8675" max="8675" width="14.26953125" style="50" customWidth="1"/>
    <col min="8676" max="8676" width="10.7265625" style="50" customWidth="1"/>
    <col min="8677" max="8677" width="13.7265625" style="50" customWidth="1"/>
    <col min="8678" max="8678" width="11.54296875" style="50" customWidth="1"/>
    <col min="8679" max="8679" width="11.26953125" style="50" customWidth="1"/>
    <col min="8680" max="8680" width="13.54296875" style="50" customWidth="1"/>
    <col min="8681" max="8681" width="15" style="50" customWidth="1"/>
    <col min="8682" max="8682" width="15.26953125" style="50" bestFit="1" customWidth="1"/>
    <col min="8683" max="8683" width="16.26953125" style="50" bestFit="1" customWidth="1"/>
    <col min="8684" max="8684" width="12" style="50" customWidth="1"/>
    <col min="8685" max="8917" width="9" style="50"/>
    <col min="8918" max="8918" width="6.26953125" style="50" customWidth="1"/>
    <col min="8919" max="8919" width="10.26953125" style="50" customWidth="1"/>
    <col min="8920" max="8920" width="11" style="50" customWidth="1"/>
    <col min="8921" max="8921" width="12.54296875" style="50" customWidth="1"/>
    <col min="8922" max="8922" width="11.453125" style="50" customWidth="1"/>
    <col min="8923" max="8923" width="9.54296875" style="50" customWidth="1"/>
    <col min="8924" max="8924" width="0" style="50" hidden="1" customWidth="1"/>
    <col min="8925" max="8925" width="9.7265625" style="50" customWidth="1"/>
    <col min="8926" max="8927" width="12.54296875" style="50" customWidth="1"/>
    <col min="8928" max="8928" width="12.26953125" style="50" customWidth="1"/>
    <col min="8929" max="8929" width="12.54296875" style="50" customWidth="1"/>
    <col min="8930" max="8930" width="0" style="50" hidden="1" customWidth="1"/>
    <col min="8931" max="8931" width="14.26953125" style="50" customWidth="1"/>
    <col min="8932" max="8932" width="10.7265625" style="50" customWidth="1"/>
    <col min="8933" max="8933" width="13.7265625" style="50" customWidth="1"/>
    <col min="8934" max="8934" width="11.54296875" style="50" customWidth="1"/>
    <col min="8935" max="8935" width="11.26953125" style="50" customWidth="1"/>
    <col min="8936" max="8936" width="13.54296875" style="50" customWidth="1"/>
    <col min="8937" max="8937" width="15" style="50" customWidth="1"/>
    <col min="8938" max="8938" width="15.26953125" style="50" bestFit="1" customWidth="1"/>
    <col min="8939" max="8939" width="16.26953125" style="50" bestFit="1" customWidth="1"/>
    <col min="8940" max="8940" width="12" style="50" customWidth="1"/>
    <col min="8941" max="9173" width="9" style="50"/>
    <col min="9174" max="9174" width="6.26953125" style="50" customWidth="1"/>
    <col min="9175" max="9175" width="10.26953125" style="50" customWidth="1"/>
    <col min="9176" max="9176" width="11" style="50" customWidth="1"/>
    <col min="9177" max="9177" width="12.54296875" style="50" customWidth="1"/>
    <col min="9178" max="9178" width="11.453125" style="50" customWidth="1"/>
    <col min="9179" max="9179" width="9.54296875" style="50" customWidth="1"/>
    <col min="9180" max="9180" width="0" style="50" hidden="1" customWidth="1"/>
    <col min="9181" max="9181" width="9.7265625" style="50" customWidth="1"/>
    <col min="9182" max="9183" width="12.54296875" style="50" customWidth="1"/>
    <col min="9184" max="9184" width="12.26953125" style="50" customWidth="1"/>
    <col min="9185" max="9185" width="12.54296875" style="50" customWidth="1"/>
    <col min="9186" max="9186" width="0" style="50" hidden="1" customWidth="1"/>
    <col min="9187" max="9187" width="14.26953125" style="50" customWidth="1"/>
    <col min="9188" max="9188" width="10.7265625" style="50" customWidth="1"/>
    <col min="9189" max="9189" width="13.7265625" style="50" customWidth="1"/>
    <col min="9190" max="9190" width="11.54296875" style="50" customWidth="1"/>
    <col min="9191" max="9191" width="11.26953125" style="50" customWidth="1"/>
    <col min="9192" max="9192" width="13.54296875" style="50" customWidth="1"/>
    <col min="9193" max="9193" width="15" style="50" customWidth="1"/>
    <col min="9194" max="9194" width="15.26953125" style="50" bestFit="1" customWidth="1"/>
    <col min="9195" max="9195" width="16.26953125" style="50" bestFit="1" customWidth="1"/>
    <col min="9196" max="9196" width="12" style="50" customWidth="1"/>
    <col min="9197" max="9429" width="9" style="50"/>
    <col min="9430" max="9430" width="6.26953125" style="50" customWidth="1"/>
    <col min="9431" max="9431" width="10.26953125" style="50" customWidth="1"/>
    <col min="9432" max="9432" width="11" style="50" customWidth="1"/>
    <col min="9433" max="9433" width="12.54296875" style="50" customWidth="1"/>
    <col min="9434" max="9434" width="11.453125" style="50" customWidth="1"/>
    <col min="9435" max="9435" width="9.54296875" style="50" customWidth="1"/>
    <col min="9436" max="9436" width="0" style="50" hidden="1" customWidth="1"/>
    <col min="9437" max="9437" width="9.7265625" style="50" customWidth="1"/>
    <col min="9438" max="9439" width="12.54296875" style="50" customWidth="1"/>
    <col min="9440" max="9440" width="12.26953125" style="50" customWidth="1"/>
    <col min="9441" max="9441" width="12.54296875" style="50" customWidth="1"/>
    <col min="9442" max="9442" width="0" style="50" hidden="1" customWidth="1"/>
    <col min="9443" max="9443" width="14.26953125" style="50" customWidth="1"/>
    <col min="9444" max="9444" width="10.7265625" style="50" customWidth="1"/>
    <col min="9445" max="9445" width="13.7265625" style="50" customWidth="1"/>
    <col min="9446" max="9446" width="11.54296875" style="50" customWidth="1"/>
    <col min="9447" max="9447" width="11.26953125" style="50" customWidth="1"/>
    <col min="9448" max="9448" width="13.54296875" style="50" customWidth="1"/>
    <col min="9449" max="9449" width="15" style="50" customWidth="1"/>
    <col min="9450" max="9450" width="15.26953125" style="50" bestFit="1" customWidth="1"/>
    <col min="9451" max="9451" width="16.26953125" style="50" bestFit="1" customWidth="1"/>
    <col min="9452" max="9452" width="12" style="50" customWidth="1"/>
    <col min="9453" max="9685" width="9" style="50"/>
    <col min="9686" max="9686" width="6.26953125" style="50" customWidth="1"/>
    <col min="9687" max="9687" width="10.26953125" style="50" customWidth="1"/>
    <col min="9688" max="9688" width="11" style="50" customWidth="1"/>
    <col min="9689" max="9689" width="12.54296875" style="50" customWidth="1"/>
    <col min="9690" max="9690" width="11.453125" style="50" customWidth="1"/>
    <col min="9691" max="9691" width="9.54296875" style="50" customWidth="1"/>
    <col min="9692" max="9692" width="0" style="50" hidden="1" customWidth="1"/>
    <col min="9693" max="9693" width="9.7265625" style="50" customWidth="1"/>
    <col min="9694" max="9695" width="12.54296875" style="50" customWidth="1"/>
    <col min="9696" max="9696" width="12.26953125" style="50" customWidth="1"/>
    <col min="9697" max="9697" width="12.54296875" style="50" customWidth="1"/>
    <col min="9698" max="9698" width="0" style="50" hidden="1" customWidth="1"/>
    <col min="9699" max="9699" width="14.26953125" style="50" customWidth="1"/>
    <col min="9700" max="9700" width="10.7265625" style="50" customWidth="1"/>
    <col min="9701" max="9701" width="13.7265625" style="50" customWidth="1"/>
    <col min="9702" max="9702" width="11.54296875" style="50" customWidth="1"/>
    <col min="9703" max="9703" width="11.26953125" style="50" customWidth="1"/>
    <col min="9704" max="9704" width="13.54296875" style="50" customWidth="1"/>
    <col min="9705" max="9705" width="15" style="50" customWidth="1"/>
    <col min="9706" max="9706" width="15.26953125" style="50" bestFit="1" customWidth="1"/>
    <col min="9707" max="9707" width="16.26953125" style="50" bestFit="1" customWidth="1"/>
    <col min="9708" max="9708" width="12" style="50" customWidth="1"/>
    <col min="9709" max="9941" width="9" style="50"/>
    <col min="9942" max="9942" width="6.26953125" style="50" customWidth="1"/>
    <col min="9943" max="9943" width="10.26953125" style="50" customWidth="1"/>
    <col min="9944" max="9944" width="11" style="50" customWidth="1"/>
    <col min="9945" max="9945" width="12.54296875" style="50" customWidth="1"/>
    <col min="9946" max="9946" width="11.453125" style="50" customWidth="1"/>
    <col min="9947" max="9947" width="9.54296875" style="50" customWidth="1"/>
    <col min="9948" max="9948" width="0" style="50" hidden="1" customWidth="1"/>
    <col min="9949" max="9949" width="9.7265625" style="50" customWidth="1"/>
    <col min="9950" max="9951" width="12.54296875" style="50" customWidth="1"/>
    <col min="9952" max="9952" width="12.26953125" style="50" customWidth="1"/>
    <col min="9953" max="9953" width="12.54296875" style="50" customWidth="1"/>
    <col min="9954" max="9954" width="0" style="50" hidden="1" customWidth="1"/>
    <col min="9955" max="9955" width="14.26953125" style="50" customWidth="1"/>
    <col min="9956" max="9956" width="10.7265625" style="50" customWidth="1"/>
    <col min="9957" max="9957" width="13.7265625" style="50" customWidth="1"/>
    <col min="9958" max="9958" width="11.54296875" style="50" customWidth="1"/>
    <col min="9959" max="9959" width="11.26953125" style="50" customWidth="1"/>
    <col min="9960" max="9960" width="13.54296875" style="50" customWidth="1"/>
    <col min="9961" max="9961" width="15" style="50" customWidth="1"/>
    <col min="9962" max="9962" width="15.26953125" style="50" bestFit="1" customWidth="1"/>
    <col min="9963" max="9963" width="16.26953125" style="50" bestFit="1" customWidth="1"/>
    <col min="9964" max="9964" width="12" style="50" customWidth="1"/>
    <col min="9965" max="10197" width="9" style="50"/>
    <col min="10198" max="10198" width="6.26953125" style="50" customWidth="1"/>
    <col min="10199" max="10199" width="10.26953125" style="50" customWidth="1"/>
    <col min="10200" max="10200" width="11" style="50" customWidth="1"/>
    <col min="10201" max="10201" width="12.54296875" style="50" customWidth="1"/>
    <col min="10202" max="10202" width="11.453125" style="50" customWidth="1"/>
    <col min="10203" max="10203" width="9.54296875" style="50" customWidth="1"/>
    <col min="10204" max="10204" width="0" style="50" hidden="1" customWidth="1"/>
    <col min="10205" max="10205" width="9.7265625" style="50" customWidth="1"/>
    <col min="10206" max="10207" width="12.54296875" style="50" customWidth="1"/>
    <col min="10208" max="10208" width="12.26953125" style="50" customWidth="1"/>
    <col min="10209" max="10209" width="12.54296875" style="50" customWidth="1"/>
    <col min="10210" max="10210" width="0" style="50" hidden="1" customWidth="1"/>
    <col min="10211" max="10211" width="14.26953125" style="50" customWidth="1"/>
    <col min="10212" max="10212" width="10.7265625" style="50" customWidth="1"/>
    <col min="10213" max="10213" width="13.7265625" style="50" customWidth="1"/>
    <col min="10214" max="10214" width="11.54296875" style="50" customWidth="1"/>
    <col min="10215" max="10215" width="11.26953125" style="50" customWidth="1"/>
    <col min="10216" max="10216" width="13.54296875" style="50" customWidth="1"/>
    <col min="10217" max="10217" width="15" style="50" customWidth="1"/>
    <col min="10218" max="10218" width="15.26953125" style="50" bestFit="1" customWidth="1"/>
    <col min="10219" max="10219" width="16.26953125" style="50" bestFit="1" customWidth="1"/>
    <col min="10220" max="10220" width="12" style="50" customWidth="1"/>
    <col min="10221" max="10453" width="9" style="50"/>
    <col min="10454" max="10454" width="6.26953125" style="50" customWidth="1"/>
    <col min="10455" max="10455" width="10.26953125" style="50" customWidth="1"/>
    <col min="10456" max="10456" width="11" style="50" customWidth="1"/>
    <col min="10457" max="10457" width="12.54296875" style="50" customWidth="1"/>
    <col min="10458" max="10458" width="11.453125" style="50" customWidth="1"/>
    <col min="10459" max="10459" width="9.54296875" style="50" customWidth="1"/>
    <col min="10460" max="10460" width="0" style="50" hidden="1" customWidth="1"/>
    <col min="10461" max="10461" width="9.7265625" style="50" customWidth="1"/>
    <col min="10462" max="10463" width="12.54296875" style="50" customWidth="1"/>
    <col min="10464" max="10464" width="12.26953125" style="50" customWidth="1"/>
    <col min="10465" max="10465" width="12.54296875" style="50" customWidth="1"/>
    <col min="10466" max="10466" width="0" style="50" hidden="1" customWidth="1"/>
    <col min="10467" max="10467" width="14.26953125" style="50" customWidth="1"/>
    <col min="10468" max="10468" width="10.7265625" style="50" customWidth="1"/>
    <col min="10469" max="10469" width="13.7265625" style="50" customWidth="1"/>
    <col min="10470" max="10470" width="11.54296875" style="50" customWidth="1"/>
    <col min="10471" max="10471" width="11.26953125" style="50" customWidth="1"/>
    <col min="10472" max="10472" width="13.54296875" style="50" customWidth="1"/>
    <col min="10473" max="10473" width="15" style="50" customWidth="1"/>
    <col min="10474" max="10474" width="15.26953125" style="50" bestFit="1" customWidth="1"/>
    <col min="10475" max="10475" width="16.26953125" style="50" bestFit="1" customWidth="1"/>
    <col min="10476" max="10476" width="12" style="50" customWidth="1"/>
    <col min="10477" max="10709" width="9" style="50"/>
    <col min="10710" max="10710" width="6.26953125" style="50" customWidth="1"/>
    <col min="10711" max="10711" width="10.26953125" style="50" customWidth="1"/>
    <col min="10712" max="10712" width="11" style="50" customWidth="1"/>
    <col min="10713" max="10713" width="12.54296875" style="50" customWidth="1"/>
    <col min="10714" max="10714" width="11.453125" style="50" customWidth="1"/>
    <col min="10715" max="10715" width="9.54296875" style="50" customWidth="1"/>
    <col min="10716" max="10716" width="0" style="50" hidden="1" customWidth="1"/>
    <col min="10717" max="10717" width="9.7265625" style="50" customWidth="1"/>
    <col min="10718" max="10719" width="12.54296875" style="50" customWidth="1"/>
    <col min="10720" max="10720" width="12.26953125" style="50" customWidth="1"/>
    <col min="10721" max="10721" width="12.54296875" style="50" customWidth="1"/>
    <col min="10722" max="10722" width="0" style="50" hidden="1" customWidth="1"/>
    <col min="10723" max="10723" width="14.26953125" style="50" customWidth="1"/>
    <col min="10724" max="10724" width="10.7265625" style="50" customWidth="1"/>
    <col min="10725" max="10725" width="13.7265625" style="50" customWidth="1"/>
    <col min="10726" max="10726" width="11.54296875" style="50" customWidth="1"/>
    <col min="10727" max="10727" width="11.26953125" style="50" customWidth="1"/>
    <col min="10728" max="10728" width="13.54296875" style="50" customWidth="1"/>
    <col min="10729" max="10729" width="15" style="50" customWidth="1"/>
    <col min="10730" max="10730" width="15.26953125" style="50" bestFit="1" customWidth="1"/>
    <col min="10731" max="10731" width="16.26953125" style="50" bestFit="1" customWidth="1"/>
    <col min="10732" max="10732" width="12" style="50" customWidth="1"/>
    <col min="10733" max="10965" width="9" style="50"/>
    <col min="10966" max="10966" width="6.26953125" style="50" customWidth="1"/>
    <col min="10967" max="10967" width="10.26953125" style="50" customWidth="1"/>
    <col min="10968" max="10968" width="11" style="50" customWidth="1"/>
    <col min="10969" max="10969" width="12.54296875" style="50" customWidth="1"/>
    <col min="10970" max="10970" width="11.453125" style="50" customWidth="1"/>
    <col min="10971" max="10971" width="9.54296875" style="50" customWidth="1"/>
    <col min="10972" max="10972" width="0" style="50" hidden="1" customWidth="1"/>
    <col min="10973" max="10973" width="9.7265625" style="50" customWidth="1"/>
    <col min="10974" max="10975" width="12.54296875" style="50" customWidth="1"/>
    <col min="10976" max="10976" width="12.26953125" style="50" customWidth="1"/>
    <col min="10977" max="10977" width="12.54296875" style="50" customWidth="1"/>
    <col min="10978" max="10978" width="0" style="50" hidden="1" customWidth="1"/>
    <col min="10979" max="10979" width="14.26953125" style="50" customWidth="1"/>
    <col min="10980" max="10980" width="10.7265625" style="50" customWidth="1"/>
    <col min="10981" max="10981" width="13.7265625" style="50" customWidth="1"/>
    <col min="10982" max="10982" width="11.54296875" style="50" customWidth="1"/>
    <col min="10983" max="10983" width="11.26953125" style="50" customWidth="1"/>
    <col min="10984" max="10984" width="13.54296875" style="50" customWidth="1"/>
    <col min="10985" max="10985" width="15" style="50" customWidth="1"/>
    <col min="10986" max="10986" width="15.26953125" style="50" bestFit="1" customWidth="1"/>
    <col min="10987" max="10987" width="16.26953125" style="50" bestFit="1" customWidth="1"/>
    <col min="10988" max="10988" width="12" style="50" customWidth="1"/>
    <col min="10989" max="11221" width="9" style="50"/>
    <col min="11222" max="11222" width="6.26953125" style="50" customWidth="1"/>
    <col min="11223" max="11223" width="10.26953125" style="50" customWidth="1"/>
    <col min="11224" max="11224" width="11" style="50" customWidth="1"/>
    <col min="11225" max="11225" width="12.54296875" style="50" customWidth="1"/>
    <col min="11226" max="11226" width="11.453125" style="50" customWidth="1"/>
    <col min="11227" max="11227" width="9.54296875" style="50" customWidth="1"/>
    <col min="11228" max="11228" width="0" style="50" hidden="1" customWidth="1"/>
    <col min="11229" max="11229" width="9.7265625" style="50" customWidth="1"/>
    <col min="11230" max="11231" width="12.54296875" style="50" customWidth="1"/>
    <col min="11232" max="11232" width="12.26953125" style="50" customWidth="1"/>
    <col min="11233" max="11233" width="12.54296875" style="50" customWidth="1"/>
    <col min="11234" max="11234" width="0" style="50" hidden="1" customWidth="1"/>
    <col min="11235" max="11235" width="14.26953125" style="50" customWidth="1"/>
    <col min="11236" max="11236" width="10.7265625" style="50" customWidth="1"/>
    <col min="11237" max="11237" width="13.7265625" style="50" customWidth="1"/>
    <col min="11238" max="11238" width="11.54296875" style="50" customWidth="1"/>
    <col min="11239" max="11239" width="11.26953125" style="50" customWidth="1"/>
    <col min="11240" max="11240" width="13.54296875" style="50" customWidth="1"/>
    <col min="11241" max="11241" width="15" style="50" customWidth="1"/>
    <col min="11242" max="11242" width="15.26953125" style="50" bestFit="1" customWidth="1"/>
    <col min="11243" max="11243" width="16.26953125" style="50" bestFit="1" customWidth="1"/>
    <col min="11244" max="11244" width="12" style="50" customWidth="1"/>
    <col min="11245" max="11477" width="9" style="50"/>
    <col min="11478" max="11478" width="6.26953125" style="50" customWidth="1"/>
    <col min="11479" max="11479" width="10.26953125" style="50" customWidth="1"/>
    <col min="11480" max="11480" width="11" style="50" customWidth="1"/>
    <col min="11481" max="11481" width="12.54296875" style="50" customWidth="1"/>
    <col min="11482" max="11482" width="11.453125" style="50" customWidth="1"/>
    <col min="11483" max="11483" width="9.54296875" style="50" customWidth="1"/>
    <col min="11484" max="11484" width="0" style="50" hidden="1" customWidth="1"/>
    <col min="11485" max="11485" width="9.7265625" style="50" customWidth="1"/>
    <col min="11486" max="11487" width="12.54296875" style="50" customWidth="1"/>
    <col min="11488" max="11488" width="12.26953125" style="50" customWidth="1"/>
    <col min="11489" max="11489" width="12.54296875" style="50" customWidth="1"/>
    <col min="11490" max="11490" width="0" style="50" hidden="1" customWidth="1"/>
    <col min="11491" max="11491" width="14.26953125" style="50" customWidth="1"/>
    <col min="11492" max="11492" width="10.7265625" style="50" customWidth="1"/>
    <col min="11493" max="11493" width="13.7265625" style="50" customWidth="1"/>
    <col min="11494" max="11494" width="11.54296875" style="50" customWidth="1"/>
    <col min="11495" max="11495" width="11.26953125" style="50" customWidth="1"/>
    <col min="11496" max="11496" width="13.54296875" style="50" customWidth="1"/>
    <col min="11497" max="11497" width="15" style="50" customWidth="1"/>
    <col min="11498" max="11498" width="15.26953125" style="50" bestFit="1" customWidth="1"/>
    <col min="11499" max="11499" width="16.26953125" style="50" bestFit="1" customWidth="1"/>
    <col min="11500" max="11500" width="12" style="50" customWidth="1"/>
    <col min="11501" max="11733" width="9" style="50"/>
    <col min="11734" max="11734" width="6.26953125" style="50" customWidth="1"/>
    <col min="11735" max="11735" width="10.26953125" style="50" customWidth="1"/>
    <col min="11736" max="11736" width="11" style="50" customWidth="1"/>
    <col min="11737" max="11737" width="12.54296875" style="50" customWidth="1"/>
    <col min="11738" max="11738" width="11.453125" style="50" customWidth="1"/>
    <col min="11739" max="11739" width="9.54296875" style="50" customWidth="1"/>
    <col min="11740" max="11740" width="0" style="50" hidden="1" customWidth="1"/>
    <col min="11741" max="11741" width="9.7265625" style="50" customWidth="1"/>
    <col min="11742" max="11743" width="12.54296875" style="50" customWidth="1"/>
    <col min="11744" max="11744" width="12.26953125" style="50" customWidth="1"/>
    <col min="11745" max="11745" width="12.54296875" style="50" customWidth="1"/>
    <col min="11746" max="11746" width="0" style="50" hidden="1" customWidth="1"/>
    <col min="11747" max="11747" width="14.26953125" style="50" customWidth="1"/>
    <col min="11748" max="11748" width="10.7265625" style="50" customWidth="1"/>
    <col min="11749" max="11749" width="13.7265625" style="50" customWidth="1"/>
    <col min="11750" max="11750" width="11.54296875" style="50" customWidth="1"/>
    <col min="11751" max="11751" width="11.26953125" style="50" customWidth="1"/>
    <col min="11752" max="11752" width="13.54296875" style="50" customWidth="1"/>
    <col min="11753" max="11753" width="15" style="50" customWidth="1"/>
    <col min="11754" max="11754" width="15.26953125" style="50" bestFit="1" customWidth="1"/>
    <col min="11755" max="11755" width="16.26953125" style="50" bestFit="1" customWidth="1"/>
    <col min="11756" max="11756" width="12" style="50" customWidth="1"/>
    <col min="11757" max="11989" width="9" style="50"/>
    <col min="11990" max="11990" width="6.26953125" style="50" customWidth="1"/>
    <col min="11991" max="11991" width="10.26953125" style="50" customWidth="1"/>
    <col min="11992" max="11992" width="11" style="50" customWidth="1"/>
    <col min="11993" max="11993" width="12.54296875" style="50" customWidth="1"/>
    <col min="11994" max="11994" width="11.453125" style="50" customWidth="1"/>
    <col min="11995" max="11995" width="9.54296875" style="50" customWidth="1"/>
    <col min="11996" max="11996" width="0" style="50" hidden="1" customWidth="1"/>
    <col min="11997" max="11997" width="9.7265625" style="50" customWidth="1"/>
    <col min="11998" max="11999" width="12.54296875" style="50" customWidth="1"/>
    <col min="12000" max="12000" width="12.26953125" style="50" customWidth="1"/>
    <col min="12001" max="12001" width="12.54296875" style="50" customWidth="1"/>
    <col min="12002" max="12002" width="0" style="50" hidden="1" customWidth="1"/>
    <col min="12003" max="12003" width="14.26953125" style="50" customWidth="1"/>
    <col min="12004" max="12004" width="10.7265625" style="50" customWidth="1"/>
    <col min="12005" max="12005" width="13.7265625" style="50" customWidth="1"/>
    <col min="12006" max="12006" width="11.54296875" style="50" customWidth="1"/>
    <col min="12007" max="12007" width="11.26953125" style="50" customWidth="1"/>
    <col min="12008" max="12008" width="13.54296875" style="50" customWidth="1"/>
    <col min="12009" max="12009" width="15" style="50" customWidth="1"/>
    <col min="12010" max="12010" width="15.26953125" style="50" bestFit="1" customWidth="1"/>
    <col min="12011" max="12011" width="16.26953125" style="50" bestFit="1" customWidth="1"/>
    <col min="12012" max="12012" width="12" style="50" customWidth="1"/>
    <col min="12013" max="12245" width="9" style="50"/>
    <col min="12246" max="12246" width="6.26953125" style="50" customWidth="1"/>
    <col min="12247" max="12247" width="10.26953125" style="50" customWidth="1"/>
    <col min="12248" max="12248" width="11" style="50" customWidth="1"/>
    <col min="12249" max="12249" width="12.54296875" style="50" customWidth="1"/>
    <col min="12250" max="12250" width="11.453125" style="50" customWidth="1"/>
    <col min="12251" max="12251" width="9.54296875" style="50" customWidth="1"/>
    <col min="12252" max="12252" width="0" style="50" hidden="1" customWidth="1"/>
    <col min="12253" max="12253" width="9.7265625" style="50" customWidth="1"/>
    <col min="12254" max="12255" width="12.54296875" style="50" customWidth="1"/>
    <col min="12256" max="12256" width="12.26953125" style="50" customWidth="1"/>
    <col min="12257" max="12257" width="12.54296875" style="50" customWidth="1"/>
    <col min="12258" max="12258" width="0" style="50" hidden="1" customWidth="1"/>
    <col min="12259" max="12259" width="14.26953125" style="50" customWidth="1"/>
    <col min="12260" max="12260" width="10.7265625" style="50" customWidth="1"/>
    <col min="12261" max="12261" width="13.7265625" style="50" customWidth="1"/>
    <col min="12262" max="12262" width="11.54296875" style="50" customWidth="1"/>
    <col min="12263" max="12263" width="11.26953125" style="50" customWidth="1"/>
    <col min="12264" max="12264" width="13.54296875" style="50" customWidth="1"/>
    <col min="12265" max="12265" width="15" style="50" customWidth="1"/>
    <col min="12266" max="12266" width="15.26953125" style="50" bestFit="1" customWidth="1"/>
    <col min="12267" max="12267" width="16.26953125" style="50" bestFit="1" customWidth="1"/>
    <col min="12268" max="12268" width="12" style="50" customWidth="1"/>
    <col min="12269" max="12501" width="9" style="50"/>
    <col min="12502" max="12502" width="6.26953125" style="50" customWidth="1"/>
    <col min="12503" max="12503" width="10.26953125" style="50" customWidth="1"/>
    <col min="12504" max="12504" width="11" style="50" customWidth="1"/>
    <col min="12505" max="12505" width="12.54296875" style="50" customWidth="1"/>
    <col min="12506" max="12506" width="11.453125" style="50" customWidth="1"/>
    <col min="12507" max="12507" width="9.54296875" style="50" customWidth="1"/>
    <col min="12508" max="12508" width="0" style="50" hidden="1" customWidth="1"/>
    <col min="12509" max="12509" width="9.7265625" style="50" customWidth="1"/>
    <col min="12510" max="12511" width="12.54296875" style="50" customWidth="1"/>
    <col min="12512" max="12512" width="12.26953125" style="50" customWidth="1"/>
    <col min="12513" max="12513" width="12.54296875" style="50" customWidth="1"/>
    <col min="12514" max="12514" width="0" style="50" hidden="1" customWidth="1"/>
    <col min="12515" max="12515" width="14.26953125" style="50" customWidth="1"/>
    <col min="12516" max="12516" width="10.7265625" style="50" customWidth="1"/>
    <col min="12517" max="12517" width="13.7265625" style="50" customWidth="1"/>
    <col min="12518" max="12518" width="11.54296875" style="50" customWidth="1"/>
    <col min="12519" max="12519" width="11.26953125" style="50" customWidth="1"/>
    <col min="12520" max="12520" width="13.54296875" style="50" customWidth="1"/>
    <col min="12521" max="12521" width="15" style="50" customWidth="1"/>
    <col min="12522" max="12522" width="15.26953125" style="50" bestFit="1" customWidth="1"/>
    <col min="12523" max="12523" width="16.26953125" style="50" bestFit="1" customWidth="1"/>
    <col min="12524" max="12524" width="12" style="50" customWidth="1"/>
    <col min="12525" max="12757" width="9" style="50"/>
    <col min="12758" max="12758" width="6.26953125" style="50" customWidth="1"/>
    <col min="12759" max="12759" width="10.26953125" style="50" customWidth="1"/>
    <col min="12760" max="12760" width="11" style="50" customWidth="1"/>
    <col min="12761" max="12761" width="12.54296875" style="50" customWidth="1"/>
    <col min="12762" max="12762" width="11.453125" style="50" customWidth="1"/>
    <col min="12763" max="12763" width="9.54296875" style="50" customWidth="1"/>
    <col min="12764" max="12764" width="0" style="50" hidden="1" customWidth="1"/>
    <col min="12765" max="12765" width="9.7265625" style="50" customWidth="1"/>
    <col min="12766" max="12767" width="12.54296875" style="50" customWidth="1"/>
    <col min="12768" max="12768" width="12.26953125" style="50" customWidth="1"/>
    <col min="12769" max="12769" width="12.54296875" style="50" customWidth="1"/>
    <col min="12770" max="12770" width="0" style="50" hidden="1" customWidth="1"/>
    <col min="12771" max="12771" width="14.26953125" style="50" customWidth="1"/>
    <col min="12772" max="12772" width="10.7265625" style="50" customWidth="1"/>
    <col min="12773" max="12773" width="13.7265625" style="50" customWidth="1"/>
    <col min="12774" max="12774" width="11.54296875" style="50" customWidth="1"/>
    <col min="12775" max="12775" width="11.26953125" style="50" customWidth="1"/>
    <col min="12776" max="12776" width="13.54296875" style="50" customWidth="1"/>
    <col min="12777" max="12777" width="15" style="50" customWidth="1"/>
    <col min="12778" max="12778" width="15.26953125" style="50" bestFit="1" customWidth="1"/>
    <col min="12779" max="12779" width="16.26953125" style="50" bestFit="1" customWidth="1"/>
    <col min="12780" max="12780" width="12" style="50" customWidth="1"/>
    <col min="12781" max="13013" width="9" style="50"/>
    <col min="13014" max="13014" width="6.26953125" style="50" customWidth="1"/>
    <col min="13015" max="13015" width="10.26953125" style="50" customWidth="1"/>
    <col min="13016" max="13016" width="11" style="50" customWidth="1"/>
    <col min="13017" max="13017" width="12.54296875" style="50" customWidth="1"/>
    <col min="13018" max="13018" width="11.453125" style="50" customWidth="1"/>
    <col min="13019" max="13019" width="9.54296875" style="50" customWidth="1"/>
    <col min="13020" max="13020" width="0" style="50" hidden="1" customWidth="1"/>
    <col min="13021" max="13021" width="9.7265625" style="50" customWidth="1"/>
    <col min="13022" max="13023" width="12.54296875" style="50" customWidth="1"/>
    <col min="13024" max="13024" width="12.26953125" style="50" customWidth="1"/>
    <col min="13025" max="13025" width="12.54296875" style="50" customWidth="1"/>
    <col min="13026" max="13026" width="0" style="50" hidden="1" customWidth="1"/>
    <col min="13027" max="13027" width="14.26953125" style="50" customWidth="1"/>
    <col min="13028" max="13028" width="10.7265625" style="50" customWidth="1"/>
    <col min="13029" max="13029" width="13.7265625" style="50" customWidth="1"/>
    <col min="13030" max="13030" width="11.54296875" style="50" customWidth="1"/>
    <col min="13031" max="13031" width="11.26953125" style="50" customWidth="1"/>
    <col min="13032" max="13032" width="13.54296875" style="50" customWidth="1"/>
    <col min="13033" max="13033" width="15" style="50" customWidth="1"/>
    <col min="13034" max="13034" width="15.26953125" style="50" bestFit="1" customWidth="1"/>
    <col min="13035" max="13035" width="16.26953125" style="50" bestFit="1" customWidth="1"/>
    <col min="13036" max="13036" width="12" style="50" customWidth="1"/>
    <col min="13037" max="13269" width="9" style="50"/>
    <col min="13270" max="13270" width="6.26953125" style="50" customWidth="1"/>
    <col min="13271" max="13271" width="10.26953125" style="50" customWidth="1"/>
    <col min="13272" max="13272" width="11" style="50" customWidth="1"/>
    <col min="13273" max="13273" width="12.54296875" style="50" customWidth="1"/>
    <col min="13274" max="13274" width="11.453125" style="50" customWidth="1"/>
    <col min="13275" max="13275" width="9.54296875" style="50" customWidth="1"/>
    <col min="13276" max="13276" width="0" style="50" hidden="1" customWidth="1"/>
    <col min="13277" max="13277" width="9.7265625" style="50" customWidth="1"/>
    <col min="13278" max="13279" width="12.54296875" style="50" customWidth="1"/>
    <col min="13280" max="13280" width="12.26953125" style="50" customWidth="1"/>
    <col min="13281" max="13281" width="12.54296875" style="50" customWidth="1"/>
    <col min="13282" max="13282" width="0" style="50" hidden="1" customWidth="1"/>
    <col min="13283" max="13283" width="14.26953125" style="50" customWidth="1"/>
    <col min="13284" max="13284" width="10.7265625" style="50" customWidth="1"/>
    <col min="13285" max="13285" width="13.7265625" style="50" customWidth="1"/>
    <col min="13286" max="13286" width="11.54296875" style="50" customWidth="1"/>
    <col min="13287" max="13287" width="11.26953125" style="50" customWidth="1"/>
    <col min="13288" max="13288" width="13.54296875" style="50" customWidth="1"/>
    <col min="13289" max="13289" width="15" style="50" customWidth="1"/>
    <col min="13290" max="13290" width="15.26953125" style="50" bestFit="1" customWidth="1"/>
    <col min="13291" max="13291" width="16.26953125" style="50" bestFit="1" customWidth="1"/>
    <col min="13292" max="13292" width="12" style="50" customWidth="1"/>
    <col min="13293" max="13525" width="9" style="50"/>
    <col min="13526" max="13526" width="6.26953125" style="50" customWidth="1"/>
    <col min="13527" max="13527" width="10.26953125" style="50" customWidth="1"/>
    <col min="13528" max="13528" width="11" style="50" customWidth="1"/>
    <col min="13529" max="13529" width="12.54296875" style="50" customWidth="1"/>
    <col min="13530" max="13530" width="11.453125" style="50" customWidth="1"/>
    <col min="13531" max="13531" width="9.54296875" style="50" customWidth="1"/>
    <col min="13532" max="13532" width="0" style="50" hidden="1" customWidth="1"/>
    <col min="13533" max="13533" width="9.7265625" style="50" customWidth="1"/>
    <col min="13534" max="13535" width="12.54296875" style="50" customWidth="1"/>
    <col min="13536" max="13536" width="12.26953125" style="50" customWidth="1"/>
    <col min="13537" max="13537" width="12.54296875" style="50" customWidth="1"/>
    <col min="13538" max="13538" width="0" style="50" hidden="1" customWidth="1"/>
    <col min="13539" max="13539" width="14.26953125" style="50" customWidth="1"/>
    <col min="13540" max="13540" width="10.7265625" style="50" customWidth="1"/>
    <col min="13541" max="13541" width="13.7265625" style="50" customWidth="1"/>
    <col min="13542" max="13542" width="11.54296875" style="50" customWidth="1"/>
    <col min="13543" max="13543" width="11.26953125" style="50" customWidth="1"/>
    <col min="13544" max="13544" width="13.54296875" style="50" customWidth="1"/>
    <col min="13545" max="13545" width="15" style="50" customWidth="1"/>
    <col min="13546" max="13546" width="15.26953125" style="50" bestFit="1" customWidth="1"/>
    <col min="13547" max="13547" width="16.26953125" style="50" bestFit="1" customWidth="1"/>
    <col min="13548" max="13548" width="12" style="50" customWidth="1"/>
    <col min="13549" max="13781" width="9" style="50"/>
    <col min="13782" max="13782" width="6.26953125" style="50" customWidth="1"/>
    <col min="13783" max="13783" width="10.26953125" style="50" customWidth="1"/>
    <col min="13784" max="13784" width="11" style="50" customWidth="1"/>
    <col min="13785" max="13785" width="12.54296875" style="50" customWidth="1"/>
    <col min="13786" max="13786" width="11.453125" style="50" customWidth="1"/>
    <col min="13787" max="13787" width="9.54296875" style="50" customWidth="1"/>
    <col min="13788" max="13788" width="0" style="50" hidden="1" customWidth="1"/>
    <col min="13789" max="13789" width="9.7265625" style="50" customWidth="1"/>
    <col min="13790" max="13791" width="12.54296875" style="50" customWidth="1"/>
    <col min="13792" max="13792" width="12.26953125" style="50" customWidth="1"/>
    <col min="13793" max="13793" width="12.54296875" style="50" customWidth="1"/>
    <col min="13794" max="13794" width="0" style="50" hidden="1" customWidth="1"/>
    <col min="13795" max="13795" width="14.26953125" style="50" customWidth="1"/>
    <col min="13796" max="13796" width="10.7265625" style="50" customWidth="1"/>
    <col min="13797" max="13797" width="13.7265625" style="50" customWidth="1"/>
    <col min="13798" max="13798" width="11.54296875" style="50" customWidth="1"/>
    <col min="13799" max="13799" width="11.26953125" style="50" customWidth="1"/>
    <col min="13800" max="13800" width="13.54296875" style="50" customWidth="1"/>
    <col min="13801" max="13801" width="15" style="50" customWidth="1"/>
    <col min="13802" max="13802" width="15.26953125" style="50" bestFit="1" customWidth="1"/>
    <col min="13803" max="13803" width="16.26953125" style="50" bestFit="1" customWidth="1"/>
    <col min="13804" max="13804" width="12" style="50" customWidth="1"/>
    <col min="13805" max="14037" width="9" style="50"/>
    <col min="14038" max="14038" width="6.26953125" style="50" customWidth="1"/>
    <col min="14039" max="14039" width="10.26953125" style="50" customWidth="1"/>
    <col min="14040" max="14040" width="11" style="50" customWidth="1"/>
    <col min="14041" max="14041" width="12.54296875" style="50" customWidth="1"/>
    <col min="14042" max="14042" width="11.453125" style="50" customWidth="1"/>
    <col min="14043" max="14043" width="9.54296875" style="50" customWidth="1"/>
    <col min="14044" max="14044" width="0" style="50" hidden="1" customWidth="1"/>
    <col min="14045" max="14045" width="9.7265625" style="50" customWidth="1"/>
    <col min="14046" max="14047" width="12.54296875" style="50" customWidth="1"/>
    <col min="14048" max="14048" width="12.26953125" style="50" customWidth="1"/>
    <col min="14049" max="14049" width="12.54296875" style="50" customWidth="1"/>
    <col min="14050" max="14050" width="0" style="50" hidden="1" customWidth="1"/>
    <col min="14051" max="14051" width="14.26953125" style="50" customWidth="1"/>
    <col min="14052" max="14052" width="10.7265625" style="50" customWidth="1"/>
    <col min="14053" max="14053" width="13.7265625" style="50" customWidth="1"/>
    <col min="14054" max="14054" width="11.54296875" style="50" customWidth="1"/>
    <col min="14055" max="14055" width="11.26953125" style="50" customWidth="1"/>
    <col min="14056" max="14056" width="13.54296875" style="50" customWidth="1"/>
    <col min="14057" max="14057" width="15" style="50" customWidth="1"/>
    <col min="14058" max="14058" width="15.26953125" style="50" bestFit="1" customWidth="1"/>
    <col min="14059" max="14059" width="16.26953125" style="50" bestFit="1" customWidth="1"/>
    <col min="14060" max="14060" width="12" style="50" customWidth="1"/>
    <col min="14061" max="14293" width="9" style="50"/>
    <col min="14294" max="14294" width="6.26953125" style="50" customWidth="1"/>
    <col min="14295" max="14295" width="10.26953125" style="50" customWidth="1"/>
    <col min="14296" max="14296" width="11" style="50" customWidth="1"/>
    <col min="14297" max="14297" width="12.54296875" style="50" customWidth="1"/>
    <col min="14298" max="14298" width="11.453125" style="50" customWidth="1"/>
    <col min="14299" max="14299" width="9.54296875" style="50" customWidth="1"/>
    <col min="14300" max="14300" width="0" style="50" hidden="1" customWidth="1"/>
    <col min="14301" max="14301" width="9.7265625" style="50" customWidth="1"/>
    <col min="14302" max="14303" width="12.54296875" style="50" customWidth="1"/>
    <col min="14304" max="14304" width="12.26953125" style="50" customWidth="1"/>
    <col min="14305" max="14305" width="12.54296875" style="50" customWidth="1"/>
    <col min="14306" max="14306" width="0" style="50" hidden="1" customWidth="1"/>
    <col min="14307" max="14307" width="14.26953125" style="50" customWidth="1"/>
    <col min="14308" max="14308" width="10.7265625" style="50" customWidth="1"/>
    <col min="14309" max="14309" width="13.7265625" style="50" customWidth="1"/>
    <col min="14310" max="14310" width="11.54296875" style="50" customWidth="1"/>
    <col min="14311" max="14311" width="11.26953125" style="50" customWidth="1"/>
    <col min="14312" max="14312" width="13.54296875" style="50" customWidth="1"/>
    <col min="14313" max="14313" width="15" style="50" customWidth="1"/>
    <col min="14314" max="14314" width="15.26953125" style="50" bestFit="1" customWidth="1"/>
    <col min="14315" max="14315" width="16.26953125" style="50" bestFit="1" customWidth="1"/>
    <col min="14316" max="14316" width="12" style="50" customWidth="1"/>
    <col min="14317" max="14549" width="9" style="50"/>
    <col min="14550" max="14550" width="6.26953125" style="50" customWidth="1"/>
    <col min="14551" max="14551" width="10.26953125" style="50" customWidth="1"/>
    <col min="14552" max="14552" width="11" style="50" customWidth="1"/>
    <col min="14553" max="14553" width="12.54296875" style="50" customWidth="1"/>
    <col min="14554" max="14554" width="11.453125" style="50" customWidth="1"/>
    <col min="14555" max="14555" width="9.54296875" style="50" customWidth="1"/>
    <col min="14556" max="14556" width="0" style="50" hidden="1" customWidth="1"/>
    <col min="14557" max="14557" width="9.7265625" style="50" customWidth="1"/>
    <col min="14558" max="14559" width="12.54296875" style="50" customWidth="1"/>
    <col min="14560" max="14560" width="12.26953125" style="50" customWidth="1"/>
    <col min="14561" max="14561" width="12.54296875" style="50" customWidth="1"/>
    <col min="14562" max="14562" width="0" style="50" hidden="1" customWidth="1"/>
    <col min="14563" max="14563" width="14.26953125" style="50" customWidth="1"/>
    <col min="14564" max="14564" width="10.7265625" style="50" customWidth="1"/>
    <col min="14565" max="14565" width="13.7265625" style="50" customWidth="1"/>
    <col min="14566" max="14566" width="11.54296875" style="50" customWidth="1"/>
    <col min="14567" max="14567" width="11.26953125" style="50" customWidth="1"/>
    <col min="14568" max="14568" width="13.54296875" style="50" customWidth="1"/>
    <col min="14569" max="14569" width="15" style="50" customWidth="1"/>
    <col min="14570" max="14570" width="15.26953125" style="50" bestFit="1" customWidth="1"/>
    <col min="14571" max="14571" width="16.26953125" style="50" bestFit="1" customWidth="1"/>
    <col min="14572" max="14572" width="12" style="50" customWidth="1"/>
    <col min="14573" max="14805" width="9" style="50"/>
    <col min="14806" max="14806" width="6.26953125" style="50" customWidth="1"/>
    <col min="14807" max="14807" width="10.26953125" style="50" customWidth="1"/>
    <col min="14808" max="14808" width="11" style="50" customWidth="1"/>
    <col min="14809" max="14809" width="12.54296875" style="50" customWidth="1"/>
    <col min="14810" max="14810" width="11.453125" style="50" customWidth="1"/>
    <col min="14811" max="14811" width="9.54296875" style="50" customWidth="1"/>
    <col min="14812" max="14812" width="0" style="50" hidden="1" customWidth="1"/>
    <col min="14813" max="14813" width="9.7265625" style="50" customWidth="1"/>
    <col min="14814" max="14815" width="12.54296875" style="50" customWidth="1"/>
    <col min="14816" max="14816" width="12.26953125" style="50" customWidth="1"/>
    <col min="14817" max="14817" width="12.54296875" style="50" customWidth="1"/>
    <col min="14818" max="14818" width="0" style="50" hidden="1" customWidth="1"/>
    <col min="14819" max="14819" width="14.26953125" style="50" customWidth="1"/>
    <col min="14820" max="14820" width="10.7265625" style="50" customWidth="1"/>
    <col min="14821" max="14821" width="13.7265625" style="50" customWidth="1"/>
    <col min="14822" max="14822" width="11.54296875" style="50" customWidth="1"/>
    <col min="14823" max="14823" width="11.26953125" style="50" customWidth="1"/>
    <col min="14824" max="14824" width="13.54296875" style="50" customWidth="1"/>
    <col min="14825" max="14825" width="15" style="50" customWidth="1"/>
    <col min="14826" max="14826" width="15.26953125" style="50" bestFit="1" customWidth="1"/>
    <col min="14827" max="14827" width="16.26953125" style="50" bestFit="1" customWidth="1"/>
    <col min="14828" max="14828" width="12" style="50" customWidth="1"/>
    <col min="14829" max="15061" width="9" style="50"/>
    <col min="15062" max="15062" width="6.26953125" style="50" customWidth="1"/>
    <col min="15063" max="15063" width="10.26953125" style="50" customWidth="1"/>
    <col min="15064" max="15064" width="11" style="50" customWidth="1"/>
    <col min="15065" max="15065" width="12.54296875" style="50" customWidth="1"/>
    <col min="15066" max="15066" width="11.453125" style="50" customWidth="1"/>
    <col min="15067" max="15067" width="9.54296875" style="50" customWidth="1"/>
    <col min="15068" max="15068" width="0" style="50" hidden="1" customWidth="1"/>
    <col min="15069" max="15069" width="9.7265625" style="50" customWidth="1"/>
    <col min="15070" max="15071" width="12.54296875" style="50" customWidth="1"/>
    <col min="15072" max="15072" width="12.26953125" style="50" customWidth="1"/>
    <col min="15073" max="15073" width="12.54296875" style="50" customWidth="1"/>
    <col min="15074" max="15074" width="0" style="50" hidden="1" customWidth="1"/>
    <col min="15075" max="15075" width="14.26953125" style="50" customWidth="1"/>
    <col min="15076" max="15076" width="10.7265625" style="50" customWidth="1"/>
    <col min="15077" max="15077" width="13.7265625" style="50" customWidth="1"/>
    <col min="15078" max="15078" width="11.54296875" style="50" customWidth="1"/>
    <col min="15079" max="15079" width="11.26953125" style="50" customWidth="1"/>
    <col min="15080" max="15080" width="13.54296875" style="50" customWidth="1"/>
    <col min="15081" max="15081" width="15" style="50" customWidth="1"/>
    <col min="15082" max="15082" width="15.26953125" style="50" bestFit="1" customWidth="1"/>
    <col min="15083" max="15083" width="16.26953125" style="50" bestFit="1" customWidth="1"/>
    <col min="15084" max="15084" width="12" style="50" customWidth="1"/>
    <col min="15085" max="15317" width="9" style="50"/>
    <col min="15318" max="15318" width="6.26953125" style="50" customWidth="1"/>
    <col min="15319" max="15319" width="10.26953125" style="50" customWidth="1"/>
    <col min="15320" max="15320" width="11" style="50" customWidth="1"/>
    <col min="15321" max="15321" width="12.54296875" style="50" customWidth="1"/>
    <col min="15322" max="15322" width="11.453125" style="50" customWidth="1"/>
    <col min="15323" max="15323" width="9.54296875" style="50" customWidth="1"/>
    <col min="15324" max="15324" width="0" style="50" hidden="1" customWidth="1"/>
    <col min="15325" max="15325" width="9.7265625" style="50" customWidth="1"/>
    <col min="15326" max="15327" width="12.54296875" style="50" customWidth="1"/>
    <col min="15328" max="15328" width="12.26953125" style="50" customWidth="1"/>
    <col min="15329" max="15329" width="12.54296875" style="50" customWidth="1"/>
    <col min="15330" max="15330" width="0" style="50" hidden="1" customWidth="1"/>
    <col min="15331" max="15331" width="14.26953125" style="50" customWidth="1"/>
    <col min="15332" max="15332" width="10.7265625" style="50" customWidth="1"/>
    <col min="15333" max="15333" width="13.7265625" style="50" customWidth="1"/>
    <col min="15334" max="15334" width="11.54296875" style="50" customWidth="1"/>
    <col min="15335" max="15335" width="11.26953125" style="50" customWidth="1"/>
    <col min="15336" max="15336" width="13.54296875" style="50" customWidth="1"/>
    <col min="15337" max="15337" width="15" style="50" customWidth="1"/>
    <col min="15338" max="15338" width="15.26953125" style="50" bestFit="1" customWidth="1"/>
    <col min="15339" max="15339" width="16.26953125" style="50" bestFit="1" customWidth="1"/>
    <col min="15340" max="15340" width="12" style="50" customWidth="1"/>
    <col min="15341" max="15573" width="9" style="50"/>
    <col min="15574" max="15574" width="6.26953125" style="50" customWidth="1"/>
    <col min="15575" max="15575" width="10.26953125" style="50" customWidth="1"/>
    <col min="15576" max="15576" width="11" style="50" customWidth="1"/>
    <col min="15577" max="15577" width="12.54296875" style="50" customWidth="1"/>
    <col min="15578" max="15578" width="11.453125" style="50" customWidth="1"/>
    <col min="15579" max="15579" width="9.54296875" style="50" customWidth="1"/>
    <col min="15580" max="15580" width="0" style="50" hidden="1" customWidth="1"/>
    <col min="15581" max="15581" width="9.7265625" style="50" customWidth="1"/>
    <col min="15582" max="15583" width="12.54296875" style="50" customWidth="1"/>
    <col min="15584" max="15584" width="12.26953125" style="50" customWidth="1"/>
    <col min="15585" max="15585" width="12.54296875" style="50" customWidth="1"/>
    <col min="15586" max="15586" width="0" style="50" hidden="1" customWidth="1"/>
    <col min="15587" max="15587" width="14.26953125" style="50" customWidth="1"/>
    <col min="15588" max="15588" width="10.7265625" style="50" customWidth="1"/>
    <col min="15589" max="15589" width="13.7265625" style="50" customWidth="1"/>
    <col min="15590" max="15590" width="11.54296875" style="50" customWidth="1"/>
    <col min="15591" max="15591" width="11.26953125" style="50" customWidth="1"/>
    <col min="15592" max="15592" width="13.54296875" style="50" customWidth="1"/>
    <col min="15593" max="15593" width="15" style="50" customWidth="1"/>
    <col min="15594" max="15594" width="15.26953125" style="50" bestFit="1" customWidth="1"/>
    <col min="15595" max="15595" width="16.26953125" style="50" bestFit="1" customWidth="1"/>
    <col min="15596" max="15596" width="12" style="50" customWidth="1"/>
    <col min="15597" max="15829" width="9" style="50"/>
    <col min="15830" max="15830" width="6.26953125" style="50" customWidth="1"/>
    <col min="15831" max="15831" width="10.26953125" style="50" customWidth="1"/>
    <col min="15832" max="15832" width="11" style="50" customWidth="1"/>
    <col min="15833" max="15833" width="12.54296875" style="50" customWidth="1"/>
    <col min="15834" max="15834" width="11.453125" style="50" customWidth="1"/>
    <col min="15835" max="15835" width="9.54296875" style="50" customWidth="1"/>
    <col min="15836" max="15836" width="0" style="50" hidden="1" customWidth="1"/>
    <col min="15837" max="15837" width="9.7265625" style="50" customWidth="1"/>
    <col min="15838" max="15839" width="12.54296875" style="50" customWidth="1"/>
    <col min="15840" max="15840" width="12.26953125" style="50" customWidth="1"/>
    <col min="15841" max="15841" width="12.54296875" style="50" customWidth="1"/>
    <col min="15842" max="15842" width="0" style="50" hidden="1" customWidth="1"/>
    <col min="15843" max="15843" width="14.26953125" style="50" customWidth="1"/>
    <col min="15844" max="15844" width="10.7265625" style="50" customWidth="1"/>
    <col min="15845" max="15845" width="13.7265625" style="50" customWidth="1"/>
    <col min="15846" max="15846" width="11.54296875" style="50" customWidth="1"/>
    <col min="15847" max="15847" width="11.26953125" style="50" customWidth="1"/>
    <col min="15848" max="15848" width="13.54296875" style="50" customWidth="1"/>
    <col min="15849" max="15849" width="15" style="50" customWidth="1"/>
    <col min="15850" max="15850" width="15.26953125" style="50" bestFit="1" customWidth="1"/>
    <col min="15851" max="15851" width="16.26953125" style="50" bestFit="1" customWidth="1"/>
    <col min="15852" max="15852" width="12" style="50" customWidth="1"/>
    <col min="15853" max="16085" width="9" style="50"/>
    <col min="16086" max="16086" width="6.26953125" style="50" customWidth="1"/>
    <col min="16087" max="16087" width="10.26953125" style="50" customWidth="1"/>
    <col min="16088" max="16088" width="11" style="50" customWidth="1"/>
    <col min="16089" max="16089" width="12.54296875" style="50" customWidth="1"/>
    <col min="16090" max="16090" width="11.453125" style="50" customWidth="1"/>
    <col min="16091" max="16091" width="9.54296875" style="50" customWidth="1"/>
    <col min="16092" max="16092" width="0" style="50" hidden="1" customWidth="1"/>
    <col min="16093" max="16093" width="9.7265625" style="50" customWidth="1"/>
    <col min="16094" max="16095" width="12.54296875" style="50" customWidth="1"/>
    <col min="16096" max="16096" width="12.26953125" style="50" customWidth="1"/>
    <col min="16097" max="16097" width="12.54296875" style="50" customWidth="1"/>
    <col min="16098" max="16098" width="0" style="50" hidden="1" customWidth="1"/>
    <col min="16099" max="16099" width="14.26953125" style="50" customWidth="1"/>
    <col min="16100" max="16100" width="10.7265625" style="50" customWidth="1"/>
    <col min="16101" max="16101" width="13.7265625" style="50" customWidth="1"/>
    <col min="16102" max="16102" width="11.54296875" style="50" customWidth="1"/>
    <col min="16103" max="16103" width="11.26953125" style="50" customWidth="1"/>
    <col min="16104" max="16104" width="13.54296875" style="50" customWidth="1"/>
    <col min="16105" max="16105" width="15" style="50" customWidth="1"/>
    <col min="16106" max="16106" width="15.26953125" style="50" bestFit="1" customWidth="1"/>
    <col min="16107" max="16107" width="16.26953125" style="50" bestFit="1" customWidth="1"/>
    <col min="16108" max="16108" width="12" style="50" customWidth="1"/>
    <col min="16109" max="16384" width="9" style="50"/>
  </cols>
  <sheetData>
    <row r="1" spans="1:7" customFormat="1" ht="45" customHeight="1" x14ac:dyDescent="0.35">
      <c r="A1" s="18" t="s">
        <v>70</v>
      </c>
    </row>
    <row r="2" spans="1:7" customFormat="1" ht="20.25" customHeight="1" x14ac:dyDescent="0.35">
      <c r="A2" s="19" t="s">
        <v>19</v>
      </c>
    </row>
    <row r="3" spans="1:7" customFormat="1" ht="20.25" customHeight="1" x14ac:dyDescent="0.35">
      <c r="A3" s="19" t="s">
        <v>50</v>
      </c>
    </row>
    <row r="4" spans="1:7" customFormat="1" ht="20.25" customHeight="1" x14ac:dyDescent="0.35">
      <c r="A4" s="19" t="s">
        <v>51</v>
      </c>
    </row>
    <row r="5" spans="1:7" customFormat="1" ht="20.25" customHeight="1" x14ac:dyDescent="0.35">
      <c r="A5" s="19" t="s">
        <v>52</v>
      </c>
    </row>
    <row r="6" spans="1:7" s="2" customFormat="1" ht="20.25" customHeight="1" x14ac:dyDescent="0.35">
      <c r="A6" s="72"/>
      <c r="B6" s="21" t="s">
        <v>53</v>
      </c>
      <c r="C6" s="21"/>
      <c r="D6" s="21"/>
      <c r="E6" s="21"/>
      <c r="F6" s="22"/>
      <c r="G6" s="59" t="s">
        <v>54</v>
      </c>
    </row>
    <row r="7" spans="1:7" s="2" customFormat="1" ht="20.25" customHeight="1" x14ac:dyDescent="0.35">
      <c r="A7" s="73"/>
      <c r="B7" s="105"/>
      <c r="C7" s="24" t="s">
        <v>55</v>
      </c>
      <c r="D7" s="53"/>
      <c r="E7" s="25"/>
      <c r="F7" s="25"/>
      <c r="G7" s="31" t="s">
        <v>58</v>
      </c>
    </row>
    <row r="8" spans="1:7" s="37" customFormat="1" ht="90" customHeight="1" x14ac:dyDescent="0.35">
      <c r="A8" s="74" t="s">
        <v>87</v>
      </c>
      <c r="B8" s="74" t="s">
        <v>59</v>
      </c>
      <c r="C8" s="74" t="s">
        <v>60</v>
      </c>
      <c r="D8" s="34" t="s">
        <v>61</v>
      </c>
      <c r="E8" s="35" t="s">
        <v>62</v>
      </c>
      <c r="F8" s="35" t="s">
        <v>63</v>
      </c>
      <c r="G8" s="33" t="s">
        <v>67</v>
      </c>
    </row>
    <row r="9" spans="1:7" s="48" customFormat="1" ht="17.149999999999999" customHeight="1" x14ac:dyDescent="0.35">
      <c r="A9" s="50" t="s">
        <v>181</v>
      </c>
      <c r="B9" s="56">
        <v>39.479999999999997</v>
      </c>
      <c r="C9" s="57">
        <v>39.22</v>
      </c>
      <c r="D9" s="56">
        <v>39.04</v>
      </c>
      <c r="E9" s="58">
        <v>39.25</v>
      </c>
      <c r="F9" s="58" t="s">
        <v>68</v>
      </c>
      <c r="G9" s="62">
        <v>41.64</v>
      </c>
    </row>
    <row r="10" spans="1:7" s="48" customFormat="1" ht="17.149999999999999" customHeight="1" x14ac:dyDescent="0.35">
      <c r="A10" s="50" t="s">
        <v>182</v>
      </c>
      <c r="B10" s="56">
        <v>39.49</v>
      </c>
      <c r="C10" s="57">
        <v>39.450000000000003</v>
      </c>
      <c r="D10" s="56">
        <v>39.159999999999997</v>
      </c>
      <c r="E10" s="58">
        <v>39.5</v>
      </c>
      <c r="F10" s="58" t="s">
        <v>68</v>
      </c>
      <c r="G10" s="62">
        <v>41.87</v>
      </c>
    </row>
    <row r="11" spans="1:7" s="48" customFormat="1" ht="17.149999999999999" customHeight="1" x14ac:dyDescent="0.35">
      <c r="A11" s="50" t="s">
        <v>183</v>
      </c>
      <c r="B11" s="56">
        <v>39.64</v>
      </c>
      <c r="C11" s="57">
        <v>39.56</v>
      </c>
      <c r="D11" s="56">
        <v>39.64</v>
      </c>
      <c r="E11" s="58">
        <v>39.54</v>
      </c>
      <c r="F11" s="58" t="s">
        <v>68</v>
      </c>
      <c r="G11" s="62">
        <v>41.99</v>
      </c>
    </row>
    <row r="12" spans="1:7" s="48" customFormat="1" ht="17.149999999999999" customHeight="1" x14ac:dyDescent="0.35">
      <c r="A12" s="50" t="s">
        <v>184</v>
      </c>
      <c r="B12" s="56">
        <v>39.53</v>
      </c>
      <c r="C12" s="57">
        <v>39.630000000000003</v>
      </c>
      <c r="D12" s="56">
        <v>39.28</v>
      </c>
      <c r="E12" s="58">
        <v>39.729999999999997</v>
      </c>
      <c r="F12" s="58" t="s">
        <v>68</v>
      </c>
      <c r="G12" s="62">
        <v>41.94</v>
      </c>
    </row>
    <row r="13" spans="1:7" s="48" customFormat="1" ht="17.149999999999999" customHeight="1" x14ac:dyDescent="0.35">
      <c r="A13" s="50" t="s">
        <v>185</v>
      </c>
      <c r="B13" s="56">
        <v>39.72</v>
      </c>
      <c r="C13" s="57">
        <v>39.93</v>
      </c>
      <c r="D13" s="56">
        <v>39.65</v>
      </c>
      <c r="E13" s="58">
        <v>40.18</v>
      </c>
      <c r="F13" s="58" t="s">
        <v>68</v>
      </c>
      <c r="G13" s="62">
        <v>42.1</v>
      </c>
    </row>
    <row r="14" spans="1:7" s="48" customFormat="1" ht="17.149999999999999" customHeight="1" x14ac:dyDescent="0.35">
      <c r="A14" s="50" t="s">
        <v>186</v>
      </c>
      <c r="B14" s="56">
        <v>39.68</v>
      </c>
      <c r="C14" s="57">
        <v>39.71</v>
      </c>
      <c r="D14" s="56">
        <v>39.53</v>
      </c>
      <c r="E14" s="58">
        <v>40</v>
      </c>
      <c r="F14" s="58" t="s">
        <v>68</v>
      </c>
      <c r="G14" s="62">
        <v>41.4</v>
      </c>
    </row>
    <row r="15" spans="1:7" s="48" customFormat="1" ht="17.149999999999999" customHeight="1" x14ac:dyDescent="0.35">
      <c r="A15" s="50" t="s">
        <v>187</v>
      </c>
      <c r="B15" s="56">
        <v>39.94</v>
      </c>
      <c r="C15" s="57">
        <v>39.96</v>
      </c>
      <c r="D15" s="56">
        <v>39.97</v>
      </c>
      <c r="E15" s="58">
        <v>39.950000000000003</v>
      </c>
      <c r="F15" s="58" t="s">
        <v>68</v>
      </c>
      <c r="G15" s="62">
        <v>41.57</v>
      </c>
    </row>
    <row r="16" spans="1:7" s="48" customFormat="1" ht="17.149999999999999" customHeight="1" x14ac:dyDescent="0.35">
      <c r="A16" s="50" t="s">
        <v>188</v>
      </c>
      <c r="B16" s="56">
        <v>39.880000000000003</v>
      </c>
      <c r="C16" s="57">
        <v>39.85</v>
      </c>
      <c r="D16" s="56">
        <v>39.770000000000003</v>
      </c>
      <c r="E16" s="58">
        <v>39.96</v>
      </c>
      <c r="F16" s="58" t="s">
        <v>68</v>
      </c>
      <c r="G16" s="62">
        <v>41.3</v>
      </c>
    </row>
    <row r="17" spans="1:7" s="48" customFormat="1" ht="17.149999999999999" customHeight="1" x14ac:dyDescent="0.35">
      <c r="A17" s="50" t="s">
        <v>189</v>
      </c>
      <c r="B17" s="56">
        <v>39.39</v>
      </c>
      <c r="C17" s="57">
        <v>39.479999999999997</v>
      </c>
      <c r="D17" s="56">
        <v>39.659999999999997</v>
      </c>
      <c r="E17" s="58">
        <v>39.24</v>
      </c>
      <c r="F17" s="58" t="s">
        <v>68</v>
      </c>
      <c r="G17" s="62">
        <v>41.72</v>
      </c>
    </row>
    <row r="18" spans="1:7" s="48" customFormat="1" ht="17.149999999999999" customHeight="1" x14ac:dyDescent="0.35">
      <c r="A18" s="50" t="s">
        <v>190</v>
      </c>
      <c r="B18" s="56">
        <v>39.71</v>
      </c>
      <c r="C18" s="57">
        <v>39.78</v>
      </c>
      <c r="D18" s="56">
        <v>39.75</v>
      </c>
      <c r="E18" s="58">
        <v>39.81</v>
      </c>
      <c r="F18" s="58" t="s">
        <v>68</v>
      </c>
      <c r="G18" s="62">
        <v>41.53</v>
      </c>
    </row>
    <row r="19" spans="1:7" s="48" customFormat="1" ht="17.149999999999999" customHeight="1" x14ac:dyDescent="0.35">
      <c r="A19" s="50" t="s">
        <v>191</v>
      </c>
      <c r="B19" s="56">
        <v>39.72</v>
      </c>
      <c r="C19" s="57">
        <v>39.659999999999997</v>
      </c>
      <c r="D19" s="56">
        <v>39.89</v>
      </c>
      <c r="E19" s="58">
        <v>39.590000000000003</v>
      </c>
      <c r="F19" s="58" t="s">
        <v>68</v>
      </c>
      <c r="G19" s="62">
        <v>41.71</v>
      </c>
    </row>
    <row r="20" spans="1:7" s="48" customFormat="1" ht="17.149999999999999" customHeight="1" x14ac:dyDescent="0.35">
      <c r="A20" s="50" t="s">
        <v>192</v>
      </c>
      <c r="B20" s="56">
        <v>39.9</v>
      </c>
      <c r="C20" s="57">
        <v>39.61</v>
      </c>
      <c r="D20" s="56">
        <v>40.03</v>
      </c>
      <c r="E20" s="58">
        <v>39.51</v>
      </c>
      <c r="F20" s="58" t="s">
        <v>68</v>
      </c>
      <c r="G20" s="62">
        <v>42.82</v>
      </c>
    </row>
    <row r="21" spans="1:7" s="48" customFormat="1" ht="17.149999999999999" customHeight="1" x14ac:dyDescent="0.35">
      <c r="A21" s="50" t="s">
        <v>193</v>
      </c>
      <c r="B21" s="56">
        <v>39.83</v>
      </c>
      <c r="C21" s="57">
        <v>39.64</v>
      </c>
      <c r="D21" s="56">
        <v>39.700000000000003</v>
      </c>
      <c r="E21" s="58">
        <v>39.61</v>
      </c>
      <c r="F21" s="58" t="s">
        <v>68</v>
      </c>
      <c r="G21" s="62">
        <v>41.98</v>
      </c>
    </row>
    <row r="22" spans="1:7" s="48" customFormat="1" ht="17.149999999999999" customHeight="1" x14ac:dyDescent="0.35">
      <c r="A22" s="50" t="s">
        <v>194</v>
      </c>
      <c r="B22" s="56">
        <v>39.909999999999997</v>
      </c>
      <c r="C22" s="57">
        <v>39.6</v>
      </c>
      <c r="D22" s="56">
        <v>39.75</v>
      </c>
      <c r="E22" s="58">
        <v>39.56</v>
      </c>
      <c r="F22" s="58" t="s">
        <v>68</v>
      </c>
      <c r="G22" s="62">
        <v>48.74</v>
      </c>
    </row>
    <row r="23" spans="1:7" s="48" customFormat="1" ht="17.149999999999999" customHeight="1" x14ac:dyDescent="0.35">
      <c r="A23" s="50" t="s">
        <v>195</v>
      </c>
      <c r="B23" s="56">
        <v>39.89</v>
      </c>
      <c r="C23" s="57">
        <v>39.6</v>
      </c>
      <c r="D23" s="56">
        <v>39.53</v>
      </c>
      <c r="E23" s="58">
        <v>39.61</v>
      </c>
      <c r="F23" s="58" t="s">
        <v>68</v>
      </c>
      <c r="G23" s="62">
        <v>42.01</v>
      </c>
    </row>
    <row r="24" spans="1:7" s="48" customFormat="1" ht="17.149999999999999" customHeight="1" x14ac:dyDescent="0.35">
      <c r="A24" s="50" t="s">
        <v>196</v>
      </c>
      <c r="B24" s="56">
        <v>39.74</v>
      </c>
      <c r="C24" s="57">
        <v>40.08</v>
      </c>
      <c r="D24" s="56">
        <v>39.42</v>
      </c>
      <c r="E24" s="58">
        <v>40.58</v>
      </c>
      <c r="F24" s="58" t="s">
        <v>68</v>
      </c>
      <c r="G24" s="62">
        <v>41.69</v>
      </c>
    </row>
    <row r="25" spans="1:7" s="48" customFormat="1" ht="17.149999999999999" customHeight="1" x14ac:dyDescent="0.35">
      <c r="A25" s="50" t="s">
        <v>197</v>
      </c>
      <c r="B25" s="56">
        <v>39.729999999999997</v>
      </c>
      <c r="C25" s="57">
        <v>39.78</v>
      </c>
      <c r="D25" s="56">
        <v>39.47</v>
      </c>
      <c r="E25" s="58">
        <v>40.14</v>
      </c>
      <c r="F25" s="58" t="s">
        <v>68</v>
      </c>
      <c r="G25" s="62">
        <v>42.74</v>
      </c>
    </row>
    <row r="26" spans="1:7" s="48" customFormat="1" ht="17.149999999999999" customHeight="1" x14ac:dyDescent="0.35">
      <c r="A26" s="50" t="s">
        <v>198</v>
      </c>
      <c r="B26" s="56">
        <v>39.92</v>
      </c>
      <c r="C26" s="57">
        <v>39.85</v>
      </c>
      <c r="D26" s="56">
        <v>39.4</v>
      </c>
      <c r="E26" s="58">
        <v>40.86</v>
      </c>
      <c r="F26" s="58" t="s">
        <v>68</v>
      </c>
      <c r="G26" s="62">
        <v>42.63</v>
      </c>
    </row>
    <row r="27" spans="1:7" ht="17.149999999999999" customHeight="1" x14ac:dyDescent="0.35">
      <c r="A27" s="50" t="s">
        <v>199</v>
      </c>
      <c r="B27" s="56">
        <v>40.06</v>
      </c>
      <c r="C27" s="57">
        <v>39.71</v>
      </c>
      <c r="D27" s="56">
        <v>39.51</v>
      </c>
      <c r="E27" s="58">
        <v>39.880000000000003</v>
      </c>
      <c r="F27" s="58" t="s">
        <v>68</v>
      </c>
      <c r="G27" s="62">
        <v>42.19</v>
      </c>
    </row>
    <row r="28" spans="1:7" ht="17.149999999999999" customHeight="1" x14ac:dyDescent="0.35">
      <c r="A28" s="50" t="s">
        <v>200</v>
      </c>
      <c r="B28" s="56">
        <v>39.75</v>
      </c>
      <c r="C28" s="57">
        <v>39.64</v>
      </c>
      <c r="D28" s="56">
        <v>38.79</v>
      </c>
      <c r="E28" s="58">
        <v>39.96</v>
      </c>
      <c r="F28" s="58" t="s">
        <v>68</v>
      </c>
      <c r="G28" s="62">
        <v>41.83</v>
      </c>
    </row>
    <row r="29" spans="1:7" ht="17.149999999999999" customHeight="1" x14ac:dyDescent="0.35">
      <c r="A29" s="50" t="s">
        <v>201</v>
      </c>
      <c r="B29" s="56">
        <v>40.79</v>
      </c>
      <c r="C29" s="57">
        <v>39.58</v>
      </c>
      <c r="D29" s="56">
        <v>38.869999999999997</v>
      </c>
      <c r="E29" s="58">
        <v>39.89</v>
      </c>
      <c r="F29" s="58" t="s">
        <v>68</v>
      </c>
      <c r="G29" s="62">
        <v>41.96</v>
      </c>
    </row>
    <row r="30" spans="1:7" ht="17.149999999999999" customHeight="1" x14ac:dyDescent="0.35">
      <c r="A30" s="50" t="s">
        <v>202</v>
      </c>
      <c r="B30" s="56">
        <v>39.96</v>
      </c>
      <c r="C30" s="57">
        <v>39.72</v>
      </c>
      <c r="D30" s="56">
        <v>38.57</v>
      </c>
      <c r="E30" s="58">
        <v>40.28</v>
      </c>
      <c r="F30" s="58" t="s">
        <v>68</v>
      </c>
      <c r="G30" s="62">
        <v>41.95</v>
      </c>
    </row>
    <row r="31" spans="1:7" ht="17.149999999999999" customHeight="1" x14ac:dyDescent="0.35">
      <c r="A31" s="50" t="s">
        <v>203</v>
      </c>
      <c r="B31" s="56">
        <v>39.93</v>
      </c>
      <c r="C31" s="57">
        <v>39.58</v>
      </c>
      <c r="D31" s="56">
        <v>39.39</v>
      </c>
      <c r="E31" s="58">
        <v>39.619999999999997</v>
      </c>
      <c r="F31" s="58" t="s">
        <v>68</v>
      </c>
      <c r="G31" s="62">
        <v>42.17</v>
      </c>
    </row>
    <row r="32" spans="1:7" ht="17.149999999999999" customHeight="1" x14ac:dyDescent="0.35">
      <c r="A32" s="50" t="s">
        <v>204</v>
      </c>
      <c r="B32" s="56">
        <v>39.869999999999997</v>
      </c>
      <c r="C32" s="57">
        <v>39.43</v>
      </c>
      <c r="D32" s="56">
        <v>39.200000000000003</v>
      </c>
      <c r="E32" s="58">
        <v>39.46</v>
      </c>
      <c r="F32" s="58" t="s">
        <v>68</v>
      </c>
      <c r="G32" s="62">
        <v>42.66</v>
      </c>
    </row>
    <row r="33" spans="1:7" ht="17.149999999999999" customHeight="1" x14ac:dyDescent="0.35">
      <c r="A33" s="50" t="s">
        <v>205</v>
      </c>
      <c r="B33" s="56">
        <v>39.81</v>
      </c>
      <c r="C33" s="57">
        <v>39.380000000000003</v>
      </c>
      <c r="D33" s="56">
        <v>39.31</v>
      </c>
      <c r="E33" s="58">
        <v>39.39</v>
      </c>
      <c r="F33" s="58" t="s">
        <v>68</v>
      </c>
      <c r="G33" s="62">
        <v>41.6</v>
      </c>
    </row>
    <row r="34" spans="1:7" ht="17.149999999999999" customHeight="1" x14ac:dyDescent="0.35">
      <c r="A34" s="50" t="s">
        <v>206</v>
      </c>
      <c r="B34" s="56">
        <v>40.53</v>
      </c>
      <c r="C34" s="57">
        <v>39.450000000000003</v>
      </c>
      <c r="D34" s="56">
        <v>40.130000000000003</v>
      </c>
      <c r="E34" s="58">
        <v>39.36</v>
      </c>
      <c r="F34" s="58" t="s">
        <v>68</v>
      </c>
      <c r="G34" s="62">
        <v>49.01</v>
      </c>
    </row>
    <row r="35" spans="1:7" ht="17.149999999999999" customHeight="1" x14ac:dyDescent="0.35">
      <c r="A35" s="50" t="s">
        <v>207</v>
      </c>
      <c r="B35" s="56">
        <v>39.89</v>
      </c>
      <c r="C35" s="57">
        <v>39.42</v>
      </c>
      <c r="D35" s="56">
        <v>39.94</v>
      </c>
      <c r="E35" s="58">
        <v>39.299999999999997</v>
      </c>
      <c r="F35" s="58" t="s">
        <v>68</v>
      </c>
      <c r="G35" s="62">
        <v>42.09</v>
      </c>
    </row>
    <row r="36" spans="1:7" ht="17.149999999999999" customHeight="1" x14ac:dyDescent="0.35">
      <c r="A36" s="50" t="s">
        <v>208</v>
      </c>
      <c r="B36" s="56">
        <v>39.840000000000003</v>
      </c>
      <c r="C36" s="57">
        <v>39.51</v>
      </c>
      <c r="D36" s="56">
        <v>39.94</v>
      </c>
      <c r="E36" s="58">
        <v>39.31</v>
      </c>
      <c r="F36" s="58" t="s">
        <v>68</v>
      </c>
      <c r="G36" s="62">
        <v>41.89</v>
      </c>
    </row>
    <row r="37" spans="1:7" ht="17.149999999999999" customHeight="1" x14ac:dyDescent="0.35">
      <c r="A37" s="50" t="s">
        <v>209</v>
      </c>
      <c r="B37" s="56">
        <v>39.94</v>
      </c>
      <c r="C37" s="57">
        <v>39.5</v>
      </c>
      <c r="D37" s="56">
        <v>38.799999999999997</v>
      </c>
      <c r="E37" s="58">
        <v>40.08</v>
      </c>
      <c r="F37" s="58" t="s">
        <v>68</v>
      </c>
      <c r="G37" s="62">
        <v>42.72</v>
      </c>
    </row>
    <row r="38" spans="1:7" ht="17.149999999999999" customHeight="1" x14ac:dyDescent="0.35">
      <c r="A38" s="50" t="s">
        <v>210</v>
      </c>
      <c r="B38" s="56">
        <v>39.840000000000003</v>
      </c>
      <c r="C38" s="57">
        <v>39.46</v>
      </c>
      <c r="D38" s="56">
        <v>39.75</v>
      </c>
      <c r="E38" s="58">
        <v>39.119999999999997</v>
      </c>
      <c r="F38" s="58" t="s">
        <v>68</v>
      </c>
      <c r="G38" s="62">
        <v>42.34</v>
      </c>
    </row>
    <row r="39" spans="1:7" ht="17.149999999999999" customHeight="1" x14ac:dyDescent="0.35">
      <c r="A39" s="50" t="s">
        <v>211</v>
      </c>
      <c r="B39" s="56">
        <v>40.020000000000003</v>
      </c>
      <c r="C39" s="57">
        <v>40.869999999999997</v>
      </c>
      <c r="D39" s="56">
        <v>39.72</v>
      </c>
      <c r="E39" s="58">
        <v>42.85</v>
      </c>
      <c r="F39" s="58" t="s">
        <v>68</v>
      </c>
      <c r="G39" s="62">
        <v>42.54</v>
      </c>
    </row>
    <row r="40" spans="1:7" ht="17.149999999999999" customHeight="1" x14ac:dyDescent="0.35">
      <c r="A40" s="50" t="s">
        <v>212</v>
      </c>
      <c r="B40" s="56">
        <v>39.85</v>
      </c>
      <c r="C40" s="57">
        <v>39.4</v>
      </c>
      <c r="D40" s="56">
        <v>39.72</v>
      </c>
      <c r="E40" s="58">
        <v>39.090000000000003</v>
      </c>
      <c r="F40" s="58" t="s">
        <v>68</v>
      </c>
      <c r="G40" s="62">
        <v>41.92</v>
      </c>
    </row>
    <row r="41" spans="1:7" ht="17.149999999999999" customHeight="1" x14ac:dyDescent="0.35">
      <c r="A41" s="50" t="s">
        <v>213</v>
      </c>
      <c r="B41" s="56">
        <v>40.090000000000003</v>
      </c>
      <c r="C41" s="57">
        <v>39.49</v>
      </c>
      <c r="D41" s="56">
        <v>39.590000000000003</v>
      </c>
      <c r="E41" s="58">
        <v>39.42</v>
      </c>
      <c r="F41" s="58" t="s">
        <v>68</v>
      </c>
      <c r="G41" s="62">
        <v>41.78</v>
      </c>
    </row>
    <row r="42" spans="1:7" ht="17.149999999999999" customHeight="1" x14ac:dyDescent="0.35">
      <c r="A42" s="50" t="s">
        <v>214</v>
      </c>
      <c r="B42" s="56">
        <v>39.89</v>
      </c>
      <c r="C42" s="57">
        <v>39.68</v>
      </c>
      <c r="D42" s="56">
        <v>39.83</v>
      </c>
      <c r="E42" s="58">
        <v>39.56</v>
      </c>
      <c r="F42" s="58" t="s">
        <v>68</v>
      </c>
      <c r="G42" s="62">
        <v>41.82</v>
      </c>
    </row>
    <row r="43" spans="1:7" ht="17.149999999999999" customHeight="1" x14ac:dyDescent="0.35">
      <c r="A43" s="50" t="s">
        <v>215</v>
      </c>
      <c r="B43" s="56">
        <v>39.950000000000003</v>
      </c>
      <c r="C43" s="57">
        <v>39.590000000000003</v>
      </c>
      <c r="D43" s="56">
        <v>40.200000000000003</v>
      </c>
      <c r="E43" s="58">
        <v>39.46</v>
      </c>
      <c r="F43" s="58" t="s">
        <v>68</v>
      </c>
      <c r="G43" s="62">
        <v>41.97</v>
      </c>
    </row>
    <row r="44" spans="1:7" ht="17.149999999999999" customHeight="1" x14ac:dyDescent="0.35">
      <c r="A44" s="50" t="s">
        <v>216</v>
      </c>
      <c r="B44" s="56">
        <v>40.07</v>
      </c>
      <c r="C44" s="57">
        <v>39.65</v>
      </c>
      <c r="D44" s="56">
        <v>40.89</v>
      </c>
      <c r="E44" s="58">
        <v>39.53</v>
      </c>
      <c r="F44" s="58" t="s">
        <v>68</v>
      </c>
      <c r="G44" s="62">
        <v>41.71</v>
      </c>
    </row>
    <row r="45" spans="1:7" ht="17.149999999999999" customHeight="1" x14ac:dyDescent="0.35">
      <c r="A45" s="50" t="s">
        <v>217</v>
      </c>
      <c r="B45" s="56">
        <v>39.75</v>
      </c>
      <c r="C45" s="57">
        <v>39.590000000000003</v>
      </c>
      <c r="D45" s="56">
        <v>40.86</v>
      </c>
      <c r="E45" s="58">
        <v>39.43</v>
      </c>
      <c r="F45" s="58" t="s">
        <v>68</v>
      </c>
      <c r="G45" s="62">
        <v>41.53</v>
      </c>
    </row>
    <row r="46" spans="1:7" ht="17.149999999999999" customHeight="1" x14ac:dyDescent="0.35">
      <c r="A46" s="50" t="s">
        <v>218</v>
      </c>
      <c r="B46" s="56">
        <v>39.75</v>
      </c>
      <c r="C46" s="57">
        <v>39.590000000000003</v>
      </c>
      <c r="D46" s="56">
        <v>40.770000000000003</v>
      </c>
      <c r="E46" s="58">
        <v>39.4</v>
      </c>
      <c r="F46" s="58" t="s">
        <v>68</v>
      </c>
      <c r="G46" s="62">
        <v>41.31</v>
      </c>
    </row>
    <row r="47" spans="1:7" ht="17.149999999999999" customHeight="1" x14ac:dyDescent="0.35">
      <c r="A47" s="50" t="s">
        <v>219</v>
      </c>
      <c r="B47" s="56">
        <v>39.81</v>
      </c>
      <c r="C47" s="57">
        <v>39.6</v>
      </c>
      <c r="D47" s="56">
        <v>40.799999999999997</v>
      </c>
      <c r="E47" s="58">
        <v>39.409999999999997</v>
      </c>
      <c r="F47" s="58" t="s">
        <v>68</v>
      </c>
      <c r="G47" s="62">
        <v>41.61</v>
      </c>
    </row>
    <row r="48" spans="1:7" ht="17.149999999999999" customHeight="1" x14ac:dyDescent="0.35">
      <c r="A48" s="50" t="s">
        <v>220</v>
      </c>
      <c r="B48" s="56">
        <v>40.06</v>
      </c>
      <c r="C48" s="57">
        <v>39.44</v>
      </c>
      <c r="D48" s="56">
        <v>39.83</v>
      </c>
      <c r="E48" s="58">
        <v>39.19</v>
      </c>
      <c r="F48" s="58" t="s">
        <v>68</v>
      </c>
      <c r="G48" s="62">
        <v>41.64</v>
      </c>
    </row>
    <row r="49" spans="1:7" ht="17.149999999999999" customHeight="1" x14ac:dyDescent="0.35">
      <c r="A49" s="50" t="s">
        <v>221</v>
      </c>
      <c r="B49" s="56">
        <v>39.17</v>
      </c>
      <c r="C49" s="57">
        <v>39.32</v>
      </c>
      <c r="D49" s="56">
        <v>39.880000000000003</v>
      </c>
      <c r="E49" s="58">
        <v>38.950000000000003</v>
      </c>
      <c r="F49" s="58" t="s">
        <v>68</v>
      </c>
      <c r="G49" s="62">
        <v>41.92</v>
      </c>
    </row>
    <row r="50" spans="1:7" ht="17.149999999999999" customHeight="1" x14ac:dyDescent="0.35">
      <c r="A50" s="50" t="s">
        <v>222</v>
      </c>
      <c r="B50" s="56">
        <v>40.07</v>
      </c>
      <c r="C50" s="57">
        <v>39.24</v>
      </c>
      <c r="D50" s="56">
        <v>39.840000000000003</v>
      </c>
      <c r="E50" s="58">
        <v>38.83</v>
      </c>
      <c r="F50" s="58" t="s">
        <v>68</v>
      </c>
      <c r="G50" s="62">
        <v>41.9</v>
      </c>
    </row>
    <row r="51" spans="1:7" ht="17.149999999999999" customHeight="1" x14ac:dyDescent="0.35">
      <c r="A51" s="50" t="s">
        <v>223</v>
      </c>
      <c r="B51" s="56">
        <v>39.880000000000003</v>
      </c>
      <c r="C51" s="57">
        <v>39.39</v>
      </c>
      <c r="D51" s="56">
        <v>39.64</v>
      </c>
      <c r="E51" s="58">
        <v>39.22</v>
      </c>
      <c r="F51" s="58" t="s">
        <v>68</v>
      </c>
      <c r="G51" s="62">
        <v>41.48</v>
      </c>
    </row>
    <row r="52" spans="1:7" ht="17.149999999999999" customHeight="1" x14ac:dyDescent="0.35">
      <c r="A52" s="50" t="s">
        <v>224</v>
      </c>
      <c r="B52" s="56">
        <v>39.74</v>
      </c>
      <c r="C52" s="57">
        <v>39.43</v>
      </c>
      <c r="D52" s="56">
        <v>39.76</v>
      </c>
      <c r="E52" s="58">
        <v>39.14</v>
      </c>
      <c r="F52" s="58" t="s">
        <v>68</v>
      </c>
      <c r="G52" s="62">
        <v>42.51</v>
      </c>
    </row>
    <row r="53" spans="1:7" ht="17.149999999999999" customHeight="1" x14ac:dyDescent="0.35">
      <c r="A53" s="50" t="s">
        <v>225</v>
      </c>
      <c r="B53" s="56">
        <v>39.79</v>
      </c>
      <c r="C53" s="57">
        <v>39.31</v>
      </c>
      <c r="D53" s="56">
        <v>39.94</v>
      </c>
      <c r="E53" s="58">
        <v>38.96</v>
      </c>
      <c r="F53" s="58" t="s">
        <v>68</v>
      </c>
      <c r="G53" s="62">
        <v>40.729999999999997</v>
      </c>
    </row>
    <row r="54" spans="1:7" ht="17.149999999999999" customHeight="1" x14ac:dyDescent="0.35">
      <c r="A54" s="50" t="s">
        <v>226</v>
      </c>
      <c r="B54" s="56">
        <v>39.909999999999997</v>
      </c>
      <c r="C54" s="57">
        <v>39.119999999999997</v>
      </c>
      <c r="D54" s="56">
        <v>39.799999999999997</v>
      </c>
      <c r="E54" s="58">
        <v>38.53</v>
      </c>
      <c r="F54" s="58" t="s">
        <v>68</v>
      </c>
      <c r="G54" s="62">
        <v>42.45</v>
      </c>
    </row>
    <row r="55" spans="1:7" ht="17.149999999999999" customHeight="1" x14ac:dyDescent="0.35">
      <c r="A55" s="50" t="s">
        <v>227</v>
      </c>
      <c r="B55" s="56">
        <v>39.81</v>
      </c>
      <c r="C55" s="57">
        <v>39.53</v>
      </c>
      <c r="D55" s="56">
        <v>39.86</v>
      </c>
      <c r="E55" s="58">
        <v>39.35</v>
      </c>
      <c r="F55" s="58" t="s">
        <v>68</v>
      </c>
      <c r="G55" s="62">
        <v>42.51</v>
      </c>
    </row>
    <row r="56" spans="1:7" ht="17.149999999999999" customHeight="1" x14ac:dyDescent="0.35">
      <c r="A56" s="50" t="s">
        <v>228</v>
      </c>
      <c r="B56" s="56">
        <v>39.4</v>
      </c>
      <c r="C56" s="57">
        <v>39.549999999999997</v>
      </c>
      <c r="D56" s="56">
        <v>40.380000000000003</v>
      </c>
      <c r="E56" s="58">
        <v>39.35</v>
      </c>
      <c r="F56" s="58" t="s">
        <v>68</v>
      </c>
      <c r="G56" s="62">
        <v>38.39</v>
      </c>
    </row>
    <row r="57" spans="1:7" ht="17.149999999999999" customHeight="1" x14ac:dyDescent="0.35">
      <c r="A57" s="50" t="s">
        <v>229</v>
      </c>
      <c r="B57" s="56">
        <v>39.49</v>
      </c>
      <c r="C57" s="57">
        <v>39.369999999999997</v>
      </c>
      <c r="D57" s="56">
        <v>39.89</v>
      </c>
      <c r="E57" s="58">
        <v>39.26</v>
      </c>
      <c r="F57" s="58" t="s">
        <v>68</v>
      </c>
      <c r="G57" s="62">
        <v>41.63</v>
      </c>
    </row>
    <row r="58" spans="1:7" ht="17.149999999999999" customHeight="1" x14ac:dyDescent="0.35">
      <c r="A58" s="50" t="s">
        <v>230</v>
      </c>
      <c r="B58" s="56">
        <v>39.64</v>
      </c>
      <c r="C58" s="57">
        <v>39.130000000000003</v>
      </c>
      <c r="D58" s="56">
        <v>39.74</v>
      </c>
      <c r="E58" s="58">
        <v>38.979999999999997</v>
      </c>
      <c r="F58" s="58" t="s">
        <v>68</v>
      </c>
      <c r="G58" s="62">
        <v>41.47</v>
      </c>
    </row>
    <row r="59" spans="1:7" ht="17.149999999999999" customHeight="1" x14ac:dyDescent="0.35">
      <c r="A59" s="50" t="s">
        <v>231</v>
      </c>
      <c r="B59" s="56">
        <v>39.65</v>
      </c>
      <c r="C59" s="57">
        <v>38.979999999999997</v>
      </c>
      <c r="D59" s="56">
        <v>39.68</v>
      </c>
      <c r="E59" s="58">
        <v>38.76</v>
      </c>
      <c r="F59" s="58" t="s">
        <v>68</v>
      </c>
      <c r="G59" s="62">
        <v>41.98</v>
      </c>
    </row>
    <row r="60" spans="1:7" ht="17.149999999999999" customHeight="1" x14ac:dyDescent="0.35">
      <c r="A60" s="50" t="s">
        <v>232</v>
      </c>
      <c r="B60" s="56">
        <v>39.46</v>
      </c>
      <c r="C60" s="57">
        <v>39.32</v>
      </c>
      <c r="D60" s="56">
        <v>39.520000000000003</v>
      </c>
      <c r="E60" s="58">
        <v>39.24</v>
      </c>
      <c r="F60" s="58" t="s">
        <v>68</v>
      </c>
      <c r="G60" s="62">
        <v>42.02</v>
      </c>
    </row>
    <row r="61" spans="1:7" ht="17.149999999999999" customHeight="1" x14ac:dyDescent="0.35">
      <c r="A61" s="50" t="s">
        <v>233</v>
      </c>
      <c r="B61" s="56">
        <v>39.5</v>
      </c>
      <c r="C61" s="57">
        <v>39.29</v>
      </c>
      <c r="D61" s="56">
        <v>39.659999999999997</v>
      </c>
      <c r="E61" s="58">
        <v>39.130000000000003</v>
      </c>
      <c r="F61" s="58" t="s">
        <v>68</v>
      </c>
      <c r="G61" s="62">
        <v>41.92</v>
      </c>
    </row>
    <row r="62" spans="1:7" ht="17.149999999999999" customHeight="1" x14ac:dyDescent="0.35">
      <c r="A62" s="50" t="s">
        <v>234</v>
      </c>
      <c r="B62" s="56">
        <v>39.58</v>
      </c>
      <c r="C62" s="57">
        <v>38.869999999999997</v>
      </c>
      <c r="D62" s="56">
        <v>39.51</v>
      </c>
      <c r="E62" s="58">
        <v>38.549999999999997</v>
      </c>
      <c r="F62" s="58" t="s">
        <v>68</v>
      </c>
      <c r="G62" s="62">
        <v>42.06</v>
      </c>
    </row>
    <row r="63" spans="1:7" ht="17.149999999999999" customHeight="1" x14ac:dyDescent="0.35">
      <c r="A63" s="50" t="s">
        <v>235</v>
      </c>
      <c r="B63" s="56">
        <v>39.54</v>
      </c>
      <c r="C63" s="57">
        <v>39.270000000000003</v>
      </c>
      <c r="D63" s="56">
        <v>39.43</v>
      </c>
      <c r="E63" s="58">
        <v>39.130000000000003</v>
      </c>
      <c r="F63" s="58" t="s">
        <v>68</v>
      </c>
      <c r="G63" s="62">
        <v>41.88</v>
      </c>
    </row>
    <row r="64" spans="1:7" ht="17.149999999999999" customHeight="1" x14ac:dyDescent="0.35">
      <c r="A64" s="50" t="s">
        <v>236</v>
      </c>
      <c r="B64" s="56">
        <v>39.520000000000003</v>
      </c>
      <c r="C64" s="57">
        <v>39.409999999999997</v>
      </c>
      <c r="D64" s="56">
        <v>39.43</v>
      </c>
      <c r="E64" s="58">
        <v>39.39</v>
      </c>
      <c r="F64" s="58" t="s">
        <v>68</v>
      </c>
      <c r="G64" s="62">
        <v>42.06</v>
      </c>
    </row>
    <row r="65" spans="1:7" ht="17.149999999999999" customHeight="1" x14ac:dyDescent="0.35">
      <c r="A65" s="50" t="s">
        <v>237</v>
      </c>
      <c r="B65" s="56">
        <v>39.5</v>
      </c>
      <c r="C65" s="57">
        <v>39.700000000000003</v>
      </c>
      <c r="D65" s="56">
        <v>39.28</v>
      </c>
      <c r="E65" s="58">
        <v>39.9</v>
      </c>
      <c r="F65" s="58" t="s">
        <v>68</v>
      </c>
      <c r="G65" s="62">
        <v>41.73</v>
      </c>
    </row>
    <row r="66" spans="1:7" ht="17.149999999999999" customHeight="1" x14ac:dyDescent="0.35">
      <c r="A66" s="50" t="s">
        <v>238</v>
      </c>
      <c r="B66" s="56">
        <v>39.65</v>
      </c>
      <c r="C66" s="57">
        <v>39.46</v>
      </c>
      <c r="D66" s="56">
        <v>40.200000000000003</v>
      </c>
      <c r="E66" s="58">
        <v>39.299999999999997</v>
      </c>
      <c r="F66" s="58" t="s">
        <v>68</v>
      </c>
      <c r="G66" s="62">
        <v>42.06</v>
      </c>
    </row>
    <row r="67" spans="1:7" ht="17.149999999999999" customHeight="1" x14ac:dyDescent="0.35">
      <c r="A67" s="50" t="s">
        <v>239</v>
      </c>
      <c r="B67" s="56">
        <v>39.47</v>
      </c>
      <c r="C67" s="57">
        <v>39.409999999999997</v>
      </c>
      <c r="D67" s="56">
        <v>40</v>
      </c>
      <c r="E67" s="58">
        <v>39.33</v>
      </c>
      <c r="F67" s="58" t="s">
        <v>68</v>
      </c>
      <c r="G67" s="62">
        <v>41.68</v>
      </c>
    </row>
    <row r="68" spans="1:7" ht="17.149999999999999" customHeight="1" x14ac:dyDescent="0.35">
      <c r="A68" s="50" t="s">
        <v>240</v>
      </c>
      <c r="B68" s="56">
        <v>39.49</v>
      </c>
      <c r="C68" s="57">
        <v>39.36</v>
      </c>
      <c r="D68" s="56">
        <v>39.97</v>
      </c>
      <c r="E68" s="58">
        <v>39.270000000000003</v>
      </c>
      <c r="F68" s="58" t="s">
        <v>68</v>
      </c>
      <c r="G68" s="62">
        <v>41.03</v>
      </c>
    </row>
    <row r="69" spans="1:7" ht="17.149999999999999" customHeight="1" x14ac:dyDescent="0.35">
      <c r="A69" s="50" t="s">
        <v>241</v>
      </c>
      <c r="B69" s="56">
        <v>39.49</v>
      </c>
      <c r="C69" s="57">
        <v>39.299999999999997</v>
      </c>
      <c r="D69" s="56">
        <v>39.799999999999997</v>
      </c>
      <c r="E69" s="58">
        <v>39.229999999999997</v>
      </c>
      <c r="F69" s="58" t="s">
        <v>68</v>
      </c>
      <c r="G69" s="62">
        <v>41.8</v>
      </c>
    </row>
    <row r="70" spans="1:7" ht="17.149999999999999" customHeight="1" x14ac:dyDescent="0.35">
      <c r="A70" s="50" t="s">
        <v>242</v>
      </c>
      <c r="B70" s="56">
        <v>39.549999999999997</v>
      </c>
      <c r="C70" s="57">
        <v>39.32</v>
      </c>
      <c r="D70" s="56">
        <v>40.06</v>
      </c>
      <c r="E70" s="58">
        <v>39.229999999999997</v>
      </c>
      <c r="F70" s="58" t="s">
        <v>68</v>
      </c>
      <c r="G70" s="62">
        <v>41.7</v>
      </c>
    </row>
    <row r="71" spans="1:7" ht="17.149999999999999" customHeight="1" x14ac:dyDescent="0.35">
      <c r="A71" s="50" t="s">
        <v>243</v>
      </c>
      <c r="B71" s="56">
        <v>39.700000000000003</v>
      </c>
      <c r="C71" s="57">
        <v>39.19</v>
      </c>
      <c r="D71" s="56">
        <v>39.659999999999997</v>
      </c>
      <c r="E71" s="58">
        <v>39.14</v>
      </c>
      <c r="F71" s="58" t="s">
        <v>68</v>
      </c>
      <c r="G71" s="62">
        <v>41.89</v>
      </c>
    </row>
    <row r="72" spans="1:7" ht="17.149999999999999" customHeight="1" x14ac:dyDescent="0.35">
      <c r="A72" s="50" t="s">
        <v>244</v>
      </c>
      <c r="B72" s="56">
        <v>39.520000000000003</v>
      </c>
      <c r="C72" s="57">
        <v>39.33</v>
      </c>
      <c r="D72" s="56">
        <v>39.47</v>
      </c>
      <c r="E72" s="58">
        <v>39.299999999999997</v>
      </c>
      <c r="F72" s="58" t="s">
        <v>68</v>
      </c>
      <c r="G72" s="62">
        <v>41.04</v>
      </c>
    </row>
    <row r="73" spans="1:7" ht="17.149999999999999" customHeight="1" x14ac:dyDescent="0.35">
      <c r="A73" s="50" t="s">
        <v>245</v>
      </c>
      <c r="B73" s="56">
        <v>39.229999999999997</v>
      </c>
      <c r="C73" s="57">
        <v>39.159999999999997</v>
      </c>
      <c r="D73" s="56">
        <v>39.450000000000003</v>
      </c>
      <c r="E73" s="58">
        <v>39.04</v>
      </c>
      <c r="F73" s="58" t="s">
        <v>68</v>
      </c>
      <c r="G73" s="62">
        <v>40.630000000000003</v>
      </c>
    </row>
    <row r="74" spans="1:7" ht="17.149999999999999" customHeight="1" x14ac:dyDescent="0.35">
      <c r="A74" s="50" t="s">
        <v>246</v>
      </c>
      <c r="B74" s="56">
        <v>39.58</v>
      </c>
      <c r="C74" s="57">
        <v>39.229999999999997</v>
      </c>
      <c r="D74" s="56">
        <v>40.46</v>
      </c>
      <c r="E74" s="58">
        <v>38.47</v>
      </c>
      <c r="F74" s="58" t="s">
        <v>68</v>
      </c>
      <c r="G74" s="62">
        <v>41.34</v>
      </c>
    </row>
    <row r="75" spans="1:7" ht="17.149999999999999" customHeight="1" x14ac:dyDescent="0.35">
      <c r="A75" s="50" t="s">
        <v>247</v>
      </c>
      <c r="B75" s="56">
        <v>39.85</v>
      </c>
      <c r="C75" s="57">
        <v>39.159999999999997</v>
      </c>
      <c r="D75" s="56">
        <v>39.76</v>
      </c>
      <c r="E75" s="58">
        <v>38.71</v>
      </c>
      <c r="F75" s="58" t="s">
        <v>68</v>
      </c>
      <c r="G75" s="62">
        <v>41.7</v>
      </c>
    </row>
    <row r="76" spans="1:7" ht="17.149999999999999" customHeight="1" x14ac:dyDescent="0.35">
      <c r="A76" s="50" t="s">
        <v>248</v>
      </c>
      <c r="B76" s="56">
        <v>39.28</v>
      </c>
      <c r="C76" s="57">
        <v>39.090000000000003</v>
      </c>
      <c r="D76" s="56">
        <v>40.020000000000003</v>
      </c>
      <c r="E76" s="58">
        <v>38.619999999999997</v>
      </c>
      <c r="F76" s="58" t="s">
        <v>68</v>
      </c>
      <c r="G76" s="62">
        <v>40.65</v>
      </c>
    </row>
    <row r="77" spans="1:7" ht="17.149999999999999" customHeight="1" x14ac:dyDescent="0.35">
      <c r="A77" s="50" t="s">
        <v>249</v>
      </c>
      <c r="B77" s="56">
        <v>39.71</v>
      </c>
      <c r="C77" s="57">
        <v>39.65</v>
      </c>
      <c r="D77" s="56">
        <v>40.19</v>
      </c>
      <c r="E77" s="58">
        <v>39.380000000000003</v>
      </c>
      <c r="F77" s="58" t="s">
        <v>68</v>
      </c>
      <c r="G77" s="62">
        <v>40.9</v>
      </c>
    </row>
    <row r="78" spans="1:7" ht="17.149999999999999" customHeight="1" x14ac:dyDescent="0.35">
      <c r="A78" s="50" t="s">
        <v>250</v>
      </c>
      <c r="B78" s="56">
        <v>40.04</v>
      </c>
      <c r="C78" s="57">
        <v>39.22</v>
      </c>
      <c r="D78" s="56">
        <v>40.82</v>
      </c>
      <c r="E78" s="58">
        <v>38.79</v>
      </c>
      <c r="F78" s="58" t="s">
        <v>68</v>
      </c>
      <c r="G78" s="62">
        <v>44.48</v>
      </c>
    </row>
    <row r="79" spans="1:7" ht="17.149999999999999" customHeight="1" x14ac:dyDescent="0.35">
      <c r="A79" s="50" t="s">
        <v>251</v>
      </c>
      <c r="B79" s="56">
        <v>39.61</v>
      </c>
      <c r="C79" s="57">
        <v>39.36</v>
      </c>
      <c r="D79" s="56">
        <v>40.68</v>
      </c>
      <c r="E79" s="58">
        <v>39.18</v>
      </c>
      <c r="F79" s="58" t="s">
        <v>68</v>
      </c>
      <c r="G79" s="62">
        <v>40.700000000000003</v>
      </c>
    </row>
    <row r="80" spans="1:7" ht="17.149999999999999" customHeight="1" x14ac:dyDescent="0.35">
      <c r="A80" s="50" t="s">
        <v>252</v>
      </c>
      <c r="B80" s="56">
        <v>39.76</v>
      </c>
      <c r="C80" s="57">
        <v>39.32</v>
      </c>
      <c r="D80" s="56">
        <v>40.619999999999997</v>
      </c>
      <c r="E80" s="58">
        <v>39.17</v>
      </c>
      <c r="F80" s="58" t="s">
        <v>68</v>
      </c>
      <c r="G80" s="62">
        <v>42</v>
      </c>
    </row>
    <row r="81" spans="1:7" ht="17.149999999999999" customHeight="1" x14ac:dyDescent="0.35">
      <c r="A81" s="50" t="s">
        <v>253</v>
      </c>
      <c r="B81" s="56">
        <v>39.630000000000003</v>
      </c>
      <c r="C81" s="57">
        <v>39.65</v>
      </c>
      <c r="D81" s="56">
        <v>44.53</v>
      </c>
      <c r="E81" s="58">
        <v>39.03</v>
      </c>
      <c r="F81" s="58" t="s">
        <v>68</v>
      </c>
      <c r="G81" s="62">
        <v>41.89</v>
      </c>
    </row>
    <row r="82" spans="1:7" ht="17.149999999999999" customHeight="1" x14ac:dyDescent="0.35">
      <c r="A82" s="50" t="s">
        <v>254</v>
      </c>
      <c r="B82" s="56">
        <v>39.54</v>
      </c>
      <c r="C82" s="57">
        <v>39.229999999999997</v>
      </c>
      <c r="D82" s="56">
        <v>39.86</v>
      </c>
      <c r="E82" s="58">
        <v>39.130000000000003</v>
      </c>
      <c r="F82" s="58" t="s">
        <v>68</v>
      </c>
      <c r="G82" s="62">
        <v>41.86</v>
      </c>
    </row>
    <row r="83" spans="1:7" ht="17.149999999999999" customHeight="1" x14ac:dyDescent="0.35">
      <c r="A83" s="50" t="s">
        <v>255</v>
      </c>
      <c r="B83" s="56">
        <v>39.53</v>
      </c>
      <c r="C83" s="57">
        <v>39.340000000000003</v>
      </c>
      <c r="D83" s="56">
        <v>39.380000000000003</v>
      </c>
      <c r="E83" s="58">
        <v>39.32</v>
      </c>
      <c r="F83" s="58" t="s">
        <v>68</v>
      </c>
      <c r="G83" s="62">
        <v>42.08</v>
      </c>
    </row>
    <row r="84" spans="1:7" ht="17.149999999999999" customHeight="1" x14ac:dyDescent="0.35">
      <c r="A84" s="50" t="s">
        <v>256</v>
      </c>
      <c r="B84" s="56">
        <v>39.619999999999997</v>
      </c>
      <c r="C84" s="57">
        <v>39.1</v>
      </c>
      <c r="D84" s="56">
        <v>39.4</v>
      </c>
      <c r="E84" s="58">
        <v>38.96</v>
      </c>
      <c r="F84" s="58" t="s">
        <v>68</v>
      </c>
      <c r="G84" s="62">
        <v>42.23</v>
      </c>
    </row>
    <row r="85" spans="1:7" ht="17.149999999999999" customHeight="1" x14ac:dyDescent="0.35">
      <c r="A85" s="50" t="s">
        <v>257</v>
      </c>
      <c r="B85" s="56">
        <v>39.72</v>
      </c>
      <c r="C85" s="57">
        <v>38.99</v>
      </c>
      <c r="D85" s="56">
        <v>39</v>
      </c>
      <c r="E85" s="58">
        <v>38.97</v>
      </c>
      <c r="F85" s="58" t="s">
        <v>68</v>
      </c>
      <c r="G85" s="62">
        <v>42.49</v>
      </c>
    </row>
    <row r="86" spans="1:7" ht="17.149999999999999" customHeight="1" x14ac:dyDescent="0.35">
      <c r="A86" s="50" t="s">
        <v>258</v>
      </c>
      <c r="B86" s="56">
        <v>39.99</v>
      </c>
      <c r="C86" s="57">
        <v>39.07</v>
      </c>
      <c r="D86" s="56">
        <v>39.68</v>
      </c>
      <c r="E86" s="58">
        <v>38.72</v>
      </c>
      <c r="F86" s="58" t="s">
        <v>68</v>
      </c>
      <c r="G86" s="62">
        <v>44.26</v>
      </c>
    </row>
    <row r="87" spans="1:7" ht="17.149999999999999" customHeight="1" x14ac:dyDescent="0.35">
      <c r="A87" s="50" t="s">
        <v>259</v>
      </c>
      <c r="B87" s="56">
        <v>39.799999999999997</v>
      </c>
      <c r="C87" s="57">
        <v>39.18</v>
      </c>
      <c r="D87" s="56">
        <v>39.28</v>
      </c>
      <c r="E87" s="58">
        <v>39.1</v>
      </c>
      <c r="F87" s="58" t="s">
        <v>68</v>
      </c>
      <c r="G87" s="62">
        <v>42.04</v>
      </c>
    </row>
    <row r="88" spans="1:7" ht="17.149999999999999" customHeight="1" x14ac:dyDescent="0.35">
      <c r="A88" s="50" t="s">
        <v>260</v>
      </c>
      <c r="B88" s="56">
        <v>39.51</v>
      </c>
      <c r="C88" s="57">
        <v>40.03</v>
      </c>
      <c r="D88" s="56">
        <v>40.4</v>
      </c>
      <c r="E88" s="58">
        <v>39.78</v>
      </c>
      <c r="F88" s="58" t="s">
        <v>68</v>
      </c>
      <c r="G88" s="62">
        <v>41.71</v>
      </c>
    </row>
    <row r="89" spans="1:7" ht="17.149999999999999" customHeight="1" x14ac:dyDescent="0.35">
      <c r="A89" s="50" t="s">
        <v>261</v>
      </c>
      <c r="B89" s="56">
        <v>40.07</v>
      </c>
      <c r="C89" s="57">
        <v>40.61</v>
      </c>
      <c r="D89" s="56">
        <v>41.4</v>
      </c>
      <c r="E89" s="58">
        <v>39.99</v>
      </c>
      <c r="F89" s="58" t="s">
        <v>68</v>
      </c>
      <c r="G89" s="62">
        <v>42.49</v>
      </c>
    </row>
    <row r="90" spans="1:7" ht="17.149999999999999" customHeight="1" x14ac:dyDescent="0.35">
      <c r="A90" s="50" t="s">
        <v>262</v>
      </c>
      <c r="B90" s="56">
        <v>39.75</v>
      </c>
      <c r="C90" s="57">
        <v>40.47</v>
      </c>
      <c r="D90" s="56">
        <v>41.69</v>
      </c>
      <c r="E90" s="58">
        <v>39.979999999999997</v>
      </c>
      <c r="F90" s="58" t="s">
        <v>68</v>
      </c>
      <c r="G90" s="62">
        <v>41.4</v>
      </c>
    </row>
    <row r="91" spans="1:7" ht="17.149999999999999" customHeight="1" x14ac:dyDescent="0.35">
      <c r="A91" s="50" t="s">
        <v>263</v>
      </c>
      <c r="B91" s="56">
        <v>39.700000000000003</v>
      </c>
      <c r="C91" s="57">
        <v>39.49</v>
      </c>
      <c r="D91" s="56">
        <v>40.42</v>
      </c>
      <c r="E91" s="58">
        <v>39.35</v>
      </c>
      <c r="F91" s="58" t="s">
        <v>68</v>
      </c>
      <c r="G91" s="62">
        <v>41.65</v>
      </c>
    </row>
    <row r="92" spans="1:7" ht="17.149999999999999" customHeight="1" x14ac:dyDescent="0.35">
      <c r="A92" s="50" t="s">
        <v>264</v>
      </c>
      <c r="B92" s="56">
        <v>39.65</v>
      </c>
      <c r="C92" s="57">
        <v>39.19</v>
      </c>
      <c r="D92" s="56">
        <v>39.83</v>
      </c>
      <c r="E92" s="58">
        <v>39.11</v>
      </c>
      <c r="F92" s="58" t="s">
        <v>68</v>
      </c>
      <c r="G92" s="62">
        <v>40.58</v>
      </c>
    </row>
    <row r="93" spans="1:7" ht="17.149999999999999" customHeight="1" x14ac:dyDescent="0.35">
      <c r="A93" s="50" t="s">
        <v>265</v>
      </c>
      <c r="B93" s="56">
        <v>39.89</v>
      </c>
      <c r="C93" s="57">
        <v>39.869999999999997</v>
      </c>
      <c r="D93" s="56">
        <v>39.909999999999997</v>
      </c>
      <c r="E93" s="58">
        <v>39.86</v>
      </c>
      <c r="F93" s="58" t="s">
        <v>68</v>
      </c>
      <c r="G93" s="62">
        <v>41.71</v>
      </c>
    </row>
    <row r="94" spans="1:7" ht="17.149999999999999" customHeight="1" x14ac:dyDescent="0.35">
      <c r="A94" s="50" t="s">
        <v>266</v>
      </c>
      <c r="B94" s="56">
        <v>40.299999999999997</v>
      </c>
      <c r="C94" s="57">
        <v>39.57</v>
      </c>
      <c r="D94" s="56">
        <v>39.97</v>
      </c>
      <c r="E94" s="58">
        <v>39.51</v>
      </c>
      <c r="F94" s="58" t="s">
        <v>68</v>
      </c>
      <c r="G94" s="62">
        <v>44.8</v>
      </c>
    </row>
    <row r="95" spans="1:7" ht="17.149999999999999" customHeight="1" x14ac:dyDescent="0.35">
      <c r="A95" s="50" t="s">
        <v>267</v>
      </c>
      <c r="B95" s="56">
        <v>40.1</v>
      </c>
      <c r="C95" s="57">
        <v>39.64</v>
      </c>
      <c r="D95" s="56">
        <v>41.72</v>
      </c>
      <c r="E95" s="58">
        <v>39.08</v>
      </c>
      <c r="F95" s="58" t="s">
        <v>68</v>
      </c>
      <c r="G95" s="62">
        <v>42.93</v>
      </c>
    </row>
    <row r="96" spans="1:7" ht="17.149999999999999" customHeight="1" x14ac:dyDescent="0.35">
      <c r="A96" s="50" t="s">
        <v>268</v>
      </c>
      <c r="B96" s="56">
        <v>40.19</v>
      </c>
      <c r="C96" s="57">
        <v>39.29</v>
      </c>
      <c r="D96" s="56">
        <v>40.880000000000003</v>
      </c>
      <c r="E96" s="58">
        <v>38.369999999999997</v>
      </c>
      <c r="F96" s="58" t="s">
        <v>68</v>
      </c>
      <c r="G96" s="62">
        <v>41.98</v>
      </c>
    </row>
    <row r="97" spans="1:7" ht="17.149999999999999" customHeight="1" x14ac:dyDescent="0.35">
      <c r="A97" s="50" t="s">
        <v>269</v>
      </c>
      <c r="B97" s="56">
        <v>40.04</v>
      </c>
      <c r="C97" s="57">
        <v>38.840000000000003</v>
      </c>
      <c r="D97" s="56">
        <v>40.21</v>
      </c>
      <c r="E97" s="58">
        <v>37.54</v>
      </c>
      <c r="F97" s="58" t="s">
        <v>68</v>
      </c>
      <c r="G97" s="62">
        <v>41.87</v>
      </c>
    </row>
    <row r="98" spans="1:7" ht="17.149999999999999" customHeight="1" x14ac:dyDescent="0.35">
      <c r="A98" s="50" t="s">
        <v>270</v>
      </c>
      <c r="B98" s="56">
        <v>39.979999999999997</v>
      </c>
      <c r="C98" s="57">
        <v>38.840000000000003</v>
      </c>
      <c r="D98" s="56">
        <v>40.82</v>
      </c>
      <c r="E98" s="58">
        <v>37.9</v>
      </c>
      <c r="F98" s="58" t="s">
        <v>68</v>
      </c>
      <c r="G98" s="62">
        <v>41.16</v>
      </c>
    </row>
    <row r="99" spans="1:7" ht="17.149999999999999" customHeight="1" x14ac:dyDescent="0.35">
      <c r="A99" s="50" t="s">
        <v>271</v>
      </c>
      <c r="B99" s="56">
        <v>40.299999999999997</v>
      </c>
      <c r="C99" s="57">
        <v>39</v>
      </c>
      <c r="D99" s="56">
        <v>40.159999999999997</v>
      </c>
      <c r="E99" s="58">
        <v>37.89</v>
      </c>
      <c r="F99" s="58" t="s">
        <v>68</v>
      </c>
      <c r="G99" s="62">
        <v>41.22</v>
      </c>
    </row>
    <row r="100" spans="1:7" ht="17.149999999999999" customHeight="1" x14ac:dyDescent="0.35">
      <c r="A100" s="50" t="s">
        <v>272</v>
      </c>
      <c r="B100" s="56">
        <v>39.93</v>
      </c>
      <c r="C100" s="57">
        <v>38.880000000000003</v>
      </c>
      <c r="D100" s="56">
        <v>40.450000000000003</v>
      </c>
      <c r="E100" s="58">
        <v>37.29</v>
      </c>
      <c r="F100" s="58" t="s">
        <v>68</v>
      </c>
      <c r="G100" s="62">
        <v>41.16</v>
      </c>
    </row>
    <row r="101" spans="1:7" ht="17.149999999999999" customHeight="1" x14ac:dyDescent="0.35">
      <c r="A101" s="50" t="s">
        <v>273</v>
      </c>
      <c r="B101" s="56">
        <v>40.03</v>
      </c>
      <c r="C101" s="57">
        <v>39.270000000000003</v>
      </c>
      <c r="D101" s="56">
        <v>40.36</v>
      </c>
      <c r="E101" s="58">
        <v>38.35</v>
      </c>
      <c r="F101" s="58" t="s">
        <v>68</v>
      </c>
      <c r="G101" s="62">
        <v>41.32</v>
      </c>
    </row>
    <row r="102" spans="1:7" ht="17.149999999999999" customHeight="1" x14ac:dyDescent="0.35">
      <c r="A102" s="50" t="s">
        <v>274</v>
      </c>
      <c r="B102" s="56">
        <v>40.1</v>
      </c>
      <c r="C102" s="57">
        <v>39.19</v>
      </c>
      <c r="D102" s="56">
        <v>41.24</v>
      </c>
      <c r="E102" s="58">
        <v>38.200000000000003</v>
      </c>
      <c r="F102" s="58" t="s">
        <v>68</v>
      </c>
      <c r="G102" s="62">
        <v>42.75</v>
      </c>
    </row>
    <row r="103" spans="1:7" ht="17.149999999999999" customHeight="1" x14ac:dyDescent="0.35">
      <c r="A103" s="50" t="s">
        <v>275</v>
      </c>
      <c r="B103" s="56">
        <v>40.01</v>
      </c>
      <c r="C103" s="57">
        <v>38.97</v>
      </c>
      <c r="D103" s="56">
        <v>40.119999999999997</v>
      </c>
      <c r="E103" s="58">
        <v>38.54</v>
      </c>
      <c r="F103" s="58" t="s">
        <v>68</v>
      </c>
      <c r="G103" s="62">
        <v>42.14</v>
      </c>
    </row>
    <row r="104" spans="1:7" ht="17.149999999999999" customHeight="1" x14ac:dyDescent="0.35">
      <c r="A104" s="50" t="s">
        <v>276</v>
      </c>
      <c r="B104" s="56">
        <v>41</v>
      </c>
      <c r="C104" s="57">
        <v>39.04</v>
      </c>
      <c r="D104" s="56">
        <v>40.270000000000003</v>
      </c>
      <c r="E104" s="58">
        <v>38.68</v>
      </c>
      <c r="F104" s="58" t="s">
        <v>68</v>
      </c>
      <c r="G104" s="62">
        <v>41.24</v>
      </c>
    </row>
    <row r="105" spans="1:7" ht="17.149999999999999" customHeight="1" x14ac:dyDescent="0.35">
      <c r="A105" s="50" t="s">
        <v>277</v>
      </c>
      <c r="B105" s="56">
        <v>40.42</v>
      </c>
      <c r="C105" s="57">
        <v>39.43</v>
      </c>
      <c r="D105" s="56">
        <v>40.1</v>
      </c>
      <c r="E105" s="58">
        <v>39.33</v>
      </c>
      <c r="F105" s="58" t="s">
        <v>68</v>
      </c>
      <c r="G105" s="62">
        <v>43.64</v>
      </c>
    </row>
    <row r="106" spans="1:7" ht="17.149999999999999" customHeight="1" x14ac:dyDescent="0.35">
      <c r="A106" s="50" t="s">
        <v>278</v>
      </c>
      <c r="B106" s="56">
        <v>40.42</v>
      </c>
      <c r="C106" s="57">
        <v>39.39</v>
      </c>
      <c r="D106" s="56">
        <v>40.26</v>
      </c>
      <c r="E106" s="58">
        <v>39.270000000000003</v>
      </c>
      <c r="F106" s="58" t="s">
        <v>68</v>
      </c>
      <c r="G106" s="62">
        <v>43.75</v>
      </c>
    </row>
    <row r="107" spans="1:7" ht="17.149999999999999" customHeight="1" x14ac:dyDescent="0.35">
      <c r="A107" s="50" t="s">
        <v>279</v>
      </c>
      <c r="B107" s="56">
        <v>39.770000000000003</v>
      </c>
      <c r="C107" s="57">
        <v>39.46</v>
      </c>
      <c r="D107" s="56">
        <v>39.950000000000003</v>
      </c>
      <c r="E107" s="58">
        <v>39.39</v>
      </c>
      <c r="F107" s="58" t="s">
        <v>68</v>
      </c>
      <c r="G107" s="62">
        <v>41.31</v>
      </c>
    </row>
    <row r="108" spans="1:7" ht="17.149999999999999" customHeight="1" x14ac:dyDescent="0.35">
      <c r="A108" s="50" t="s">
        <v>280</v>
      </c>
      <c r="B108" s="56">
        <v>39.92</v>
      </c>
      <c r="C108" s="57">
        <v>39.590000000000003</v>
      </c>
      <c r="D108" s="56">
        <v>39.93</v>
      </c>
      <c r="E108" s="58">
        <v>39.5</v>
      </c>
      <c r="F108" s="58" t="s">
        <v>68</v>
      </c>
      <c r="G108" s="62">
        <v>41.42</v>
      </c>
    </row>
    <row r="109" spans="1:7" ht="17.149999999999999" customHeight="1" x14ac:dyDescent="0.35">
      <c r="A109" s="50" t="s">
        <v>281</v>
      </c>
      <c r="B109" s="56">
        <v>40.06</v>
      </c>
      <c r="C109" s="57">
        <v>39.25</v>
      </c>
      <c r="D109" s="56">
        <v>39.700000000000003</v>
      </c>
      <c r="E109" s="58">
        <v>38.93</v>
      </c>
      <c r="F109" s="58" t="s">
        <v>68</v>
      </c>
      <c r="G109" s="62">
        <v>42.13</v>
      </c>
    </row>
    <row r="110" spans="1:7" ht="17.149999999999999" customHeight="1" x14ac:dyDescent="0.35">
      <c r="A110" s="50" t="s">
        <v>282</v>
      </c>
      <c r="B110" s="56">
        <v>39.94</v>
      </c>
      <c r="C110" s="57">
        <v>39.29</v>
      </c>
      <c r="D110" s="56">
        <v>39.229999999999997</v>
      </c>
      <c r="E110" s="58">
        <v>39.299999999999997</v>
      </c>
      <c r="F110" s="58" t="s">
        <v>68</v>
      </c>
      <c r="G110" s="62">
        <v>42.27</v>
      </c>
    </row>
    <row r="111" spans="1:7" ht="17.149999999999999" customHeight="1" x14ac:dyDescent="0.35">
      <c r="A111" s="50" t="s">
        <v>283</v>
      </c>
      <c r="B111" s="56">
        <v>40.04</v>
      </c>
      <c r="C111" s="57">
        <v>39.14</v>
      </c>
      <c r="D111" s="56">
        <v>39.520000000000003</v>
      </c>
      <c r="E111" s="58">
        <v>38.42</v>
      </c>
      <c r="F111" s="58" t="s">
        <v>68</v>
      </c>
      <c r="G111" s="62">
        <v>42.54</v>
      </c>
    </row>
    <row r="112" spans="1:7" ht="17.149999999999999" customHeight="1" x14ac:dyDescent="0.35">
      <c r="A112" s="50" t="s">
        <v>284</v>
      </c>
      <c r="B112" s="56">
        <v>40.03</v>
      </c>
      <c r="C112" s="57">
        <v>39.11</v>
      </c>
      <c r="D112" s="56">
        <v>39.909999999999997</v>
      </c>
      <c r="E112" s="58">
        <v>38.15</v>
      </c>
      <c r="F112" s="58" t="s">
        <v>68</v>
      </c>
      <c r="G112" s="62">
        <v>42.19</v>
      </c>
    </row>
    <row r="113" spans="1:7" ht="17.149999999999999" customHeight="1" x14ac:dyDescent="0.35">
      <c r="A113" s="50" t="s">
        <v>285</v>
      </c>
      <c r="B113" s="56">
        <v>40.299999999999997</v>
      </c>
      <c r="C113" s="57">
        <v>39.6</v>
      </c>
      <c r="D113" s="56">
        <v>40.28</v>
      </c>
      <c r="E113" s="58">
        <v>38.51</v>
      </c>
      <c r="F113" s="58" t="s">
        <v>68</v>
      </c>
      <c r="G113" s="62">
        <v>42.85</v>
      </c>
    </row>
    <row r="114" spans="1:7" ht="17.149999999999999" customHeight="1" x14ac:dyDescent="0.35">
      <c r="A114" s="50" t="s">
        <v>286</v>
      </c>
      <c r="B114" s="56">
        <v>40.03</v>
      </c>
      <c r="C114" s="57">
        <v>39.6</v>
      </c>
      <c r="D114" s="56">
        <v>40.049999999999997</v>
      </c>
      <c r="E114" s="58">
        <v>39.479999999999997</v>
      </c>
      <c r="F114" s="58" t="s">
        <v>68</v>
      </c>
      <c r="G114" s="62">
        <v>42.58</v>
      </c>
    </row>
    <row r="115" spans="1:7" ht="17.149999999999999" customHeight="1" x14ac:dyDescent="0.35">
      <c r="A115" s="50" t="s">
        <v>287</v>
      </c>
      <c r="B115" s="56">
        <v>39.85</v>
      </c>
      <c r="C115" s="57">
        <v>39.56</v>
      </c>
      <c r="D115" s="56">
        <v>40.11</v>
      </c>
      <c r="E115" s="58">
        <v>39.520000000000003</v>
      </c>
      <c r="F115" s="58" t="s">
        <v>68</v>
      </c>
      <c r="G115" s="62">
        <v>41.47</v>
      </c>
    </row>
    <row r="116" spans="1:7" ht="17.149999999999999" customHeight="1" x14ac:dyDescent="0.35">
      <c r="A116" s="50" t="s">
        <v>288</v>
      </c>
      <c r="B116" s="56">
        <v>39.78</v>
      </c>
      <c r="C116" s="57">
        <v>39.53</v>
      </c>
      <c r="D116" s="56">
        <v>40.56</v>
      </c>
      <c r="E116" s="58">
        <v>39.47</v>
      </c>
      <c r="F116" s="58" t="s">
        <v>68</v>
      </c>
      <c r="G116" s="62">
        <v>42.03</v>
      </c>
    </row>
    <row r="117" spans="1:7" ht="17.149999999999999" customHeight="1" x14ac:dyDescent="0.35">
      <c r="A117" s="50" t="s">
        <v>289</v>
      </c>
      <c r="B117" s="56">
        <v>39.9</v>
      </c>
      <c r="C117" s="57">
        <v>39.65</v>
      </c>
      <c r="D117" s="56">
        <v>40.24</v>
      </c>
      <c r="E117" s="58">
        <v>39.6</v>
      </c>
      <c r="F117" s="58" t="s">
        <v>68</v>
      </c>
      <c r="G117" s="62">
        <v>42.05</v>
      </c>
    </row>
    <row r="118" spans="1:7" ht="17.149999999999999" customHeight="1" x14ac:dyDescent="0.35">
      <c r="A118" s="50" t="s">
        <v>290</v>
      </c>
      <c r="B118" s="56">
        <v>39.880000000000003</v>
      </c>
      <c r="C118" s="57">
        <v>39.56</v>
      </c>
      <c r="D118" s="56">
        <v>40.229999999999997</v>
      </c>
      <c r="E118" s="58">
        <v>39.5</v>
      </c>
      <c r="F118" s="58" t="s">
        <v>68</v>
      </c>
      <c r="G118" s="62">
        <v>41.43</v>
      </c>
    </row>
    <row r="119" spans="1:7" ht="17.149999999999999" customHeight="1" x14ac:dyDescent="0.35">
      <c r="A119" s="50" t="s">
        <v>291</v>
      </c>
      <c r="B119" s="56">
        <v>39.659999999999997</v>
      </c>
      <c r="C119" s="57">
        <v>39.36</v>
      </c>
      <c r="D119" s="56">
        <v>40.090000000000003</v>
      </c>
      <c r="E119" s="58">
        <v>39.26</v>
      </c>
      <c r="F119" s="58" t="s">
        <v>68</v>
      </c>
      <c r="G119" s="62">
        <v>40.659999999999997</v>
      </c>
    </row>
    <row r="120" spans="1:7" ht="17.149999999999999" customHeight="1" x14ac:dyDescent="0.35">
      <c r="A120" s="50" t="s">
        <v>292</v>
      </c>
      <c r="B120" s="56">
        <v>39.68</v>
      </c>
      <c r="C120" s="57">
        <v>39.44</v>
      </c>
      <c r="D120" s="56">
        <v>39.72</v>
      </c>
      <c r="E120" s="58">
        <v>39.270000000000003</v>
      </c>
      <c r="F120" s="58" t="s">
        <v>68</v>
      </c>
      <c r="G120" s="62">
        <v>40.840000000000003</v>
      </c>
    </row>
    <row r="121" spans="1:7" ht="17.149999999999999" customHeight="1" x14ac:dyDescent="0.35">
      <c r="A121" s="50" t="s">
        <v>293</v>
      </c>
      <c r="B121" s="56">
        <v>39.82</v>
      </c>
      <c r="C121" s="57">
        <v>39.28</v>
      </c>
      <c r="D121" s="56">
        <v>39.71</v>
      </c>
      <c r="E121" s="58">
        <v>38.770000000000003</v>
      </c>
      <c r="F121" s="58" t="s">
        <v>68</v>
      </c>
      <c r="G121" s="62">
        <v>41.31</v>
      </c>
    </row>
    <row r="122" spans="1:7" ht="17.149999999999999" customHeight="1" x14ac:dyDescent="0.35">
      <c r="A122" s="50" t="s">
        <v>294</v>
      </c>
      <c r="B122" s="56">
        <v>39.85</v>
      </c>
      <c r="C122" s="57">
        <v>39.29</v>
      </c>
      <c r="D122" s="56">
        <v>39.57</v>
      </c>
      <c r="E122" s="58">
        <v>39.08</v>
      </c>
      <c r="F122" s="58" t="s">
        <v>68</v>
      </c>
      <c r="G122" s="62">
        <v>41.74</v>
      </c>
    </row>
    <row r="123" spans="1:7" ht="17.149999999999999" customHeight="1" x14ac:dyDescent="0.35">
      <c r="A123" s="50" t="s">
        <v>295</v>
      </c>
      <c r="B123" s="56">
        <v>39.79</v>
      </c>
      <c r="C123" s="57">
        <v>39.270000000000003</v>
      </c>
      <c r="D123" s="56">
        <v>39.26</v>
      </c>
      <c r="E123" s="58">
        <v>39.28</v>
      </c>
      <c r="F123" s="58" t="s">
        <v>68</v>
      </c>
      <c r="G123" s="62">
        <v>41.86</v>
      </c>
    </row>
    <row r="124" spans="1:7" ht="17.149999999999999" customHeight="1" x14ac:dyDescent="0.35">
      <c r="A124" s="50" t="s">
        <v>296</v>
      </c>
      <c r="B124" s="56">
        <v>39.520000000000003</v>
      </c>
      <c r="C124" s="57">
        <v>38.69</v>
      </c>
      <c r="D124" s="56">
        <v>39.29</v>
      </c>
      <c r="E124" s="58">
        <v>38.020000000000003</v>
      </c>
      <c r="F124" s="58" t="s">
        <v>68</v>
      </c>
      <c r="G124" s="62">
        <v>41.77</v>
      </c>
    </row>
    <row r="125" spans="1:7" ht="17.149999999999999" customHeight="1" x14ac:dyDescent="0.35">
      <c r="A125" s="50" t="s">
        <v>297</v>
      </c>
      <c r="B125" s="56">
        <v>39.74</v>
      </c>
      <c r="C125" s="57">
        <v>39.119999999999997</v>
      </c>
      <c r="D125" s="56">
        <v>39.46</v>
      </c>
      <c r="E125" s="58">
        <v>38.81</v>
      </c>
      <c r="F125" s="58" t="s">
        <v>68</v>
      </c>
      <c r="G125" s="62">
        <v>41.65</v>
      </c>
    </row>
    <row r="126" spans="1:7" ht="17.149999999999999" customHeight="1" x14ac:dyDescent="0.35">
      <c r="A126" s="50" t="s">
        <v>298</v>
      </c>
      <c r="B126" s="56">
        <v>39.54</v>
      </c>
      <c r="C126" s="57">
        <v>39.28</v>
      </c>
      <c r="D126" s="56">
        <v>39.49</v>
      </c>
      <c r="E126" s="58">
        <v>39.22</v>
      </c>
      <c r="F126" s="58" t="s">
        <v>68</v>
      </c>
      <c r="G126" s="62">
        <v>41.75</v>
      </c>
    </row>
    <row r="127" spans="1:7" ht="17.149999999999999" customHeight="1" x14ac:dyDescent="0.35">
      <c r="A127" s="50" t="s">
        <v>299</v>
      </c>
      <c r="B127" s="56">
        <v>39.659999999999997</v>
      </c>
      <c r="C127" s="57">
        <v>39.619999999999997</v>
      </c>
      <c r="D127" s="56">
        <v>38.96</v>
      </c>
      <c r="E127" s="58">
        <v>39.68</v>
      </c>
      <c r="F127" s="58" t="s">
        <v>68</v>
      </c>
      <c r="G127" s="62">
        <v>41.73</v>
      </c>
    </row>
    <row r="128" spans="1:7" ht="17.149999999999999" customHeight="1" x14ac:dyDescent="0.35">
      <c r="A128" s="50" t="s">
        <v>300</v>
      </c>
      <c r="B128" s="56">
        <v>40.130000000000003</v>
      </c>
      <c r="C128" s="57">
        <v>39.619999999999997</v>
      </c>
      <c r="D128" s="56">
        <v>38.94</v>
      </c>
      <c r="E128" s="58">
        <v>39.659999999999997</v>
      </c>
      <c r="F128" s="58" t="s">
        <v>68</v>
      </c>
      <c r="G128" s="62">
        <v>41.74</v>
      </c>
    </row>
    <row r="129" spans="1:7" ht="17.149999999999999" customHeight="1" x14ac:dyDescent="0.35">
      <c r="A129" s="50" t="s">
        <v>301</v>
      </c>
      <c r="B129" s="56">
        <v>39.840000000000003</v>
      </c>
      <c r="C129" s="57">
        <v>39.630000000000003</v>
      </c>
      <c r="D129" s="56">
        <v>38.659999999999997</v>
      </c>
      <c r="E129" s="58">
        <v>39.69</v>
      </c>
      <c r="F129" s="58" t="s">
        <v>68</v>
      </c>
      <c r="G129" s="62">
        <v>42.16</v>
      </c>
    </row>
    <row r="130" spans="1:7" ht="17.149999999999999" customHeight="1" x14ac:dyDescent="0.35">
      <c r="A130" s="50" t="s">
        <v>302</v>
      </c>
      <c r="B130" s="56">
        <v>39.700000000000003</v>
      </c>
      <c r="C130" s="57">
        <v>39.68</v>
      </c>
      <c r="D130" s="56">
        <v>38.880000000000003</v>
      </c>
      <c r="E130" s="58">
        <v>39.71</v>
      </c>
      <c r="F130" s="58" t="s">
        <v>68</v>
      </c>
      <c r="G130" s="62">
        <v>42.13</v>
      </c>
    </row>
    <row r="131" spans="1:7" ht="17.149999999999999" customHeight="1" x14ac:dyDescent="0.35">
      <c r="A131" s="50" t="s">
        <v>303</v>
      </c>
      <c r="B131" s="56">
        <v>39.71</v>
      </c>
      <c r="C131" s="57">
        <v>39.54</v>
      </c>
      <c r="D131" s="56">
        <v>39</v>
      </c>
      <c r="E131" s="58">
        <v>39.57</v>
      </c>
      <c r="F131" s="58" t="s">
        <v>68</v>
      </c>
      <c r="G131" s="62">
        <v>42.09</v>
      </c>
    </row>
    <row r="132" spans="1:7" ht="17.149999999999999" customHeight="1" x14ac:dyDescent="0.35">
      <c r="A132" s="50" t="s">
        <v>304</v>
      </c>
      <c r="B132" s="56">
        <v>39.700000000000003</v>
      </c>
      <c r="C132" s="57">
        <v>39.380000000000003</v>
      </c>
      <c r="D132" s="56">
        <v>38.880000000000003</v>
      </c>
      <c r="E132" s="58">
        <v>39.44</v>
      </c>
      <c r="F132" s="58" t="s">
        <v>68</v>
      </c>
      <c r="G132" s="62">
        <v>42.11</v>
      </c>
    </row>
    <row r="133" spans="1:7" ht="17.149999999999999" customHeight="1" x14ac:dyDescent="0.35">
      <c r="A133" s="50" t="s">
        <v>305</v>
      </c>
      <c r="B133" s="56">
        <v>39.83</v>
      </c>
      <c r="C133" s="57">
        <v>39.39</v>
      </c>
      <c r="D133" s="56">
        <v>38.79</v>
      </c>
      <c r="E133" s="58">
        <v>39.880000000000003</v>
      </c>
      <c r="F133" s="58" t="s">
        <v>68</v>
      </c>
      <c r="G133" s="62">
        <v>42.15</v>
      </c>
    </row>
    <row r="134" spans="1:7" ht="17.149999999999999" customHeight="1" x14ac:dyDescent="0.35">
      <c r="A134" s="50" t="s">
        <v>306</v>
      </c>
      <c r="B134" s="56">
        <v>39.869999999999997</v>
      </c>
      <c r="C134" s="57">
        <v>39.4</v>
      </c>
      <c r="D134" s="56">
        <v>39.4</v>
      </c>
      <c r="E134" s="58">
        <v>39.4</v>
      </c>
      <c r="F134" s="58" t="s">
        <v>68</v>
      </c>
      <c r="G134" s="62">
        <v>42.05</v>
      </c>
    </row>
    <row r="135" spans="1:7" ht="17.149999999999999" customHeight="1" x14ac:dyDescent="0.35">
      <c r="A135" s="50" t="s">
        <v>307</v>
      </c>
      <c r="B135" s="56">
        <v>39.67</v>
      </c>
      <c r="C135" s="57">
        <v>39.31</v>
      </c>
      <c r="D135" s="56">
        <v>39.21</v>
      </c>
      <c r="E135" s="58">
        <v>39.47</v>
      </c>
      <c r="F135" s="58" t="s">
        <v>68</v>
      </c>
      <c r="G135" s="62">
        <v>42.12</v>
      </c>
    </row>
    <row r="136" spans="1:7" ht="17.149999999999999" customHeight="1" x14ac:dyDescent="0.35">
      <c r="A136" s="50" t="s">
        <v>308</v>
      </c>
      <c r="B136" s="56">
        <v>39.76</v>
      </c>
      <c r="C136" s="57">
        <v>39.53</v>
      </c>
      <c r="D136" s="56">
        <v>39.29</v>
      </c>
      <c r="E136" s="58">
        <v>39.270000000000003</v>
      </c>
      <c r="F136" s="58" t="s">
        <v>68</v>
      </c>
      <c r="G136" s="62">
        <v>42.17</v>
      </c>
    </row>
    <row r="137" spans="1:7" ht="17.149999999999999" customHeight="1" x14ac:dyDescent="0.35">
      <c r="A137" s="50" t="s">
        <v>309</v>
      </c>
      <c r="B137" s="56">
        <v>39.909999999999997</v>
      </c>
      <c r="C137" s="57">
        <v>39.35</v>
      </c>
      <c r="D137" s="56">
        <v>39.32</v>
      </c>
      <c r="E137" s="58">
        <v>39.369999999999997</v>
      </c>
      <c r="F137" s="58" t="s">
        <v>68</v>
      </c>
      <c r="G137" s="62">
        <v>42.19</v>
      </c>
    </row>
    <row r="138" spans="1:7" ht="17.149999999999999" customHeight="1" x14ac:dyDescent="0.35">
      <c r="A138" s="50" t="s">
        <v>310</v>
      </c>
      <c r="B138" s="56">
        <v>39.799999999999997</v>
      </c>
      <c r="C138" s="57">
        <v>38.729999999999997</v>
      </c>
      <c r="D138" s="56">
        <v>39</v>
      </c>
      <c r="E138" s="58">
        <v>38.71</v>
      </c>
      <c r="F138" s="58" t="s">
        <v>68</v>
      </c>
      <c r="G138" s="62">
        <v>42.18</v>
      </c>
    </row>
    <row r="139" spans="1:7" ht="17.149999999999999" customHeight="1" x14ac:dyDescent="0.35">
      <c r="A139" s="50" t="s">
        <v>311</v>
      </c>
      <c r="B139" s="56">
        <v>39.81</v>
      </c>
      <c r="C139" s="57">
        <v>39.39</v>
      </c>
      <c r="D139" s="56">
        <v>38.909999999999997</v>
      </c>
      <c r="E139" s="58">
        <v>39.42</v>
      </c>
      <c r="F139" s="58" t="s">
        <v>68</v>
      </c>
      <c r="G139" s="62">
        <v>42.1</v>
      </c>
    </row>
    <row r="140" spans="1:7" ht="17.149999999999999" customHeight="1" x14ac:dyDescent="0.35">
      <c r="A140" s="50" t="s">
        <v>312</v>
      </c>
      <c r="B140" s="56">
        <v>39.83</v>
      </c>
      <c r="C140" s="57">
        <v>39.42</v>
      </c>
      <c r="D140" s="56">
        <v>39.119999999999997</v>
      </c>
      <c r="E140" s="58">
        <v>39.44</v>
      </c>
      <c r="F140" s="58" t="s">
        <v>68</v>
      </c>
      <c r="G140" s="62">
        <v>42.08</v>
      </c>
    </row>
    <row r="141" spans="1:7" ht="17.149999999999999" customHeight="1" x14ac:dyDescent="0.35">
      <c r="A141" s="50" t="s">
        <v>313</v>
      </c>
      <c r="B141" s="56">
        <v>39.67</v>
      </c>
      <c r="C141" s="57">
        <v>39.51</v>
      </c>
      <c r="D141" s="56">
        <v>39</v>
      </c>
      <c r="E141" s="58">
        <v>39.54</v>
      </c>
      <c r="F141" s="58" t="s">
        <v>68</v>
      </c>
      <c r="G141" s="62">
        <v>41.57</v>
      </c>
    </row>
    <row r="142" spans="1:7" ht="17.149999999999999" customHeight="1" x14ac:dyDescent="0.35">
      <c r="A142" s="50" t="s">
        <v>314</v>
      </c>
      <c r="B142" s="56">
        <v>39.78</v>
      </c>
      <c r="C142" s="57">
        <v>39.43</v>
      </c>
      <c r="D142" s="56">
        <v>38.92</v>
      </c>
      <c r="E142" s="58">
        <v>39.46</v>
      </c>
      <c r="F142" s="58" t="s">
        <v>68</v>
      </c>
      <c r="G142" s="62">
        <v>41.56</v>
      </c>
    </row>
    <row r="143" spans="1:7" ht="17.149999999999999" customHeight="1" x14ac:dyDescent="0.35">
      <c r="A143" s="50" t="s">
        <v>315</v>
      </c>
      <c r="B143" s="56">
        <v>39.76</v>
      </c>
      <c r="C143" s="57">
        <v>39.26</v>
      </c>
      <c r="D143" s="56">
        <v>38.85</v>
      </c>
      <c r="E143" s="58">
        <v>39.299999999999997</v>
      </c>
      <c r="F143" s="58" t="s">
        <v>68</v>
      </c>
      <c r="G143" s="62">
        <v>41.54</v>
      </c>
    </row>
    <row r="144" spans="1:7" ht="17.149999999999999" customHeight="1" x14ac:dyDescent="0.35">
      <c r="A144" s="50" t="s">
        <v>316</v>
      </c>
      <c r="B144" s="56">
        <v>39.659999999999997</v>
      </c>
      <c r="C144" s="57">
        <v>39.29</v>
      </c>
      <c r="D144" s="56">
        <v>39.17</v>
      </c>
      <c r="E144" s="58">
        <v>39.32</v>
      </c>
      <c r="F144" s="58" t="s">
        <v>68</v>
      </c>
      <c r="G144" s="62">
        <v>41.66</v>
      </c>
    </row>
    <row r="145" spans="1:10" ht="17.149999999999999" customHeight="1" x14ac:dyDescent="0.35">
      <c r="A145" s="50" t="s">
        <v>317</v>
      </c>
      <c r="B145" s="56">
        <v>39.68</v>
      </c>
      <c r="C145" s="57">
        <v>39.200000000000003</v>
      </c>
      <c r="D145" s="56">
        <v>38.909999999999997</v>
      </c>
      <c r="E145" s="58">
        <v>39.4</v>
      </c>
      <c r="F145" s="58" t="s">
        <v>68</v>
      </c>
      <c r="G145" s="62">
        <v>41.68</v>
      </c>
    </row>
    <row r="146" spans="1:10" ht="17.149999999999999" customHeight="1" x14ac:dyDescent="0.35">
      <c r="A146" s="50" t="s">
        <v>318</v>
      </c>
      <c r="B146" s="56">
        <v>39.82</v>
      </c>
      <c r="C146" s="57">
        <v>39.24</v>
      </c>
      <c r="D146" s="56">
        <v>39.54</v>
      </c>
      <c r="E146" s="58">
        <v>39.03</v>
      </c>
      <c r="F146" s="58" t="s">
        <v>68</v>
      </c>
      <c r="G146" s="62">
        <v>41.91</v>
      </c>
    </row>
    <row r="147" spans="1:10" ht="17.149999999999999" customHeight="1" x14ac:dyDescent="0.35">
      <c r="A147" s="50" t="s">
        <v>319</v>
      </c>
      <c r="B147" s="56">
        <v>39.840000000000003</v>
      </c>
      <c r="C147" s="57">
        <v>39.21</v>
      </c>
      <c r="D147" s="56">
        <v>39.19</v>
      </c>
      <c r="E147" s="58">
        <v>39.22</v>
      </c>
      <c r="F147" s="58" t="s">
        <v>68</v>
      </c>
      <c r="G147" s="62">
        <v>41.55</v>
      </c>
    </row>
    <row r="148" spans="1:10" ht="17.149999999999999" customHeight="1" x14ac:dyDescent="0.35">
      <c r="A148" s="50" t="s">
        <v>320</v>
      </c>
      <c r="B148" s="56">
        <v>39.85</v>
      </c>
      <c r="C148" s="57">
        <v>39.58</v>
      </c>
      <c r="D148" s="56">
        <v>39.35</v>
      </c>
      <c r="E148" s="58">
        <v>39.75</v>
      </c>
      <c r="F148" s="58" t="s">
        <v>68</v>
      </c>
      <c r="G148" s="62">
        <v>41.6</v>
      </c>
    </row>
    <row r="149" spans="1:10" ht="17.149999999999999" customHeight="1" x14ac:dyDescent="0.35">
      <c r="A149" s="50" t="s">
        <v>321</v>
      </c>
      <c r="B149" s="56">
        <v>40.04</v>
      </c>
      <c r="C149" s="57">
        <v>39.6</v>
      </c>
      <c r="D149" s="56">
        <v>39.49</v>
      </c>
      <c r="E149" s="58">
        <v>39.700000000000003</v>
      </c>
      <c r="F149" s="58" t="s">
        <v>68</v>
      </c>
      <c r="G149" s="62">
        <v>41.76</v>
      </c>
    </row>
    <row r="150" spans="1:10" ht="17.149999999999999" customHeight="1" x14ac:dyDescent="0.35">
      <c r="A150" s="50" t="s">
        <v>322</v>
      </c>
      <c r="B150" s="56">
        <v>40.15</v>
      </c>
      <c r="C150" s="57">
        <v>39.520000000000003</v>
      </c>
      <c r="D150" s="56">
        <v>39.44</v>
      </c>
      <c r="E150" s="58">
        <v>39.54</v>
      </c>
      <c r="F150" s="58" t="s">
        <v>68</v>
      </c>
      <c r="G150" s="62">
        <v>41.88</v>
      </c>
    </row>
    <row r="151" spans="1:10" ht="17.149999999999999" customHeight="1" x14ac:dyDescent="0.35">
      <c r="A151" s="50" t="s">
        <v>323</v>
      </c>
      <c r="B151" s="56">
        <v>40.130000000000003</v>
      </c>
      <c r="C151" s="57">
        <v>39.479999999999997</v>
      </c>
      <c r="D151" s="56">
        <v>39.39</v>
      </c>
      <c r="E151" s="58">
        <v>39.49</v>
      </c>
      <c r="F151" s="58" t="s">
        <v>68</v>
      </c>
      <c r="G151" s="62">
        <v>41.78</v>
      </c>
    </row>
    <row r="152" spans="1:10" ht="17.149999999999999" customHeight="1" x14ac:dyDescent="0.35">
      <c r="A152" s="50" t="s">
        <v>324</v>
      </c>
      <c r="B152" s="56">
        <v>40.04</v>
      </c>
      <c r="C152" s="57">
        <v>39.35</v>
      </c>
      <c r="D152" s="56">
        <v>39.47</v>
      </c>
      <c r="E152" s="58">
        <v>39.340000000000003</v>
      </c>
      <c r="F152" s="58" t="s">
        <v>68</v>
      </c>
      <c r="G152" s="62">
        <v>41.61</v>
      </c>
    </row>
    <row r="153" spans="1:10" ht="17.149999999999999" customHeight="1" x14ac:dyDescent="0.35">
      <c r="A153" s="50" t="s">
        <v>325</v>
      </c>
      <c r="B153" s="56">
        <v>39.96</v>
      </c>
      <c r="C153" s="57">
        <v>39.35</v>
      </c>
      <c r="D153" s="56">
        <v>39.36</v>
      </c>
      <c r="E153" s="58">
        <v>39.340000000000003</v>
      </c>
      <c r="F153" s="58" t="s">
        <v>68</v>
      </c>
      <c r="G153" s="62">
        <v>41.61</v>
      </c>
      <c r="H153" s="56"/>
      <c r="I153" s="56"/>
      <c r="J153" s="56"/>
    </row>
    <row r="154" spans="1:10" ht="17.149999999999999" customHeight="1" x14ac:dyDescent="0.35">
      <c r="A154" s="50" t="s">
        <v>326</v>
      </c>
      <c r="B154" s="56">
        <v>40.11</v>
      </c>
      <c r="C154" s="57">
        <v>39.28</v>
      </c>
      <c r="D154" s="56">
        <v>39.130000000000003</v>
      </c>
      <c r="E154" s="58">
        <v>39.29</v>
      </c>
      <c r="F154" s="58" t="s">
        <v>68</v>
      </c>
      <c r="G154" s="62">
        <v>41.5</v>
      </c>
    </row>
    <row r="155" spans="1:10" ht="17.149999999999999" customHeight="1" x14ac:dyDescent="0.35">
      <c r="A155" s="50" t="s">
        <v>327</v>
      </c>
      <c r="B155" s="56">
        <v>40.07</v>
      </c>
      <c r="C155" s="57">
        <v>39.18</v>
      </c>
      <c r="D155" s="56">
        <v>39.35</v>
      </c>
      <c r="E155" s="58">
        <v>39.159999999999997</v>
      </c>
      <c r="F155" s="58" t="s">
        <v>68</v>
      </c>
      <c r="G155" s="62">
        <v>41.66</v>
      </c>
    </row>
    <row r="156" spans="1:10" ht="17.149999999999999" customHeight="1" x14ac:dyDescent="0.35">
      <c r="A156" s="50" t="s">
        <v>328</v>
      </c>
      <c r="B156" s="56">
        <v>40.03</v>
      </c>
      <c r="C156" s="57">
        <v>38.93</v>
      </c>
      <c r="D156" s="56">
        <v>39.65</v>
      </c>
      <c r="E156" s="58">
        <v>38.58</v>
      </c>
      <c r="F156" s="58" t="s">
        <v>68</v>
      </c>
      <c r="G156" s="62">
        <v>41.62</v>
      </c>
    </row>
    <row r="157" spans="1:10" ht="17.149999999999999" customHeight="1" x14ac:dyDescent="0.35">
      <c r="A157" s="50" t="s">
        <v>329</v>
      </c>
      <c r="B157" s="56">
        <v>40.119999999999997</v>
      </c>
      <c r="C157" s="57">
        <v>39.01</v>
      </c>
      <c r="D157" s="56">
        <v>39.840000000000003</v>
      </c>
      <c r="E157" s="58">
        <v>37.76</v>
      </c>
      <c r="F157" s="58" t="s">
        <v>68</v>
      </c>
      <c r="G157" s="62">
        <v>41.57</v>
      </c>
    </row>
    <row r="158" spans="1:10" ht="17.149999999999999" customHeight="1" x14ac:dyDescent="0.35">
      <c r="A158" s="50" t="s">
        <v>330</v>
      </c>
      <c r="B158" s="56">
        <v>40.229999999999997</v>
      </c>
      <c r="C158" s="57">
        <v>39.1</v>
      </c>
      <c r="D158" s="56">
        <v>39.81</v>
      </c>
      <c r="E158" s="58">
        <v>37.81</v>
      </c>
      <c r="F158" s="58" t="s">
        <v>68</v>
      </c>
      <c r="G158" s="62">
        <v>41.61</v>
      </c>
    </row>
    <row r="159" spans="1:10" ht="17.149999999999999" customHeight="1" x14ac:dyDescent="0.35">
      <c r="A159" s="50" t="s">
        <v>331</v>
      </c>
      <c r="B159" s="56">
        <v>40.119999999999997</v>
      </c>
      <c r="C159" s="57">
        <v>39.21</v>
      </c>
      <c r="D159" s="56">
        <v>39.479999999999997</v>
      </c>
      <c r="E159" s="58">
        <v>38.93</v>
      </c>
      <c r="F159" s="58" t="s">
        <v>68</v>
      </c>
      <c r="G159" s="62">
        <v>41.63</v>
      </c>
    </row>
    <row r="160" spans="1:10" ht="17.149999999999999" customHeight="1" x14ac:dyDescent="0.35">
      <c r="A160" s="50" t="s">
        <v>332</v>
      </c>
      <c r="B160" s="56">
        <v>40.200000000000003</v>
      </c>
      <c r="C160" s="57">
        <v>39.42</v>
      </c>
      <c r="D160" s="56">
        <v>39.65</v>
      </c>
      <c r="E160" s="58">
        <v>39.28</v>
      </c>
      <c r="F160" s="58" t="s">
        <v>68</v>
      </c>
      <c r="G160" s="62">
        <v>41.55</v>
      </c>
    </row>
    <row r="161" spans="1:7" ht="17.149999999999999" customHeight="1" x14ac:dyDescent="0.35">
      <c r="A161" s="50" t="s">
        <v>333</v>
      </c>
      <c r="B161" s="56">
        <v>40.21</v>
      </c>
      <c r="C161" s="57">
        <v>39.14</v>
      </c>
      <c r="D161" s="56">
        <v>39.700000000000003</v>
      </c>
      <c r="E161" s="58">
        <v>38.85</v>
      </c>
      <c r="F161" s="58" t="s">
        <v>68</v>
      </c>
      <c r="G161" s="62">
        <v>41.51</v>
      </c>
    </row>
    <row r="162" spans="1:7" ht="17.149999999999999" customHeight="1" x14ac:dyDescent="0.35">
      <c r="A162" s="50" t="s">
        <v>334</v>
      </c>
      <c r="B162" s="56">
        <v>40.01</v>
      </c>
      <c r="C162" s="57">
        <v>39.25</v>
      </c>
      <c r="D162" s="56">
        <v>39.24</v>
      </c>
      <c r="E162" s="58">
        <v>39.25</v>
      </c>
      <c r="F162" s="58" t="s">
        <v>68</v>
      </c>
      <c r="G162" s="62">
        <v>41.63</v>
      </c>
    </row>
    <row r="163" spans="1:7" ht="17.149999999999999" customHeight="1" x14ac:dyDescent="0.35">
      <c r="A163" s="50" t="s">
        <v>335</v>
      </c>
      <c r="B163" s="56">
        <v>40.33</v>
      </c>
      <c r="C163" s="57">
        <v>39.200000000000003</v>
      </c>
      <c r="D163" s="56">
        <v>39.22</v>
      </c>
      <c r="E163" s="58">
        <v>39.200000000000003</v>
      </c>
      <c r="F163" s="58" t="s">
        <v>68</v>
      </c>
      <c r="G163" s="62">
        <v>41.65</v>
      </c>
    </row>
    <row r="164" spans="1:7" ht="17.149999999999999" customHeight="1" x14ac:dyDescent="0.35">
      <c r="A164" s="50" t="s">
        <v>336</v>
      </c>
      <c r="B164" s="56">
        <v>40.06</v>
      </c>
      <c r="C164" s="57">
        <v>39.24</v>
      </c>
      <c r="D164" s="56">
        <v>39.200000000000003</v>
      </c>
      <c r="E164" s="58">
        <v>39.25</v>
      </c>
      <c r="F164" s="58" t="s">
        <v>68</v>
      </c>
      <c r="G164" s="62">
        <v>41.64</v>
      </c>
    </row>
    <row r="165" spans="1:7" ht="17.149999999999999" customHeight="1" x14ac:dyDescent="0.35">
      <c r="A165" s="50" t="s">
        <v>337</v>
      </c>
      <c r="B165" s="56">
        <v>40.18</v>
      </c>
      <c r="C165" s="57">
        <v>39.4</v>
      </c>
      <c r="D165" s="56">
        <v>39.299999999999997</v>
      </c>
      <c r="E165" s="58">
        <v>39.4</v>
      </c>
      <c r="F165" s="58" t="s">
        <v>68</v>
      </c>
      <c r="G165" s="62">
        <v>41.63</v>
      </c>
    </row>
    <row r="166" spans="1:7" ht="17.149999999999999" customHeight="1" x14ac:dyDescent="0.35">
      <c r="A166" s="50" t="s">
        <v>338</v>
      </c>
      <c r="B166" s="56">
        <v>40.29</v>
      </c>
      <c r="C166" s="57">
        <v>39.15</v>
      </c>
      <c r="D166" s="56">
        <v>39.18</v>
      </c>
      <c r="E166" s="58">
        <v>39.15</v>
      </c>
      <c r="F166" s="58" t="s">
        <v>68</v>
      </c>
      <c r="G166" s="62">
        <v>41.56</v>
      </c>
    </row>
    <row r="167" spans="1:7" ht="17.149999999999999" customHeight="1" x14ac:dyDescent="0.35">
      <c r="A167" s="50" t="s">
        <v>339</v>
      </c>
      <c r="B167" s="56">
        <v>40.25</v>
      </c>
      <c r="C167" s="57">
        <v>39.07</v>
      </c>
      <c r="D167" s="56">
        <v>39.21</v>
      </c>
      <c r="E167" s="58">
        <v>39.06</v>
      </c>
      <c r="F167" s="58" t="s">
        <v>68</v>
      </c>
      <c r="G167" s="62">
        <v>41.55</v>
      </c>
    </row>
    <row r="168" spans="1:7" ht="17.149999999999999" customHeight="1" x14ac:dyDescent="0.35">
      <c r="A168" s="50" t="s">
        <v>340</v>
      </c>
      <c r="B168" s="56">
        <v>40.21</v>
      </c>
      <c r="C168" s="57">
        <v>39.24</v>
      </c>
      <c r="D168" s="56">
        <v>39.24</v>
      </c>
      <c r="E168" s="58">
        <v>39.24</v>
      </c>
      <c r="F168" s="58" t="s">
        <v>68</v>
      </c>
      <c r="G168" s="62">
        <v>41.61</v>
      </c>
    </row>
    <row r="169" spans="1:7" ht="17.149999999999999" customHeight="1" x14ac:dyDescent="0.35">
      <c r="A169" s="50" t="s">
        <v>341</v>
      </c>
      <c r="B169" s="56">
        <v>40.22</v>
      </c>
      <c r="C169" s="57">
        <v>39.35</v>
      </c>
      <c r="D169" s="56">
        <v>39.19</v>
      </c>
      <c r="E169" s="58">
        <v>39.36</v>
      </c>
      <c r="F169" s="58" t="s">
        <v>68</v>
      </c>
      <c r="G169" s="62">
        <v>41.58</v>
      </c>
    </row>
    <row r="170" spans="1:7" ht="17.149999999999999" customHeight="1" x14ac:dyDescent="0.35">
      <c r="A170" s="50" t="s">
        <v>342</v>
      </c>
      <c r="B170" s="56">
        <v>40.28</v>
      </c>
      <c r="C170" s="57">
        <v>39.49</v>
      </c>
      <c r="D170" s="56">
        <v>39.39</v>
      </c>
      <c r="E170" s="58">
        <v>39.5</v>
      </c>
      <c r="F170" s="58" t="s">
        <v>68</v>
      </c>
      <c r="G170" s="62">
        <v>41.4</v>
      </c>
    </row>
    <row r="171" spans="1:7" ht="17.149999999999999" customHeight="1" x14ac:dyDescent="0.35">
      <c r="A171" s="50" t="s">
        <v>343</v>
      </c>
      <c r="B171" s="56">
        <v>40.18</v>
      </c>
      <c r="C171" s="57">
        <v>39.340000000000003</v>
      </c>
      <c r="D171" s="56">
        <v>39.43</v>
      </c>
      <c r="E171" s="58">
        <v>39.31</v>
      </c>
      <c r="F171" s="58" t="s">
        <v>68</v>
      </c>
      <c r="G171" s="62">
        <v>41.55</v>
      </c>
    </row>
    <row r="172" spans="1:7" ht="17.149999999999999" customHeight="1" x14ac:dyDescent="0.35">
      <c r="A172" s="50" t="s">
        <v>344</v>
      </c>
      <c r="B172" s="56">
        <v>40.15</v>
      </c>
      <c r="C172" s="57">
        <v>39.14</v>
      </c>
      <c r="D172" s="56">
        <v>39.42</v>
      </c>
      <c r="E172" s="58">
        <v>39.08</v>
      </c>
      <c r="F172" s="58" t="s">
        <v>68</v>
      </c>
      <c r="G172" s="62">
        <v>41.51</v>
      </c>
    </row>
    <row r="173" spans="1:7" ht="17.149999999999999" customHeight="1" x14ac:dyDescent="0.35">
      <c r="A173" s="50" t="s">
        <v>345</v>
      </c>
      <c r="B173" s="56">
        <v>40.24</v>
      </c>
      <c r="C173" s="57">
        <v>39.229999999999997</v>
      </c>
      <c r="D173" s="56">
        <v>39.76</v>
      </c>
      <c r="E173" s="58">
        <v>39.01</v>
      </c>
      <c r="F173" s="58" t="s">
        <v>68</v>
      </c>
      <c r="G173" s="62">
        <v>41.66</v>
      </c>
    </row>
    <row r="174" spans="1:7" ht="17.149999999999999" customHeight="1" x14ac:dyDescent="0.35">
      <c r="A174" s="50" t="s">
        <v>346</v>
      </c>
      <c r="B174" s="56">
        <v>40.270000000000003</v>
      </c>
      <c r="C174" s="57">
        <v>39.44</v>
      </c>
      <c r="D174" s="56">
        <v>39.89</v>
      </c>
      <c r="E174" s="58">
        <v>39.18</v>
      </c>
      <c r="F174" s="58" t="s">
        <v>68</v>
      </c>
      <c r="G174" s="62">
        <v>41.64</v>
      </c>
    </row>
    <row r="175" spans="1:7" ht="17.149999999999999" customHeight="1" x14ac:dyDescent="0.35">
      <c r="A175" s="50" t="s">
        <v>347</v>
      </c>
      <c r="B175" s="56">
        <v>40.270000000000003</v>
      </c>
      <c r="C175" s="57">
        <v>39.47</v>
      </c>
      <c r="D175" s="56">
        <v>39.69</v>
      </c>
      <c r="E175" s="58">
        <v>39.44</v>
      </c>
      <c r="F175" s="58" t="s">
        <v>68</v>
      </c>
      <c r="G175" s="62">
        <v>41.65</v>
      </c>
    </row>
    <row r="176" spans="1:7" ht="17.149999999999999" customHeight="1" x14ac:dyDescent="0.35">
      <c r="A176" s="50" t="s">
        <v>348</v>
      </c>
      <c r="B176" s="56">
        <v>40.26</v>
      </c>
      <c r="C176" s="57">
        <v>39.46</v>
      </c>
      <c r="D176" s="56">
        <v>39.61</v>
      </c>
      <c r="E176" s="58">
        <v>39.44</v>
      </c>
      <c r="F176" s="58" t="s">
        <v>68</v>
      </c>
      <c r="G176" s="62">
        <v>41.74</v>
      </c>
    </row>
    <row r="177" spans="1:7" ht="17.149999999999999" customHeight="1" x14ac:dyDescent="0.35">
      <c r="A177" s="50" t="s">
        <v>349</v>
      </c>
      <c r="B177" s="56">
        <v>40.24</v>
      </c>
      <c r="C177" s="57">
        <v>39.17</v>
      </c>
      <c r="D177" s="56">
        <v>39.53</v>
      </c>
      <c r="E177" s="58">
        <v>39.119999999999997</v>
      </c>
      <c r="F177" s="58" t="s">
        <v>68</v>
      </c>
      <c r="G177" s="62">
        <v>41.76</v>
      </c>
    </row>
    <row r="178" spans="1:7" ht="17.149999999999999" customHeight="1" x14ac:dyDescent="0.35">
      <c r="A178" s="50" t="s">
        <v>350</v>
      </c>
      <c r="B178" s="56">
        <v>40.35</v>
      </c>
      <c r="C178" s="57">
        <v>39.32</v>
      </c>
      <c r="D178" s="56">
        <v>39.71</v>
      </c>
      <c r="E178" s="58">
        <v>39.229999999999997</v>
      </c>
      <c r="F178" s="58" t="s">
        <v>68</v>
      </c>
      <c r="G178" s="62">
        <v>41.68</v>
      </c>
    </row>
    <row r="179" spans="1:7" ht="17.149999999999999" customHeight="1" x14ac:dyDescent="0.35">
      <c r="A179" s="50" t="s">
        <v>351</v>
      </c>
      <c r="B179" s="56">
        <v>40.340000000000003</v>
      </c>
      <c r="C179" s="57">
        <v>39.29</v>
      </c>
      <c r="D179" s="56">
        <v>39.840000000000003</v>
      </c>
      <c r="E179" s="58">
        <v>39.1</v>
      </c>
      <c r="F179" s="58" t="s">
        <v>68</v>
      </c>
      <c r="G179" s="62">
        <v>41.75</v>
      </c>
    </row>
    <row r="180" spans="1:7" ht="17.149999999999999" customHeight="1" x14ac:dyDescent="0.35">
      <c r="A180" s="50" t="s">
        <v>352</v>
      </c>
      <c r="B180" s="56">
        <v>40.200000000000003</v>
      </c>
      <c r="C180" s="57">
        <v>39.24</v>
      </c>
      <c r="D180" s="56">
        <v>39.9</v>
      </c>
      <c r="E180" s="58">
        <v>38.71</v>
      </c>
      <c r="F180" s="58" t="s">
        <v>68</v>
      </c>
      <c r="G180" s="62">
        <v>41.66</v>
      </c>
    </row>
    <row r="181" spans="1:7" ht="17.149999999999999" customHeight="1" x14ac:dyDescent="0.35">
      <c r="A181" s="50" t="s">
        <v>353</v>
      </c>
      <c r="B181" s="56">
        <v>40.31</v>
      </c>
      <c r="C181" s="57">
        <v>39.57</v>
      </c>
      <c r="D181" s="56">
        <v>39.94</v>
      </c>
      <c r="E181" s="58">
        <v>39.06</v>
      </c>
      <c r="F181" s="58" t="s">
        <v>68</v>
      </c>
      <c r="G181" s="62">
        <v>41.73</v>
      </c>
    </row>
    <row r="182" spans="1:7" ht="17.149999999999999" customHeight="1" x14ac:dyDescent="0.35">
      <c r="A182" s="50" t="s">
        <v>354</v>
      </c>
      <c r="B182" s="56">
        <v>40.020000000000003</v>
      </c>
      <c r="C182" s="57">
        <v>39.51</v>
      </c>
      <c r="D182" s="56">
        <v>39.950000000000003</v>
      </c>
      <c r="E182" s="58">
        <v>38.630000000000003</v>
      </c>
      <c r="F182" s="58" t="s">
        <v>68</v>
      </c>
      <c r="G182" s="62">
        <v>41.76</v>
      </c>
    </row>
    <row r="183" spans="1:7" ht="17.149999999999999" customHeight="1" x14ac:dyDescent="0.35">
      <c r="A183" s="50" t="s">
        <v>355</v>
      </c>
      <c r="B183" s="56">
        <v>40.47</v>
      </c>
      <c r="C183" s="57">
        <v>39.5</v>
      </c>
      <c r="D183" s="56">
        <v>39.94</v>
      </c>
      <c r="E183" s="58">
        <v>38.49</v>
      </c>
      <c r="F183" s="58" t="s">
        <v>68</v>
      </c>
      <c r="G183" s="62">
        <v>41.92</v>
      </c>
    </row>
    <row r="184" spans="1:7" ht="17.149999999999999" customHeight="1" x14ac:dyDescent="0.35">
      <c r="A184" s="50" t="s">
        <v>356</v>
      </c>
      <c r="B184" s="56">
        <v>40.57</v>
      </c>
      <c r="C184" s="57">
        <v>39.44</v>
      </c>
      <c r="D184" s="56">
        <v>39.93</v>
      </c>
      <c r="E184" s="58">
        <v>38.450000000000003</v>
      </c>
      <c r="F184" s="58" t="s">
        <v>68</v>
      </c>
      <c r="G184" s="62">
        <v>41.74</v>
      </c>
    </row>
    <row r="185" spans="1:7" ht="17.149999999999999" customHeight="1" x14ac:dyDescent="0.35">
      <c r="A185" s="50" t="s">
        <v>357</v>
      </c>
      <c r="B185" s="56">
        <v>40.44</v>
      </c>
      <c r="C185" s="57">
        <v>39.520000000000003</v>
      </c>
      <c r="D185" s="56">
        <v>39.909999999999997</v>
      </c>
      <c r="E185" s="58">
        <v>38.619999999999997</v>
      </c>
      <c r="F185" s="58" t="s">
        <v>68</v>
      </c>
      <c r="G185" s="62">
        <v>41.66</v>
      </c>
    </row>
    <row r="186" spans="1:7" ht="17.149999999999999" customHeight="1" x14ac:dyDescent="0.35">
      <c r="A186" s="50" t="s">
        <v>358</v>
      </c>
      <c r="B186" s="56">
        <v>40.49</v>
      </c>
      <c r="C186" s="57">
        <v>39.49</v>
      </c>
      <c r="D186" s="56">
        <v>39.909999999999997</v>
      </c>
      <c r="E186" s="58">
        <v>38.979999999999997</v>
      </c>
      <c r="F186" s="58" t="s">
        <v>68</v>
      </c>
      <c r="G186" s="62">
        <v>41.82</v>
      </c>
    </row>
    <row r="187" spans="1:7" ht="17.149999999999999" customHeight="1" x14ac:dyDescent="0.35">
      <c r="A187" s="50" t="s">
        <v>359</v>
      </c>
      <c r="B187" s="56">
        <v>40.58</v>
      </c>
      <c r="C187" s="57">
        <v>39.409999999999997</v>
      </c>
      <c r="D187" s="56">
        <v>39.880000000000003</v>
      </c>
      <c r="E187" s="58">
        <v>39.19</v>
      </c>
      <c r="F187" s="58" t="s">
        <v>68</v>
      </c>
      <c r="G187" s="62">
        <v>41.75</v>
      </c>
    </row>
    <row r="188" spans="1:7" ht="17.149999999999999" customHeight="1" x14ac:dyDescent="0.35">
      <c r="A188" s="50" t="s">
        <v>360</v>
      </c>
      <c r="B188" s="56">
        <v>40.49</v>
      </c>
      <c r="C188" s="57">
        <v>39.340000000000003</v>
      </c>
      <c r="D188" s="56">
        <v>39.79</v>
      </c>
      <c r="E188" s="58">
        <v>39.19</v>
      </c>
      <c r="F188" s="58" t="s">
        <v>68</v>
      </c>
      <c r="G188" s="62">
        <v>41.7</v>
      </c>
    </row>
    <row r="189" spans="1:7" ht="17.149999999999999" customHeight="1" x14ac:dyDescent="0.35">
      <c r="A189" s="50" t="s">
        <v>361</v>
      </c>
      <c r="B189" s="56">
        <v>40.450000000000003</v>
      </c>
      <c r="C189" s="57">
        <v>39.26</v>
      </c>
      <c r="D189" s="56">
        <v>39.82</v>
      </c>
      <c r="E189" s="58">
        <v>39.08</v>
      </c>
      <c r="F189" s="58">
        <v>39.68</v>
      </c>
      <c r="G189" s="62">
        <v>41.71</v>
      </c>
    </row>
    <row r="190" spans="1:7" ht="17.149999999999999" customHeight="1" x14ac:dyDescent="0.35">
      <c r="A190" s="50" t="s">
        <v>362</v>
      </c>
      <c r="B190" s="56">
        <v>40.54</v>
      </c>
      <c r="C190" s="57">
        <v>39.42</v>
      </c>
      <c r="D190" s="56">
        <v>39.83</v>
      </c>
      <c r="E190" s="58">
        <v>39.24</v>
      </c>
      <c r="F190" s="58">
        <v>39.85</v>
      </c>
      <c r="G190" s="62">
        <v>41.76</v>
      </c>
    </row>
    <row r="191" spans="1:7" ht="17.149999999999999" customHeight="1" x14ac:dyDescent="0.35">
      <c r="A191" s="50" t="s">
        <v>363</v>
      </c>
      <c r="B191" s="56">
        <v>40.56</v>
      </c>
      <c r="C191" s="57">
        <v>39.340000000000003</v>
      </c>
      <c r="D191" s="56">
        <v>39.85</v>
      </c>
      <c r="E191" s="58">
        <v>39.17</v>
      </c>
      <c r="F191" s="58">
        <v>39.76</v>
      </c>
      <c r="G191" s="62">
        <v>41.82</v>
      </c>
    </row>
    <row r="192" spans="1:7" ht="17.149999999999999" customHeight="1" x14ac:dyDescent="0.35">
      <c r="A192" s="50" t="s">
        <v>364</v>
      </c>
      <c r="B192" s="56">
        <v>40.44</v>
      </c>
      <c r="C192" s="57">
        <v>39.18</v>
      </c>
      <c r="D192" s="56">
        <v>39.9</v>
      </c>
      <c r="E192" s="58">
        <v>38.520000000000003</v>
      </c>
      <c r="F192" s="58">
        <v>39.65</v>
      </c>
      <c r="G192" s="62">
        <v>41.91</v>
      </c>
    </row>
    <row r="193" spans="1:7" ht="17.149999999999999" customHeight="1" x14ac:dyDescent="0.35">
      <c r="A193" s="50" t="s">
        <v>365</v>
      </c>
      <c r="B193" s="56">
        <v>40.46</v>
      </c>
      <c r="C193" s="57">
        <v>39.11</v>
      </c>
      <c r="D193" s="56">
        <v>39.9</v>
      </c>
      <c r="E193" s="58">
        <v>37.71</v>
      </c>
      <c r="F193" s="58">
        <v>39.69</v>
      </c>
      <c r="G193" s="62">
        <v>41.71</v>
      </c>
    </row>
    <row r="194" spans="1:7" ht="17.149999999999999" customHeight="1" x14ac:dyDescent="0.35">
      <c r="A194" s="50" t="s">
        <v>366</v>
      </c>
      <c r="B194" s="56">
        <v>40.409999999999997</v>
      </c>
      <c r="C194" s="57">
        <v>39.79</v>
      </c>
      <c r="D194" s="56">
        <v>40</v>
      </c>
      <c r="E194" s="58">
        <v>39.32</v>
      </c>
      <c r="F194" s="58">
        <v>40.19</v>
      </c>
      <c r="G194" s="62">
        <v>41.73</v>
      </c>
    </row>
    <row r="195" spans="1:7" ht="17.149999999999999" customHeight="1" x14ac:dyDescent="0.35">
      <c r="A195" s="50" t="s">
        <v>367</v>
      </c>
      <c r="B195" s="56">
        <v>40.43</v>
      </c>
      <c r="C195" s="57">
        <v>39.840000000000003</v>
      </c>
      <c r="D195" s="56">
        <v>39.93</v>
      </c>
      <c r="E195" s="58">
        <v>39.64</v>
      </c>
      <c r="F195" s="58">
        <v>40.18</v>
      </c>
      <c r="G195" s="62">
        <v>41.75</v>
      </c>
    </row>
    <row r="196" spans="1:7" ht="17.149999999999999" customHeight="1" x14ac:dyDescent="0.35">
      <c r="A196" s="50" t="s">
        <v>368</v>
      </c>
      <c r="B196" s="56">
        <v>40.630000000000003</v>
      </c>
      <c r="C196" s="57">
        <v>39.47</v>
      </c>
      <c r="D196" s="56">
        <v>39.909999999999997</v>
      </c>
      <c r="E196" s="58">
        <v>39.06</v>
      </c>
      <c r="F196" s="58">
        <v>40.049999999999997</v>
      </c>
      <c r="G196" s="62">
        <v>41.82</v>
      </c>
    </row>
    <row r="197" spans="1:7" ht="17.149999999999999" customHeight="1" x14ac:dyDescent="0.35">
      <c r="A197" s="50" t="s">
        <v>369</v>
      </c>
      <c r="B197" s="56">
        <v>40.61</v>
      </c>
      <c r="C197" s="57">
        <v>39.67</v>
      </c>
      <c r="D197" s="56">
        <v>40.03</v>
      </c>
      <c r="E197" s="58">
        <v>39.369999999999997</v>
      </c>
      <c r="F197" s="58">
        <v>40.28</v>
      </c>
      <c r="G197" s="62">
        <v>41.76</v>
      </c>
    </row>
    <row r="198" spans="1:7" ht="17.149999999999999" customHeight="1" x14ac:dyDescent="0.35">
      <c r="A198" s="50" t="s">
        <v>370</v>
      </c>
      <c r="B198" s="56">
        <v>40.49</v>
      </c>
      <c r="C198" s="57">
        <v>39.36</v>
      </c>
      <c r="D198" s="56">
        <v>39.869999999999997</v>
      </c>
      <c r="E198" s="58">
        <v>39.17</v>
      </c>
      <c r="F198" s="58">
        <v>39.880000000000003</v>
      </c>
      <c r="G198" s="62">
        <v>41.87</v>
      </c>
    </row>
    <row r="199" spans="1:7" ht="17.149999999999999" customHeight="1" x14ac:dyDescent="0.35">
      <c r="A199" s="50" t="s">
        <v>371</v>
      </c>
      <c r="B199" s="56">
        <v>40.46</v>
      </c>
      <c r="C199" s="57">
        <v>39.46</v>
      </c>
      <c r="D199" s="56">
        <v>39.81</v>
      </c>
      <c r="E199" s="58">
        <v>39.39</v>
      </c>
      <c r="F199" s="58">
        <v>39.83</v>
      </c>
      <c r="G199" s="62">
        <v>41.65</v>
      </c>
    </row>
    <row r="200" spans="1:7" ht="17.149999999999999" customHeight="1" x14ac:dyDescent="0.35">
      <c r="A200" s="75" t="s">
        <v>372</v>
      </c>
      <c r="B200" s="56">
        <v>40.46</v>
      </c>
      <c r="C200" s="57">
        <v>39.450000000000003</v>
      </c>
      <c r="D200" s="56">
        <v>39.799999999999997</v>
      </c>
      <c r="E200" s="58">
        <v>39.369999999999997</v>
      </c>
      <c r="F200" s="58">
        <v>39.82</v>
      </c>
      <c r="G200" s="62">
        <v>41.92</v>
      </c>
    </row>
    <row r="201" spans="1:7" ht="17.149999999999999" customHeight="1" x14ac:dyDescent="0.35">
      <c r="A201" s="111" t="s">
        <v>388</v>
      </c>
      <c r="B201" s="56">
        <v>40.24</v>
      </c>
      <c r="C201" s="57">
        <v>39.270000000000003</v>
      </c>
      <c r="D201" s="56">
        <v>39.5</v>
      </c>
      <c r="E201" s="58">
        <v>39.25</v>
      </c>
      <c r="F201" s="58">
        <v>39.61</v>
      </c>
      <c r="G201" s="62">
        <v>41.6</v>
      </c>
    </row>
    <row r="202" spans="1:7" ht="17.149999999999999" customHeight="1" x14ac:dyDescent="0.35">
      <c r="A202" s="117" t="s">
        <v>398</v>
      </c>
      <c r="B202" s="56">
        <v>40.19</v>
      </c>
      <c r="C202" s="57">
        <v>39.229999999999997</v>
      </c>
      <c r="D202" s="56">
        <v>39.44</v>
      </c>
      <c r="E202" s="58">
        <v>39.200000000000003</v>
      </c>
      <c r="F202" s="58">
        <v>39.630000000000003</v>
      </c>
      <c r="G202" s="62">
        <v>41.75</v>
      </c>
    </row>
    <row r="203" spans="1:7" ht="17.149999999999999" customHeight="1" x14ac:dyDescent="0.35">
      <c r="A203" s="113" t="s">
        <v>389</v>
      </c>
      <c r="B203" s="56">
        <v>40.19</v>
      </c>
      <c r="C203" s="57">
        <v>39.229999999999997</v>
      </c>
      <c r="D203" s="56">
        <v>39.4</v>
      </c>
      <c r="E203" s="58">
        <v>39.21</v>
      </c>
      <c r="F203" s="58">
        <v>39.65</v>
      </c>
      <c r="G203" s="62">
        <v>41.77</v>
      </c>
    </row>
    <row r="204" spans="1:7" ht="17.149999999999999" customHeight="1" x14ac:dyDescent="0.35">
      <c r="A204" s="113" t="s">
        <v>392</v>
      </c>
      <c r="B204" s="56">
        <v>40.11</v>
      </c>
      <c r="C204" s="57">
        <v>39.18</v>
      </c>
      <c r="D204" s="56">
        <v>39.72</v>
      </c>
      <c r="E204" s="58">
        <v>39.01</v>
      </c>
      <c r="F204" s="58">
        <v>39.630000000000003</v>
      </c>
      <c r="G204" s="62">
        <v>41.71</v>
      </c>
    </row>
    <row r="205" spans="1:7" ht="17.149999999999999" customHeight="1" x14ac:dyDescent="0.35">
      <c r="A205" s="111" t="s">
        <v>393</v>
      </c>
      <c r="B205" s="56">
        <v>40.19</v>
      </c>
      <c r="C205" s="57">
        <v>39.11</v>
      </c>
      <c r="D205" s="56">
        <v>39.799999999999997</v>
      </c>
      <c r="E205" s="58">
        <v>38.5</v>
      </c>
      <c r="F205" s="58">
        <v>39.659999999999997</v>
      </c>
      <c r="G205" s="62">
        <v>41.78</v>
      </c>
    </row>
    <row r="206" spans="1:7" ht="17.149999999999999" customHeight="1" x14ac:dyDescent="0.35">
      <c r="A206" s="115" t="s">
        <v>394</v>
      </c>
      <c r="B206" s="56">
        <v>39.590000000000003</v>
      </c>
      <c r="C206" s="57">
        <v>39.14</v>
      </c>
      <c r="D206" s="56">
        <v>39.78</v>
      </c>
      <c r="E206" s="58">
        <v>38.47</v>
      </c>
      <c r="F206" s="58">
        <v>39.340000000000003</v>
      </c>
      <c r="G206" s="62">
        <v>41.31</v>
      </c>
    </row>
    <row r="207" spans="1:7" ht="17.149999999999999" customHeight="1" x14ac:dyDescent="0.35">
      <c r="A207" s="115" t="s">
        <v>395</v>
      </c>
      <c r="B207" s="56">
        <v>40.1</v>
      </c>
      <c r="C207" s="57">
        <v>39.020000000000003</v>
      </c>
      <c r="D207" s="56">
        <v>39.85</v>
      </c>
      <c r="E207" s="58">
        <v>37.869999999999997</v>
      </c>
      <c r="F207" s="58">
        <v>39.49</v>
      </c>
      <c r="G207" s="62">
        <v>41.73</v>
      </c>
    </row>
    <row r="208" spans="1:7" ht="17.149999999999999" customHeight="1" x14ac:dyDescent="0.35">
      <c r="A208" s="115" t="s">
        <v>396</v>
      </c>
      <c r="B208" s="56">
        <v>40.03</v>
      </c>
      <c r="C208" s="57">
        <v>39.04</v>
      </c>
      <c r="D208" s="56">
        <v>39.869999999999997</v>
      </c>
      <c r="E208" s="58">
        <v>37.29</v>
      </c>
      <c r="F208" s="58">
        <v>39.47</v>
      </c>
      <c r="G208" s="62">
        <v>41.65</v>
      </c>
    </row>
    <row r="209" spans="1:7" ht="17.149999999999999" customHeight="1" x14ac:dyDescent="0.35">
      <c r="A209" s="116" t="s">
        <v>397</v>
      </c>
      <c r="B209" s="56">
        <v>40.07</v>
      </c>
      <c r="C209" s="57">
        <v>39.049999999999997</v>
      </c>
      <c r="D209" s="56">
        <v>39.69</v>
      </c>
      <c r="E209" s="58">
        <v>38.61</v>
      </c>
      <c r="F209" s="58">
        <v>39.590000000000003</v>
      </c>
      <c r="G209" s="62">
        <v>41.76</v>
      </c>
    </row>
    <row r="210" spans="1:7" ht="17.149999999999999" customHeight="1" x14ac:dyDescent="0.35">
      <c r="A210" s="119" t="s">
        <v>399</v>
      </c>
      <c r="B210" s="56">
        <v>40.17</v>
      </c>
      <c r="C210" s="57">
        <v>39.19</v>
      </c>
      <c r="D210" s="56">
        <v>39.58</v>
      </c>
      <c r="E210" s="58">
        <v>39.1</v>
      </c>
      <c r="F210" s="58">
        <v>39.64</v>
      </c>
      <c r="G210" s="62">
        <v>41.92</v>
      </c>
    </row>
    <row r="211" spans="1:7" x14ac:dyDescent="0.35">
      <c r="A211" s="119" t="s">
        <v>400</v>
      </c>
      <c r="B211" s="56">
        <v>40.21</v>
      </c>
      <c r="C211" s="57">
        <v>39.26</v>
      </c>
      <c r="D211" s="56">
        <v>39.54</v>
      </c>
      <c r="E211" s="58">
        <v>39.22</v>
      </c>
      <c r="F211" s="58">
        <v>39.61</v>
      </c>
      <c r="G211" s="62">
        <v>41.73</v>
      </c>
    </row>
    <row r="212" spans="1:7" x14ac:dyDescent="0.35">
      <c r="A212" s="119" t="s">
        <v>402</v>
      </c>
      <c r="B212" s="56">
        <v>40.33</v>
      </c>
      <c r="C212" s="57">
        <v>39.22</v>
      </c>
      <c r="D212" s="56">
        <v>39.47</v>
      </c>
      <c r="E212" s="58">
        <v>39.200000000000003</v>
      </c>
      <c r="F212" s="58">
        <v>39.619999999999997</v>
      </c>
      <c r="G212" s="62">
        <v>41.79</v>
      </c>
    </row>
    <row r="213" spans="1:7" x14ac:dyDescent="0.35">
      <c r="A213" s="135" t="s">
        <v>415</v>
      </c>
      <c r="B213" s="145">
        <v>40.18</v>
      </c>
      <c r="C213" s="146">
        <v>39.25</v>
      </c>
      <c r="D213" s="145">
        <v>39.39</v>
      </c>
      <c r="E213" s="147">
        <v>39.229999999999997</v>
      </c>
      <c r="F213" s="147">
        <v>39.549999999999997</v>
      </c>
      <c r="G213" s="148">
        <v>41.79</v>
      </c>
    </row>
    <row r="214" spans="1:7" x14ac:dyDescent="0.35">
      <c r="A214" s="135" t="s">
        <v>417</v>
      </c>
      <c r="B214" s="145">
        <v>40.21</v>
      </c>
      <c r="C214" s="146">
        <v>39.130000000000003</v>
      </c>
      <c r="D214" s="145">
        <v>39.159999999999997</v>
      </c>
      <c r="E214" s="147">
        <v>39.130000000000003</v>
      </c>
      <c r="F214" s="147">
        <v>39.479999999999997</v>
      </c>
      <c r="G214" s="148">
        <v>41.73</v>
      </c>
    </row>
    <row r="215" spans="1:7" x14ac:dyDescent="0.35">
      <c r="A215" s="135" t="s">
        <v>418</v>
      </c>
      <c r="B215" s="145">
        <v>40.4</v>
      </c>
      <c r="C215" s="146">
        <v>39.19</v>
      </c>
      <c r="D215" s="145">
        <v>39.54</v>
      </c>
      <c r="E215" s="147">
        <v>39.15</v>
      </c>
      <c r="F215" s="147">
        <v>39.64</v>
      </c>
      <c r="G215" s="148">
        <v>41.77</v>
      </c>
    </row>
    <row r="216" spans="1:7" s="118" customFormat="1" x14ac:dyDescent="0.35">
      <c r="A216" s="135" t="s">
        <v>421</v>
      </c>
      <c r="B216" s="145">
        <v>40.4</v>
      </c>
      <c r="C216" s="146">
        <v>39.450000000000003</v>
      </c>
      <c r="D216" s="145">
        <v>39.880000000000003</v>
      </c>
      <c r="E216" s="147">
        <v>39.18</v>
      </c>
      <c r="F216" s="147">
        <v>39.9</v>
      </c>
      <c r="G216" s="148">
        <v>41.72</v>
      </c>
    </row>
    <row r="217" spans="1:7" s="118" customFormat="1" x14ac:dyDescent="0.35">
      <c r="A217" s="135" t="s">
        <v>422</v>
      </c>
      <c r="B217" s="145">
        <v>40.49</v>
      </c>
      <c r="C217" s="146">
        <v>39.5</v>
      </c>
      <c r="D217" s="145">
        <v>39.93</v>
      </c>
      <c r="E217" s="147">
        <v>38.68</v>
      </c>
      <c r="F217" s="147">
        <v>40.04</v>
      </c>
      <c r="G217" s="148">
        <v>41.71</v>
      </c>
    </row>
    <row r="218" spans="1:7" x14ac:dyDescent="0.35">
      <c r="A218" s="135" t="s">
        <v>424</v>
      </c>
      <c r="B218" s="145">
        <v>40.26</v>
      </c>
      <c r="C218" s="146">
        <v>39.520000000000003</v>
      </c>
      <c r="D218" s="145">
        <v>39.89</v>
      </c>
      <c r="E218" s="147">
        <v>36.6</v>
      </c>
      <c r="F218" s="147">
        <v>39.94</v>
      </c>
      <c r="G218" s="148">
        <v>41.76</v>
      </c>
    </row>
    <row r="219" spans="1:7" x14ac:dyDescent="0.35">
      <c r="A219" s="135" t="s">
        <v>425</v>
      </c>
      <c r="B219" s="145">
        <v>40.46</v>
      </c>
      <c r="C219" s="146">
        <v>39.4</v>
      </c>
      <c r="D219" s="145">
        <v>39.93</v>
      </c>
      <c r="E219" s="147">
        <v>37.979999999999997</v>
      </c>
      <c r="F219" s="147">
        <v>39.909999999999997</v>
      </c>
      <c r="G219" s="148">
        <v>41.66</v>
      </c>
    </row>
    <row r="220" spans="1:7" x14ac:dyDescent="0.35">
      <c r="A220" s="135" t="s">
        <v>427</v>
      </c>
      <c r="B220" s="145">
        <v>40.33</v>
      </c>
      <c r="C220" s="146">
        <v>39.43</v>
      </c>
      <c r="D220" s="145">
        <v>39.909999999999997</v>
      </c>
      <c r="E220" s="147">
        <v>38.700000000000003</v>
      </c>
      <c r="F220" s="147">
        <v>39.869999999999997</v>
      </c>
      <c r="G220" s="148">
        <v>41.58</v>
      </c>
    </row>
    <row r="221" spans="1:7" x14ac:dyDescent="0.35">
      <c r="A221" s="135" t="s">
        <v>429</v>
      </c>
      <c r="B221" s="145">
        <v>40.43</v>
      </c>
      <c r="C221" s="146">
        <v>39.4</v>
      </c>
      <c r="D221" s="145">
        <v>39.909999999999997</v>
      </c>
      <c r="E221" s="147">
        <v>38.65</v>
      </c>
      <c r="F221" s="147">
        <v>39.909999999999997</v>
      </c>
      <c r="G221" s="148">
        <v>41.7</v>
      </c>
    </row>
    <row r="222" spans="1:7" x14ac:dyDescent="0.35">
      <c r="A222" s="135" t="s">
        <v>430</v>
      </c>
      <c r="B222" s="145">
        <v>40.24</v>
      </c>
      <c r="C222" s="146">
        <v>39.22</v>
      </c>
      <c r="D222" s="145">
        <v>39.67</v>
      </c>
      <c r="E222" s="147">
        <v>39.119999999999997</v>
      </c>
      <c r="F222" s="147">
        <v>39.659999999999997</v>
      </c>
      <c r="G222" s="148">
        <v>41.65</v>
      </c>
    </row>
    <row r="223" spans="1:7" x14ac:dyDescent="0.35">
      <c r="A223" s="135" t="s">
        <v>432</v>
      </c>
      <c r="B223" s="145">
        <v>40.32</v>
      </c>
      <c r="C223" s="146">
        <v>39.200000000000003</v>
      </c>
      <c r="D223" s="145">
        <v>39.68</v>
      </c>
      <c r="E223" s="147">
        <v>39.1</v>
      </c>
      <c r="F223" s="147">
        <v>39.590000000000003</v>
      </c>
      <c r="G223" s="148">
        <v>41.87</v>
      </c>
    </row>
    <row r="224" spans="1:7" x14ac:dyDescent="0.35">
      <c r="A224" s="135" t="s">
        <v>434</v>
      </c>
      <c r="B224" s="145">
        <v>40.21</v>
      </c>
      <c r="C224" s="146">
        <v>39.200000000000003</v>
      </c>
      <c r="D224" s="145">
        <v>39.47</v>
      </c>
      <c r="E224" s="147">
        <v>39.17</v>
      </c>
      <c r="F224" s="147">
        <v>39.54</v>
      </c>
      <c r="G224" s="148">
        <v>41.76</v>
      </c>
    </row>
    <row r="225" spans="1:7" x14ac:dyDescent="0.35">
      <c r="A225" s="135" t="s">
        <v>458</v>
      </c>
      <c r="B225" s="145">
        <v>40.14</v>
      </c>
      <c r="C225" s="146">
        <v>39.1</v>
      </c>
      <c r="D225" s="145">
        <v>39.380000000000003</v>
      </c>
      <c r="E225" s="147">
        <v>39.07</v>
      </c>
      <c r="F225" s="147">
        <v>39.4</v>
      </c>
      <c r="G225" s="148">
        <v>41.54</v>
      </c>
    </row>
    <row r="226" spans="1:7" x14ac:dyDescent="0.35">
      <c r="A226" s="135" t="s">
        <v>459</v>
      </c>
      <c r="B226" s="145">
        <v>40.44</v>
      </c>
      <c r="C226" s="146">
        <v>39.1</v>
      </c>
      <c r="D226" s="145">
        <v>39.69</v>
      </c>
      <c r="E226" s="147">
        <v>38.99</v>
      </c>
      <c r="F226" s="147">
        <v>39.51</v>
      </c>
      <c r="G226" s="148">
        <v>41.63</v>
      </c>
    </row>
    <row r="227" spans="1:7" x14ac:dyDescent="0.35">
      <c r="A227" s="135" t="s">
        <v>461</v>
      </c>
      <c r="B227" s="145">
        <v>40.25</v>
      </c>
      <c r="C227" s="146">
        <v>39.299999999999997</v>
      </c>
      <c r="D227" s="145">
        <v>39.68</v>
      </c>
      <c r="E227" s="147">
        <v>39.229999999999997</v>
      </c>
      <c r="F227" s="147">
        <v>39.64</v>
      </c>
      <c r="G227" s="148">
        <v>41.62</v>
      </c>
    </row>
    <row r="228" spans="1:7" x14ac:dyDescent="0.35">
      <c r="A228" s="135" t="s">
        <v>463</v>
      </c>
      <c r="B228" s="145">
        <v>40.26</v>
      </c>
      <c r="C228" s="146">
        <v>39.21</v>
      </c>
      <c r="D228" s="145">
        <v>39.619999999999997</v>
      </c>
      <c r="E228" s="147">
        <v>39.130000000000003</v>
      </c>
      <c r="F228" s="147">
        <v>39.590000000000003</v>
      </c>
      <c r="G228" s="148">
        <v>41.77</v>
      </c>
    </row>
    <row r="229" spans="1:7" x14ac:dyDescent="0.35">
      <c r="A229" s="135" t="s">
        <v>464</v>
      </c>
      <c r="B229" s="145">
        <v>40.25</v>
      </c>
      <c r="C229" s="146">
        <v>39.57</v>
      </c>
      <c r="D229" s="145">
        <v>39.79</v>
      </c>
      <c r="E229" s="147">
        <v>39.31</v>
      </c>
      <c r="F229" s="147">
        <v>39.94</v>
      </c>
      <c r="G229" s="148">
        <v>41.48</v>
      </c>
    </row>
  </sheetData>
  <phoneticPr fontId="21" type="noConversion"/>
  <pageMargins left="0.74803149606299213" right="0.74803149606299213" top="0.98425196850393704" bottom="0.98425196850393704" header="0.51181102362204722" footer="0.51181102362204722"/>
  <pageSetup paperSize="9" scale="52" orientation="landscape" verticalDpi="4"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CDF6C-AE99-464F-A5C1-E56DC5BA1908}">
  <dimension ref="A1:AQ236"/>
  <sheetViews>
    <sheetView topLeftCell="R1" workbookViewId="0">
      <selection activeCell="W8" sqref="W8"/>
    </sheetView>
  </sheetViews>
  <sheetFormatPr defaultColWidth="9.1796875" defaultRowHeight="15.5" x14ac:dyDescent="0.35"/>
  <cols>
    <col min="1" max="1" width="49.26953125" style="91" bestFit="1" customWidth="1"/>
    <col min="2" max="20" width="10.7265625" style="91" customWidth="1"/>
    <col min="21" max="21" width="10.54296875" style="91" customWidth="1"/>
    <col min="22" max="43" width="10.54296875" style="50" customWidth="1"/>
    <col min="44" max="16384" width="9.1796875" style="91"/>
  </cols>
  <sheetData>
    <row r="1" spans="1:43" x14ac:dyDescent="0.35">
      <c r="A1" s="90" t="s">
        <v>69</v>
      </c>
    </row>
    <row r="5" spans="1:43" ht="16" thickBot="1" x14ac:dyDescent="0.4"/>
    <row r="6" spans="1:43" s="92" customFormat="1" ht="20.149999999999999" customHeight="1" x14ac:dyDescent="0.35">
      <c r="B6" s="93" t="s">
        <v>53</v>
      </c>
      <c r="C6" s="93"/>
      <c r="D6" s="93"/>
      <c r="E6" s="93"/>
      <c r="F6" s="93"/>
      <c r="G6" s="93"/>
      <c r="H6" s="93"/>
      <c r="I6" s="93"/>
      <c r="J6" s="93"/>
      <c r="K6" s="93" t="s">
        <v>54</v>
      </c>
      <c r="L6" s="93"/>
      <c r="M6" s="93"/>
      <c r="N6" s="93"/>
      <c r="O6" s="93"/>
      <c r="P6" s="93"/>
      <c r="Q6" s="93"/>
      <c r="R6" s="93"/>
      <c r="S6" s="93"/>
      <c r="T6" s="93"/>
      <c r="V6" s="100" t="s">
        <v>88</v>
      </c>
      <c r="W6" s="103">
        <v>2026</v>
      </c>
      <c r="X6" s="94"/>
      <c r="Y6" s="94"/>
      <c r="Z6" s="94"/>
      <c r="AB6" s="94"/>
      <c r="AC6" s="94"/>
      <c r="AD6" s="94"/>
      <c r="AE6" s="94"/>
      <c r="AF6" s="94"/>
      <c r="AG6" s="94"/>
      <c r="AH6" s="94"/>
      <c r="AI6" s="94"/>
      <c r="AJ6" s="94"/>
      <c r="AK6" s="94"/>
      <c r="AL6" s="94"/>
      <c r="AM6" s="94"/>
      <c r="AN6" s="94"/>
      <c r="AO6" s="94"/>
      <c r="AP6" s="94"/>
      <c r="AQ6" s="94"/>
    </row>
    <row r="7" spans="1:43" s="92" customFormat="1" ht="20.149999999999999" customHeight="1" thickBot="1" x14ac:dyDescent="0.4">
      <c r="B7" s="93"/>
      <c r="C7" s="93" t="s">
        <v>55</v>
      </c>
      <c r="D7" s="93"/>
      <c r="E7" s="93"/>
      <c r="F7" s="93"/>
      <c r="G7" s="93" t="s">
        <v>56</v>
      </c>
      <c r="H7" s="93"/>
      <c r="I7" s="93"/>
      <c r="J7" s="93"/>
      <c r="K7" s="93"/>
      <c r="L7" s="93" t="s">
        <v>57</v>
      </c>
      <c r="M7" s="93"/>
      <c r="N7" s="93"/>
      <c r="O7" s="92" t="s">
        <v>58</v>
      </c>
      <c r="P7" s="93"/>
      <c r="Q7" s="93"/>
      <c r="R7" s="93"/>
      <c r="S7" s="93"/>
      <c r="T7" s="93"/>
      <c r="V7" s="101" t="s">
        <v>87</v>
      </c>
      <c r="W7" s="102">
        <v>5</v>
      </c>
      <c r="X7" s="50"/>
      <c r="Y7" s="94"/>
      <c r="Z7" s="94"/>
      <c r="AA7" s="94"/>
      <c r="AB7" s="94"/>
      <c r="AC7" s="94"/>
      <c r="AD7" s="94"/>
      <c r="AE7" s="94"/>
      <c r="AF7" s="94"/>
      <c r="AG7" s="94"/>
      <c r="AH7" s="94"/>
      <c r="AI7" s="94"/>
      <c r="AJ7" s="94"/>
      <c r="AK7" s="94"/>
      <c r="AL7" s="94"/>
      <c r="AM7" s="94"/>
      <c r="AN7" s="94"/>
      <c r="AO7" s="94"/>
      <c r="AP7" s="94"/>
      <c r="AQ7" s="94"/>
    </row>
    <row r="8" spans="1:43" s="95" customFormat="1" ht="90" customHeight="1" x14ac:dyDescent="0.35">
      <c r="A8" s="95" t="s">
        <v>87</v>
      </c>
      <c r="B8" s="96" t="s">
        <v>71</v>
      </c>
      <c r="C8" s="96" t="s">
        <v>60</v>
      </c>
      <c r="D8" s="96" t="s">
        <v>61</v>
      </c>
      <c r="E8" s="96" t="s">
        <v>72</v>
      </c>
      <c r="F8" s="96" t="s">
        <v>73</v>
      </c>
      <c r="G8" s="96" t="s">
        <v>152</v>
      </c>
      <c r="H8" s="96" t="s">
        <v>163</v>
      </c>
      <c r="I8" s="96" t="s">
        <v>164</v>
      </c>
      <c r="J8" s="96" t="s">
        <v>165</v>
      </c>
      <c r="K8" s="96" t="s">
        <v>64</v>
      </c>
      <c r="L8" s="96" t="s">
        <v>65</v>
      </c>
      <c r="M8" s="96" t="s">
        <v>66</v>
      </c>
      <c r="N8" s="96" t="s">
        <v>166</v>
      </c>
      <c r="O8" s="96" t="s">
        <v>167</v>
      </c>
      <c r="P8" s="96" t="s">
        <v>168</v>
      </c>
      <c r="Q8" s="96" t="s">
        <v>169</v>
      </c>
      <c r="R8" s="96" t="s">
        <v>170</v>
      </c>
      <c r="S8" s="96" t="s">
        <v>171</v>
      </c>
      <c r="T8" s="96" t="s">
        <v>54</v>
      </c>
      <c r="Y8" s="94"/>
      <c r="Z8" s="94"/>
      <c r="AA8" s="94"/>
      <c r="AB8" s="94"/>
      <c r="AC8" s="94"/>
      <c r="AD8" s="94"/>
      <c r="AE8" s="94"/>
      <c r="AF8" s="94"/>
      <c r="AG8" s="94"/>
      <c r="AH8" s="94"/>
      <c r="AI8" s="94"/>
      <c r="AJ8" s="94"/>
      <c r="AK8" s="94"/>
      <c r="AL8" s="94"/>
      <c r="AM8" s="94"/>
      <c r="AN8" s="94"/>
      <c r="AO8" s="94"/>
      <c r="AP8" s="94"/>
      <c r="AQ8" s="94"/>
    </row>
    <row r="9" spans="1:43" x14ac:dyDescent="0.35">
      <c r="A9" s="97" t="s">
        <v>89</v>
      </c>
      <c r="B9" s="98"/>
      <c r="C9" s="98"/>
      <c r="D9" s="98"/>
      <c r="E9" s="98"/>
      <c r="F9" s="98"/>
      <c r="G9" s="98"/>
      <c r="H9" s="98"/>
      <c r="I9" s="98"/>
      <c r="J9" s="98"/>
      <c r="K9" s="98"/>
      <c r="L9" s="98"/>
      <c r="M9" s="98"/>
      <c r="N9" s="98"/>
      <c r="O9" s="98"/>
      <c r="P9" s="98"/>
      <c r="Q9" s="98"/>
      <c r="R9" s="98"/>
      <c r="S9" s="98"/>
      <c r="T9" s="98"/>
      <c r="W9" s="50" t="s">
        <v>110</v>
      </c>
      <c r="X9" s="50" t="s">
        <v>111</v>
      </c>
      <c r="Y9" s="50" t="s">
        <v>179</v>
      </c>
      <c r="Z9" s="50" t="s">
        <v>180</v>
      </c>
      <c r="AA9" s="50" t="s">
        <v>122</v>
      </c>
      <c r="AB9" s="50" t="s">
        <v>112</v>
      </c>
      <c r="AC9" s="50" t="s">
        <v>113</v>
      </c>
      <c r="AD9" s="50" t="s">
        <v>114</v>
      </c>
      <c r="AE9" s="50" t="s">
        <v>115</v>
      </c>
      <c r="AF9" s="50" t="s">
        <v>116</v>
      </c>
      <c r="AG9" s="50" t="s">
        <v>117</v>
      </c>
      <c r="AH9" s="50" t="s">
        <v>118</v>
      </c>
      <c r="AI9" s="50" t="s">
        <v>105</v>
      </c>
      <c r="AJ9" s="50" t="s">
        <v>119</v>
      </c>
      <c r="AK9" s="50" t="s">
        <v>120</v>
      </c>
      <c r="AL9" s="50" t="s">
        <v>121</v>
      </c>
      <c r="AM9" s="50" t="s">
        <v>106</v>
      </c>
      <c r="AN9" s="50" t="s">
        <v>123</v>
      </c>
      <c r="AO9" s="50" t="s">
        <v>125</v>
      </c>
      <c r="AP9" s="50" t="s">
        <v>126</v>
      </c>
      <c r="AQ9" s="50" t="s">
        <v>127</v>
      </c>
    </row>
    <row r="10" spans="1:43" x14ac:dyDescent="0.35">
      <c r="A10" s="97" t="s">
        <v>90</v>
      </c>
      <c r="B10" s="98"/>
      <c r="C10" s="98"/>
      <c r="D10" s="98"/>
      <c r="E10" s="98"/>
      <c r="F10" s="98"/>
      <c r="G10" s="98"/>
      <c r="H10" s="98"/>
      <c r="I10" s="98"/>
      <c r="J10" s="98"/>
      <c r="K10" s="98"/>
      <c r="L10" s="98"/>
      <c r="M10" s="98"/>
      <c r="N10" s="98"/>
      <c r="O10" s="98"/>
      <c r="P10" s="98"/>
      <c r="Q10" s="98"/>
      <c r="R10" s="98"/>
      <c r="S10" s="98"/>
      <c r="T10" s="98"/>
      <c r="U10" s="99" t="s">
        <v>144</v>
      </c>
      <c r="V10" s="50">
        <f>W6-2008+10+IF(W7=12,1,0)-6</f>
        <v>22</v>
      </c>
      <c r="W10" s="50" t="str">
        <f t="shared" ref="W10:AQ10" si="0">$U$10&amp;W$9&amp;$V10</f>
        <v>'Annual (mcm)'!A22</v>
      </c>
      <c r="X10" s="50" t="str">
        <f t="shared" si="0"/>
        <v>'Annual (mcm)'!B22</v>
      </c>
      <c r="Y10" s="50" t="str">
        <f t="shared" si="0"/>
        <v>'Annual (mcm)'!C22</v>
      </c>
      <c r="Z10" s="50" t="str">
        <f t="shared" si="0"/>
        <v>'Annual (mcm)'!D22</v>
      </c>
      <c r="AA10" s="50" t="str">
        <f t="shared" si="0"/>
        <v>'Annual (mcm)'!E22</v>
      </c>
      <c r="AB10" s="50" t="str">
        <f t="shared" si="0"/>
        <v>'Annual (mcm)'!F22</v>
      </c>
      <c r="AC10" s="50" t="str">
        <f t="shared" si="0"/>
        <v>'Annual (mcm)'!G22</v>
      </c>
      <c r="AD10" s="50" t="str">
        <f t="shared" si="0"/>
        <v>'Annual (mcm)'!H22</v>
      </c>
      <c r="AE10" s="50" t="str">
        <f t="shared" si="0"/>
        <v>'Annual (mcm)'!I22</v>
      </c>
      <c r="AF10" s="50" t="str">
        <f t="shared" si="0"/>
        <v>'Annual (mcm)'!J22</v>
      </c>
      <c r="AG10" s="50" t="str">
        <f t="shared" si="0"/>
        <v>'Annual (mcm)'!K22</v>
      </c>
      <c r="AH10" s="50" t="str">
        <f t="shared" si="0"/>
        <v>'Annual (mcm)'!L22</v>
      </c>
      <c r="AI10" s="50" t="str">
        <f t="shared" si="0"/>
        <v>'Annual (mcm)'!M22</v>
      </c>
      <c r="AJ10" s="50" t="str">
        <f t="shared" si="0"/>
        <v>'Annual (mcm)'!N22</v>
      </c>
      <c r="AK10" s="50" t="str">
        <f t="shared" si="0"/>
        <v>'Annual (mcm)'!O22</v>
      </c>
      <c r="AL10" s="50" t="str">
        <f t="shared" si="0"/>
        <v>'Annual (mcm)'!P22</v>
      </c>
      <c r="AM10" s="50" t="str">
        <f t="shared" si="0"/>
        <v>'Annual (mcm)'!Q22</v>
      </c>
      <c r="AN10" s="50" t="str">
        <f t="shared" si="0"/>
        <v>'Annual (mcm)'!R22</v>
      </c>
      <c r="AO10" s="50" t="str">
        <f t="shared" si="0"/>
        <v>'Annual (mcm)'!S22</v>
      </c>
      <c r="AP10" s="50" t="str">
        <f t="shared" si="0"/>
        <v>'Annual (mcm)'!T22</v>
      </c>
      <c r="AQ10" s="50" t="str">
        <f t="shared" si="0"/>
        <v>'Annual (mcm)'!U22</v>
      </c>
    </row>
    <row r="11" spans="1:43" x14ac:dyDescent="0.35">
      <c r="A11" s="97" t="s">
        <v>91</v>
      </c>
      <c r="B11" s="98"/>
      <c r="C11" s="98"/>
      <c r="D11" s="98"/>
      <c r="E11" s="98"/>
      <c r="F11" s="98"/>
      <c r="G11" s="98"/>
      <c r="H11" s="98"/>
      <c r="I11" s="98"/>
      <c r="J11" s="98"/>
      <c r="K11" s="98"/>
      <c r="L11" s="98"/>
      <c r="M11" s="98"/>
      <c r="N11" s="98"/>
      <c r="O11" s="98"/>
      <c r="P11" s="98"/>
      <c r="Q11" s="98"/>
      <c r="R11" s="98"/>
      <c r="S11" s="98"/>
      <c r="T11" s="98"/>
      <c r="V11" s="50">
        <f>V10+1</f>
        <v>23</v>
      </c>
      <c r="W11" s="50" t="str">
        <f t="shared" ref="W11:W14" si="1">$U$10&amp;W$9&amp;$V11</f>
        <v>'Annual (mcm)'!A23</v>
      </c>
      <c r="X11" s="50" t="str">
        <f t="shared" ref="X11:AG14" si="2">$U$10&amp;X$9&amp;$V11</f>
        <v>'Annual (mcm)'!B23</v>
      </c>
      <c r="Y11" s="50" t="str">
        <f t="shared" si="2"/>
        <v>'Annual (mcm)'!C23</v>
      </c>
      <c r="Z11" s="50" t="str">
        <f t="shared" si="2"/>
        <v>'Annual (mcm)'!D23</v>
      </c>
      <c r="AA11" s="50" t="str">
        <f t="shared" si="2"/>
        <v>'Annual (mcm)'!E23</v>
      </c>
      <c r="AB11" s="50" t="str">
        <f t="shared" si="2"/>
        <v>'Annual (mcm)'!F23</v>
      </c>
      <c r="AC11" s="50" t="str">
        <f t="shared" si="2"/>
        <v>'Annual (mcm)'!G23</v>
      </c>
      <c r="AD11" s="50" t="str">
        <f t="shared" si="2"/>
        <v>'Annual (mcm)'!H23</v>
      </c>
      <c r="AE11" s="50" t="str">
        <f t="shared" si="2"/>
        <v>'Annual (mcm)'!I23</v>
      </c>
      <c r="AF11" s="50" t="str">
        <f t="shared" si="2"/>
        <v>'Annual (mcm)'!J23</v>
      </c>
      <c r="AG11" s="50" t="str">
        <f t="shared" si="2"/>
        <v>'Annual (mcm)'!K23</v>
      </c>
      <c r="AH11" s="50" t="str">
        <f t="shared" ref="AH11:AQ14" si="3">$U$10&amp;AH$9&amp;$V11</f>
        <v>'Annual (mcm)'!L23</v>
      </c>
      <c r="AI11" s="50" t="str">
        <f t="shared" si="3"/>
        <v>'Annual (mcm)'!M23</v>
      </c>
      <c r="AJ11" s="50" t="str">
        <f t="shared" si="3"/>
        <v>'Annual (mcm)'!N23</v>
      </c>
      <c r="AK11" s="50" t="str">
        <f t="shared" si="3"/>
        <v>'Annual (mcm)'!O23</v>
      </c>
      <c r="AL11" s="50" t="str">
        <f t="shared" si="3"/>
        <v>'Annual (mcm)'!P23</v>
      </c>
      <c r="AM11" s="50" t="str">
        <f t="shared" si="3"/>
        <v>'Annual (mcm)'!Q23</v>
      </c>
      <c r="AN11" s="50" t="str">
        <f t="shared" si="3"/>
        <v>'Annual (mcm)'!R23</v>
      </c>
      <c r="AO11" s="50" t="str">
        <f t="shared" si="3"/>
        <v>'Annual (mcm)'!S23</v>
      </c>
      <c r="AP11" s="50" t="str">
        <f t="shared" si="3"/>
        <v>'Annual (mcm)'!T23</v>
      </c>
      <c r="AQ11" s="50" t="str">
        <f t="shared" si="3"/>
        <v>'Annual (mcm)'!U23</v>
      </c>
    </row>
    <row r="12" spans="1:43" x14ac:dyDescent="0.35">
      <c r="A12" s="97" t="s">
        <v>92</v>
      </c>
      <c r="B12" s="98"/>
      <c r="C12" s="98"/>
      <c r="D12" s="98"/>
      <c r="E12" s="98"/>
      <c r="F12" s="98"/>
      <c r="G12" s="98"/>
      <c r="H12" s="98"/>
      <c r="I12" s="98"/>
      <c r="J12" s="98"/>
      <c r="K12" s="98"/>
      <c r="L12" s="98"/>
      <c r="M12" s="98"/>
      <c r="N12" s="98"/>
      <c r="O12" s="98"/>
      <c r="P12" s="98"/>
      <c r="Q12" s="98"/>
      <c r="R12" s="98"/>
      <c r="S12" s="98"/>
      <c r="T12" s="98"/>
      <c r="V12" s="50">
        <f>V11+1</f>
        <v>24</v>
      </c>
      <c r="W12" s="50" t="str">
        <f t="shared" si="1"/>
        <v>'Annual (mcm)'!A24</v>
      </c>
      <c r="X12" s="50" t="str">
        <f t="shared" si="2"/>
        <v>'Annual (mcm)'!B24</v>
      </c>
      <c r="Y12" s="50" t="str">
        <f t="shared" si="2"/>
        <v>'Annual (mcm)'!C24</v>
      </c>
      <c r="Z12" s="50" t="str">
        <f t="shared" si="2"/>
        <v>'Annual (mcm)'!D24</v>
      </c>
      <c r="AA12" s="50" t="str">
        <f t="shared" si="2"/>
        <v>'Annual (mcm)'!E24</v>
      </c>
      <c r="AB12" s="50" t="str">
        <f t="shared" si="2"/>
        <v>'Annual (mcm)'!F24</v>
      </c>
      <c r="AC12" s="50" t="str">
        <f t="shared" si="2"/>
        <v>'Annual (mcm)'!G24</v>
      </c>
      <c r="AD12" s="50" t="str">
        <f t="shared" si="2"/>
        <v>'Annual (mcm)'!H24</v>
      </c>
      <c r="AE12" s="50" t="str">
        <f t="shared" si="2"/>
        <v>'Annual (mcm)'!I24</v>
      </c>
      <c r="AF12" s="50" t="str">
        <f t="shared" si="2"/>
        <v>'Annual (mcm)'!J24</v>
      </c>
      <c r="AG12" s="50" t="str">
        <f t="shared" si="2"/>
        <v>'Annual (mcm)'!K24</v>
      </c>
      <c r="AH12" s="50" t="str">
        <f t="shared" si="3"/>
        <v>'Annual (mcm)'!L24</v>
      </c>
      <c r="AI12" s="50" t="str">
        <f t="shared" si="3"/>
        <v>'Annual (mcm)'!M24</v>
      </c>
      <c r="AJ12" s="50" t="str">
        <f t="shared" si="3"/>
        <v>'Annual (mcm)'!N24</v>
      </c>
      <c r="AK12" s="50" t="str">
        <f t="shared" si="3"/>
        <v>'Annual (mcm)'!O24</v>
      </c>
      <c r="AL12" s="50" t="str">
        <f t="shared" si="3"/>
        <v>'Annual (mcm)'!P24</v>
      </c>
      <c r="AM12" s="50" t="str">
        <f t="shared" si="3"/>
        <v>'Annual (mcm)'!Q24</v>
      </c>
      <c r="AN12" s="50" t="str">
        <f t="shared" si="3"/>
        <v>'Annual (mcm)'!R24</v>
      </c>
      <c r="AO12" s="50" t="str">
        <f t="shared" si="3"/>
        <v>'Annual (mcm)'!S24</v>
      </c>
      <c r="AP12" s="50" t="str">
        <f t="shared" si="3"/>
        <v>'Annual (mcm)'!T24</v>
      </c>
      <c r="AQ12" s="50" t="str">
        <f t="shared" si="3"/>
        <v>'Annual (mcm)'!U24</v>
      </c>
    </row>
    <row r="13" spans="1:43" x14ac:dyDescent="0.35">
      <c r="A13" s="97" t="s">
        <v>93</v>
      </c>
      <c r="B13" s="98"/>
      <c r="C13" s="98"/>
      <c r="D13" s="98"/>
      <c r="E13" s="98"/>
      <c r="F13" s="98"/>
      <c r="G13" s="98"/>
      <c r="H13" s="98"/>
      <c r="I13" s="98"/>
      <c r="J13" s="98"/>
      <c r="K13" s="98"/>
      <c r="L13" s="98"/>
      <c r="M13" s="98"/>
      <c r="N13" s="98"/>
      <c r="O13" s="98"/>
      <c r="P13" s="98"/>
      <c r="Q13" s="98"/>
      <c r="R13" s="98"/>
      <c r="S13" s="98"/>
      <c r="T13" s="98"/>
      <c r="V13" s="50">
        <f>V12+1</f>
        <v>25</v>
      </c>
      <c r="W13" s="50" t="str">
        <f t="shared" si="1"/>
        <v>'Annual (mcm)'!A25</v>
      </c>
      <c r="X13" s="50" t="str">
        <f t="shared" si="2"/>
        <v>'Annual (mcm)'!B25</v>
      </c>
      <c r="Y13" s="50" t="str">
        <f t="shared" si="2"/>
        <v>'Annual (mcm)'!C25</v>
      </c>
      <c r="Z13" s="50" t="str">
        <f t="shared" si="2"/>
        <v>'Annual (mcm)'!D25</v>
      </c>
      <c r="AA13" s="50" t="str">
        <f t="shared" si="2"/>
        <v>'Annual (mcm)'!E25</v>
      </c>
      <c r="AB13" s="50" t="str">
        <f t="shared" si="2"/>
        <v>'Annual (mcm)'!F25</v>
      </c>
      <c r="AC13" s="50" t="str">
        <f t="shared" si="2"/>
        <v>'Annual (mcm)'!G25</v>
      </c>
      <c r="AD13" s="50" t="str">
        <f t="shared" si="2"/>
        <v>'Annual (mcm)'!H25</v>
      </c>
      <c r="AE13" s="50" t="str">
        <f t="shared" si="2"/>
        <v>'Annual (mcm)'!I25</v>
      </c>
      <c r="AF13" s="50" t="str">
        <f t="shared" si="2"/>
        <v>'Annual (mcm)'!J25</v>
      </c>
      <c r="AG13" s="50" t="str">
        <f t="shared" si="2"/>
        <v>'Annual (mcm)'!K25</v>
      </c>
      <c r="AH13" s="50" t="str">
        <f t="shared" si="3"/>
        <v>'Annual (mcm)'!L25</v>
      </c>
      <c r="AI13" s="50" t="str">
        <f t="shared" si="3"/>
        <v>'Annual (mcm)'!M25</v>
      </c>
      <c r="AJ13" s="50" t="str">
        <f t="shared" si="3"/>
        <v>'Annual (mcm)'!N25</v>
      </c>
      <c r="AK13" s="50" t="str">
        <f t="shared" si="3"/>
        <v>'Annual (mcm)'!O25</v>
      </c>
      <c r="AL13" s="50" t="str">
        <f t="shared" si="3"/>
        <v>'Annual (mcm)'!P25</v>
      </c>
      <c r="AM13" s="50" t="str">
        <f t="shared" si="3"/>
        <v>'Annual (mcm)'!Q25</v>
      </c>
      <c r="AN13" s="50" t="str">
        <f t="shared" si="3"/>
        <v>'Annual (mcm)'!R25</v>
      </c>
      <c r="AO13" s="50" t="str">
        <f t="shared" si="3"/>
        <v>'Annual (mcm)'!S25</v>
      </c>
      <c r="AP13" s="50" t="str">
        <f t="shared" si="3"/>
        <v>'Annual (mcm)'!T25</v>
      </c>
      <c r="AQ13" s="50" t="str">
        <f t="shared" si="3"/>
        <v>'Annual (mcm)'!U25</v>
      </c>
    </row>
    <row r="14" spans="1:43" x14ac:dyDescent="0.35">
      <c r="A14" s="97" t="s">
        <v>94</v>
      </c>
      <c r="B14" s="98"/>
      <c r="C14" s="98"/>
      <c r="D14" s="98"/>
      <c r="E14" s="98"/>
      <c r="F14" s="98"/>
      <c r="G14" s="98"/>
      <c r="H14" s="98"/>
      <c r="I14" s="98"/>
      <c r="J14" s="98"/>
      <c r="K14" s="98"/>
      <c r="L14" s="98"/>
      <c r="M14" s="98"/>
      <c r="N14" s="98"/>
      <c r="O14" s="98"/>
      <c r="P14" s="98"/>
      <c r="Q14" s="98"/>
      <c r="R14" s="98"/>
      <c r="S14" s="98"/>
      <c r="T14" s="98"/>
      <c r="V14" s="50">
        <f>V13+1</f>
        <v>26</v>
      </c>
      <c r="W14" s="50" t="str">
        <f t="shared" si="1"/>
        <v>'Annual (mcm)'!A26</v>
      </c>
      <c r="X14" s="50" t="str">
        <f t="shared" si="2"/>
        <v>'Annual (mcm)'!B26</v>
      </c>
      <c r="Y14" s="50" t="str">
        <f t="shared" si="2"/>
        <v>'Annual (mcm)'!C26</v>
      </c>
      <c r="Z14" s="50" t="str">
        <f t="shared" si="2"/>
        <v>'Annual (mcm)'!D26</v>
      </c>
      <c r="AA14" s="50" t="str">
        <f t="shared" si="2"/>
        <v>'Annual (mcm)'!E26</v>
      </c>
      <c r="AB14" s="50" t="str">
        <f t="shared" si="2"/>
        <v>'Annual (mcm)'!F26</v>
      </c>
      <c r="AC14" s="50" t="str">
        <f t="shared" si="2"/>
        <v>'Annual (mcm)'!G26</v>
      </c>
      <c r="AD14" s="50" t="str">
        <f t="shared" si="2"/>
        <v>'Annual (mcm)'!H26</v>
      </c>
      <c r="AE14" s="50" t="str">
        <f t="shared" si="2"/>
        <v>'Annual (mcm)'!I26</v>
      </c>
      <c r="AF14" s="50" t="str">
        <f t="shared" si="2"/>
        <v>'Annual (mcm)'!J26</v>
      </c>
      <c r="AG14" s="50" t="str">
        <f t="shared" si="2"/>
        <v>'Annual (mcm)'!K26</v>
      </c>
      <c r="AH14" s="50" t="str">
        <f t="shared" si="3"/>
        <v>'Annual (mcm)'!L26</v>
      </c>
      <c r="AI14" s="50" t="str">
        <f t="shared" si="3"/>
        <v>'Annual (mcm)'!M26</v>
      </c>
      <c r="AJ14" s="50" t="str">
        <f t="shared" si="3"/>
        <v>'Annual (mcm)'!N26</v>
      </c>
      <c r="AK14" s="50" t="str">
        <f t="shared" si="3"/>
        <v>'Annual (mcm)'!O26</v>
      </c>
      <c r="AL14" s="50" t="str">
        <f t="shared" si="3"/>
        <v>'Annual (mcm)'!P26</v>
      </c>
      <c r="AM14" s="50" t="str">
        <f t="shared" si="3"/>
        <v>'Annual (mcm)'!Q26</v>
      </c>
      <c r="AN14" s="50" t="str">
        <f t="shared" si="3"/>
        <v>'Annual (mcm)'!R26</v>
      </c>
      <c r="AO14" s="50" t="str">
        <f t="shared" si="3"/>
        <v>'Annual (mcm)'!S26</v>
      </c>
      <c r="AP14" s="50" t="str">
        <f t="shared" si="3"/>
        <v>'Annual (mcm)'!T26</v>
      </c>
      <c r="AQ14" s="50" t="str">
        <f t="shared" si="3"/>
        <v>'Annual (mcm)'!U26</v>
      </c>
    </row>
    <row r="15" spans="1:43" x14ac:dyDescent="0.35">
      <c r="A15" s="97" t="s">
        <v>95</v>
      </c>
      <c r="B15" s="98"/>
      <c r="C15" s="98"/>
      <c r="D15" s="98"/>
      <c r="E15" s="98"/>
      <c r="F15" s="98"/>
      <c r="G15" s="98"/>
      <c r="H15" s="98"/>
      <c r="I15" s="98"/>
      <c r="J15" s="98"/>
      <c r="K15" s="98"/>
      <c r="L15" s="98"/>
      <c r="M15" s="98"/>
      <c r="N15" s="98"/>
      <c r="O15" s="98"/>
      <c r="P15" s="98"/>
      <c r="Q15" s="98"/>
      <c r="R15" s="98"/>
      <c r="S15" s="98"/>
      <c r="T15" s="98"/>
    </row>
    <row r="16" spans="1:43" x14ac:dyDescent="0.35">
      <c r="A16" s="97" t="s">
        <v>96</v>
      </c>
      <c r="B16" s="98"/>
      <c r="C16" s="98"/>
      <c r="D16" s="98"/>
      <c r="E16" s="98"/>
      <c r="F16" s="98"/>
      <c r="G16" s="98"/>
      <c r="H16" s="98"/>
      <c r="I16" s="98"/>
      <c r="J16" s="98"/>
      <c r="K16" s="98"/>
      <c r="L16" s="98"/>
      <c r="M16" s="98"/>
      <c r="N16" s="98"/>
      <c r="O16" s="98"/>
      <c r="P16" s="98"/>
      <c r="Q16" s="98"/>
      <c r="R16" s="98"/>
      <c r="S16" s="98"/>
      <c r="T16" s="98"/>
      <c r="U16" s="99" t="s">
        <v>146</v>
      </c>
      <c r="V16" s="50">
        <f>V17-12</f>
        <v>217</v>
      </c>
      <c r="W16" s="50" t="str">
        <f t="shared" ref="W16:AF17" si="4">$U$16&amp;W$9&amp;$V16</f>
        <v>'Calculation_mcm'!A217</v>
      </c>
      <c r="X16" s="50" t="str">
        <f t="shared" si="4"/>
        <v>'Calculation_mcm'!B217</v>
      </c>
      <c r="Y16" s="50" t="str">
        <f t="shared" si="4"/>
        <v>'Calculation_mcm'!C217</v>
      </c>
      <c r="Z16" s="50" t="str">
        <f t="shared" si="4"/>
        <v>'Calculation_mcm'!D217</v>
      </c>
      <c r="AA16" s="50" t="str">
        <f t="shared" si="4"/>
        <v>'Calculation_mcm'!E217</v>
      </c>
      <c r="AB16" s="50" t="str">
        <f t="shared" si="4"/>
        <v>'Calculation_mcm'!F217</v>
      </c>
      <c r="AC16" s="50" t="str">
        <f t="shared" si="4"/>
        <v>'Calculation_mcm'!G217</v>
      </c>
      <c r="AD16" s="50" t="str">
        <f t="shared" si="4"/>
        <v>'Calculation_mcm'!H217</v>
      </c>
      <c r="AE16" s="50" t="str">
        <f t="shared" si="4"/>
        <v>'Calculation_mcm'!I217</v>
      </c>
      <c r="AF16" s="50" t="str">
        <f t="shared" si="4"/>
        <v>'Calculation_mcm'!J217</v>
      </c>
      <c r="AG16" s="50" t="str">
        <f t="shared" ref="AG16:AQ17" si="5">$U$16&amp;AG$9&amp;$V16</f>
        <v>'Calculation_mcm'!K217</v>
      </c>
      <c r="AH16" s="50" t="str">
        <f t="shared" si="5"/>
        <v>'Calculation_mcm'!L217</v>
      </c>
      <c r="AI16" s="50" t="str">
        <f t="shared" si="5"/>
        <v>'Calculation_mcm'!M217</v>
      </c>
      <c r="AJ16" s="50" t="str">
        <f t="shared" si="5"/>
        <v>'Calculation_mcm'!N217</v>
      </c>
      <c r="AK16" s="50" t="str">
        <f t="shared" si="5"/>
        <v>'Calculation_mcm'!O217</v>
      </c>
      <c r="AL16" s="50" t="str">
        <f t="shared" si="5"/>
        <v>'Calculation_mcm'!P217</v>
      </c>
      <c r="AM16" s="50" t="str">
        <f t="shared" si="5"/>
        <v>'Calculation_mcm'!Q217</v>
      </c>
      <c r="AN16" s="50" t="str">
        <f t="shared" si="5"/>
        <v>'Calculation_mcm'!R217</v>
      </c>
      <c r="AO16" s="50" t="str">
        <f t="shared" si="5"/>
        <v>'Calculation_mcm'!S217</v>
      </c>
      <c r="AP16" s="50" t="str">
        <f t="shared" si="5"/>
        <v>'Calculation_mcm'!T217</v>
      </c>
      <c r="AQ16" s="50" t="str">
        <f t="shared" si="5"/>
        <v>'Calculation_mcm'!U217</v>
      </c>
    </row>
    <row r="17" spans="1:43" x14ac:dyDescent="0.35">
      <c r="A17" s="97" t="s">
        <v>97</v>
      </c>
      <c r="B17" s="98"/>
      <c r="C17" s="98"/>
      <c r="D17" s="98"/>
      <c r="E17" s="98"/>
      <c r="F17" s="98"/>
      <c r="G17" s="98"/>
      <c r="H17" s="98"/>
      <c r="I17" s="98"/>
      <c r="J17" s="98"/>
      <c r="K17" s="98"/>
      <c r="L17" s="98"/>
      <c r="M17" s="98"/>
      <c r="N17" s="98"/>
      <c r="O17" s="98"/>
      <c r="P17" s="98"/>
      <c r="Q17" s="98"/>
      <c r="R17" s="98"/>
      <c r="S17" s="98"/>
      <c r="T17" s="98"/>
      <c r="V17" s="50">
        <f>8+(W6-2008)*12+W7</f>
        <v>229</v>
      </c>
      <c r="W17" s="50" t="str">
        <f t="shared" si="4"/>
        <v>'Calculation_mcm'!A229</v>
      </c>
      <c r="X17" s="50" t="str">
        <f t="shared" si="4"/>
        <v>'Calculation_mcm'!B229</v>
      </c>
      <c r="Y17" s="50" t="str">
        <f t="shared" si="4"/>
        <v>'Calculation_mcm'!C229</v>
      </c>
      <c r="Z17" s="50" t="str">
        <f t="shared" si="4"/>
        <v>'Calculation_mcm'!D229</v>
      </c>
      <c r="AA17" s="50" t="str">
        <f t="shared" si="4"/>
        <v>'Calculation_mcm'!E229</v>
      </c>
      <c r="AB17" s="50" t="str">
        <f t="shared" si="4"/>
        <v>'Calculation_mcm'!F229</v>
      </c>
      <c r="AC17" s="50" t="str">
        <f t="shared" si="4"/>
        <v>'Calculation_mcm'!G229</v>
      </c>
      <c r="AD17" s="50" t="str">
        <f t="shared" si="4"/>
        <v>'Calculation_mcm'!H229</v>
      </c>
      <c r="AE17" s="50" t="str">
        <f t="shared" si="4"/>
        <v>'Calculation_mcm'!I229</v>
      </c>
      <c r="AF17" s="50" t="str">
        <f t="shared" si="4"/>
        <v>'Calculation_mcm'!J229</v>
      </c>
      <c r="AG17" s="50" t="str">
        <f t="shared" si="5"/>
        <v>'Calculation_mcm'!K229</v>
      </c>
      <c r="AH17" s="50" t="str">
        <f t="shared" si="5"/>
        <v>'Calculation_mcm'!L229</v>
      </c>
      <c r="AI17" s="50" t="str">
        <f t="shared" si="5"/>
        <v>'Calculation_mcm'!M229</v>
      </c>
      <c r="AJ17" s="50" t="str">
        <f t="shared" si="5"/>
        <v>'Calculation_mcm'!N229</v>
      </c>
      <c r="AK17" s="50" t="str">
        <f t="shared" si="5"/>
        <v>'Calculation_mcm'!O229</v>
      </c>
      <c r="AL17" s="50" t="str">
        <f t="shared" si="5"/>
        <v>'Calculation_mcm'!P229</v>
      </c>
      <c r="AM17" s="50" t="str">
        <f t="shared" si="5"/>
        <v>'Calculation_mcm'!Q229</v>
      </c>
      <c r="AN17" s="50" t="str">
        <f t="shared" si="5"/>
        <v>'Calculation_mcm'!R229</v>
      </c>
      <c r="AO17" s="50" t="str">
        <f t="shared" si="5"/>
        <v>'Calculation_mcm'!S229</v>
      </c>
      <c r="AP17" s="50" t="str">
        <f t="shared" si="5"/>
        <v>'Calculation_mcm'!T229</v>
      </c>
      <c r="AQ17" s="50" t="str">
        <f t="shared" si="5"/>
        <v>'Calculation_mcm'!U229</v>
      </c>
    </row>
    <row r="18" spans="1:43" x14ac:dyDescent="0.35">
      <c r="A18" s="97" t="s">
        <v>98</v>
      </c>
      <c r="B18" s="98"/>
      <c r="C18" s="98"/>
      <c r="D18" s="98"/>
      <c r="E18" s="98"/>
      <c r="F18" s="98"/>
      <c r="G18" s="98"/>
      <c r="H18" s="98"/>
      <c r="I18" s="98"/>
      <c r="J18" s="98"/>
      <c r="K18" s="98"/>
      <c r="L18" s="98"/>
      <c r="M18" s="98"/>
      <c r="N18" s="98"/>
      <c r="O18" s="98"/>
      <c r="P18" s="98"/>
      <c r="Q18" s="98"/>
      <c r="R18" s="98"/>
      <c r="S18" s="98"/>
      <c r="T18" s="98"/>
    </row>
    <row r="19" spans="1:43" x14ac:dyDescent="0.35">
      <c r="A19" s="97" t="s">
        <v>99</v>
      </c>
      <c r="B19" s="98"/>
      <c r="C19" s="98"/>
      <c r="D19" s="98"/>
      <c r="E19" s="98"/>
      <c r="F19" s="98"/>
      <c r="G19" s="98"/>
      <c r="H19" s="98"/>
      <c r="I19" s="98"/>
      <c r="J19" s="98"/>
      <c r="K19" s="98"/>
      <c r="L19" s="98"/>
      <c r="M19" s="98"/>
      <c r="N19" s="98"/>
      <c r="O19" s="98"/>
      <c r="P19" s="98"/>
      <c r="Q19" s="98"/>
      <c r="R19" s="98"/>
      <c r="S19" s="98"/>
      <c r="T19" s="98"/>
      <c r="U19" s="99" t="s">
        <v>145</v>
      </c>
      <c r="V19" s="50">
        <f>V23-12</f>
        <v>215</v>
      </c>
      <c r="W19" s="50" t="str">
        <f t="shared" ref="W19:AF21" si="6">$U$19&amp;W$9&amp;$V19</f>
        <v>'Month (mcm)'!A215</v>
      </c>
      <c r="X19" s="50" t="str">
        <f t="shared" si="6"/>
        <v>'Month (mcm)'!B215</v>
      </c>
      <c r="Y19" s="50" t="str">
        <f t="shared" si="6"/>
        <v>'Month (mcm)'!C215</v>
      </c>
      <c r="Z19" s="50" t="str">
        <f t="shared" si="6"/>
        <v>'Month (mcm)'!D215</v>
      </c>
      <c r="AA19" s="50" t="str">
        <f t="shared" si="6"/>
        <v>'Month (mcm)'!E215</v>
      </c>
      <c r="AB19" s="50" t="str">
        <f t="shared" si="6"/>
        <v>'Month (mcm)'!F215</v>
      </c>
      <c r="AC19" s="50" t="str">
        <f t="shared" si="6"/>
        <v>'Month (mcm)'!G215</v>
      </c>
      <c r="AD19" s="50" t="str">
        <f t="shared" si="6"/>
        <v>'Month (mcm)'!H215</v>
      </c>
      <c r="AE19" s="50" t="str">
        <f t="shared" si="6"/>
        <v>'Month (mcm)'!I215</v>
      </c>
      <c r="AF19" s="50" t="str">
        <f t="shared" si="6"/>
        <v>'Month (mcm)'!J215</v>
      </c>
      <c r="AG19" s="50" t="str">
        <f t="shared" ref="AG19:AQ21" si="7">$U$19&amp;AG$9&amp;$V19</f>
        <v>'Month (mcm)'!K215</v>
      </c>
      <c r="AH19" s="50" t="str">
        <f t="shared" si="7"/>
        <v>'Month (mcm)'!L215</v>
      </c>
      <c r="AI19" s="50" t="str">
        <f t="shared" si="7"/>
        <v>'Month (mcm)'!M215</v>
      </c>
      <c r="AJ19" s="50" t="str">
        <f t="shared" si="7"/>
        <v>'Month (mcm)'!N215</v>
      </c>
      <c r="AK19" s="50" t="str">
        <f t="shared" si="7"/>
        <v>'Month (mcm)'!O215</v>
      </c>
      <c r="AL19" s="50" t="str">
        <f t="shared" si="7"/>
        <v>'Month (mcm)'!P215</v>
      </c>
      <c r="AM19" s="50" t="str">
        <f t="shared" si="7"/>
        <v>'Month (mcm)'!Q215</v>
      </c>
      <c r="AN19" s="50" t="str">
        <f t="shared" si="7"/>
        <v>'Month (mcm)'!R215</v>
      </c>
      <c r="AO19" s="50" t="str">
        <f t="shared" si="7"/>
        <v>'Month (mcm)'!S215</v>
      </c>
      <c r="AP19" s="50" t="str">
        <f t="shared" si="7"/>
        <v>'Month (mcm)'!T215</v>
      </c>
      <c r="AQ19" s="50" t="str">
        <f t="shared" si="7"/>
        <v>'Month (mcm)'!U215</v>
      </c>
    </row>
    <row r="20" spans="1:43" x14ac:dyDescent="0.35">
      <c r="A20" s="97" t="s">
        <v>100</v>
      </c>
      <c r="B20" s="98"/>
      <c r="C20" s="98"/>
      <c r="D20" s="98"/>
      <c r="E20" s="98"/>
      <c r="F20" s="98"/>
      <c r="G20" s="98"/>
      <c r="H20" s="98"/>
      <c r="I20" s="98"/>
      <c r="J20" s="98"/>
      <c r="K20" s="98"/>
      <c r="L20" s="98"/>
      <c r="M20" s="98"/>
      <c r="N20" s="98"/>
      <c r="O20" s="98"/>
      <c r="P20" s="98"/>
      <c r="Q20" s="98"/>
      <c r="R20" s="98"/>
      <c r="S20" s="98"/>
      <c r="T20" s="98"/>
      <c r="V20" s="50">
        <f>V24-12</f>
        <v>216</v>
      </c>
      <c r="W20" s="50" t="str">
        <f t="shared" si="6"/>
        <v>'Month (mcm)'!A216</v>
      </c>
      <c r="X20" s="50" t="str">
        <f t="shared" si="6"/>
        <v>'Month (mcm)'!B216</v>
      </c>
      <c r="Y20" s="50" t="str">
        <f t="shared" si="6"/>
        <v>'Month (mcm)'!C216</v>
      </c>
      <c r="Z20" s="50" t="str">
        <f t="shared" si="6"/>
        <v>'Month (mcm)'!D216</v>
      </c>
      <c r="AA20" s="50" t="str">
        <f t="shared" si="6"/>
        <v>'Month (mcm)'!E216</v>
      </c>
      <c r="AB20" s="50" t="str">
        <f t="shared" si="6"/>
        <v>'Month (mcm)'!F216</v>
      </c>
      <c r="AC20" s="50" t="str">
        <f t="shared" si="6"/>
        <v>'Month (mcm)'!G216</v>
      </c>
      <c r="AD20" s="50" t="str">
        <f t="shared" si="6"/>
        <v>'Month (mcm)'!H216</v>
      </c>
      <c r="AE20" s="50" t="str">
        <f t="shared" si="6"/>
        <v>'Month (mcm)'!I216</v>
      </c>
      <c r="AF20" s="50" t="str">
        <f t="shared" si="6"/>
        <v>'Month (mcm)'!J216</v>
      </c>
      <c r="AG20" s="50" t="str">
        <f t="shared" si="7"/>
        <v>'Month (mcm)'!K216</v>
      </c>
      <c r="AH20" s="50" t="str">
        <f t="shared" si="7"/>
        <v>'Month (mcm)'!L216</v>
      </c>
      <c r="AI20" s="50" t="str">
        <f t="shared" si="7"/>
        <v>'Month (mcm)'!M216</v>
      </c>
      <c r="AJ20" s="50" t="str">
        <f t="shared" si="7"/>
        <v>'Month (mcm)'!N216</v>
      </c>
      <c r="AK20" s="50" t="str">
        <f t="shared" si="7"/>
        <v>'Month (mcm)'!O216</v>
      </c>
      <c r="AL20" s="50" t="str">
        <f t="shared" si="7"/>
        <v>'Month (mcm)'!P216</v>
      </c>
      <c r="AM20" s="50" t="str">
        <f t="shared" si="7"/>
        <v>'Month (mcm)'!Q216</v>
      </c>
      <c r="AN20" s="50" t="str">
        <f t="shared" si="7"/>
        <v>'Month (mcm)'!R216</v>
      </c>
      <c r="AO20" s="50" t="str">
        <f t="shared" si="7"/>
        <v>'Month (mcm)'!S216</v>
      </c>
      <c r="AP20" s="50" t="str">
        <f t="shared" si="7"/>
        <v>'Month (mcm)'!T216</v>
      </c>
      <c r="AQ20" s="50" t="str">
        <f t="shared" si="7"/>
        <v>'Month (mcm)'!U216</v>
      </c>
    </row>
    <row r="21" spans="1:43" x14ac:dyDescent="0.35">
      <c r="A21" s="97" t="s">
        <v>89</v>
      </c>
      <c r="B21" s="98"/>
      <c r="C21" s="98"/>
      <c r="D21" s="98"/>
      <c r="E21" s="98"/>
      <c r="F21" s="98"/>
      <c r="G21" s="98"/>
      <c r="H21" s="98"/>
      <c r="I21" s="98"/>
      <c r="J21" s="98"/>
      <c r="K21" s="98"/>
      <c r="L21" s="98"/>
      <c r="M21" s="98"/>
      <c r="N21" s="98"/>
      <c r="O21" s="98"/>
      <c r="P21" s="98"/>
      <c r="Q21" s="98"/>
      <c r="R21" s="98"/>
      <c r="S21" s="98"/>
      <c r="T21" s="98"/>
      <c r="V21" s="50">
        <f>V25-12</f>
        <v>217</v>
      </c>
      <c r="W21" s="50" t="str">
        <f t="shared" si="6"/>
        <v>'Month (mcm)'!A217</v>
      </c>
      <c r="X21" s="50" t="str">
        <f t="shared" si="6"/>
        <v>'Month (mcm)'!B217</v>
      </c>
      <c r="Y21" s="50" t="str">
        <f t="shared" si="6"/>
        <v>'Month (mcm)'!C217</v>
      </c>
      <c r="Z21" s="50" t="str">
        <f t="shared" si="6"/>
        <v>'Month (mcm)'!D217</v>
      </c>
      <c r="AA21" s="50" t="str">
        <f t="shared" si="6"/>
        <v>'Month (mcm)'!E217</v>
      </c>
      <c r="AB21" s="50" t="str">
        <f t="shared" si="6"/>
        <v>'Month (mcm)'!F217</v>
      </c>
      <c r="AC21" s="50" t="str">
        <f t="shared" si="6"/>
        <v>'Month (mcm)'!G217</v>
      </c>
      <c r="AD21" s="50" t="str">
        <f t="shared" si="6"/>
        <v>'Month (mcm)'!H217</v>
      </c>
      <c r="AE21" s="50" t="str">
        <f t="shared" si="6"/>
        <v>'Month (mcm)'!I217</v>
      </c>
      <c r="AF21" s="50" t="str">
        <f t="shared" si="6"/>
        <v>'Month (mcm)'!J217</v>
      </c>
      <c r="AG21" s="50" t="str">
        <f t="shared" si="7"/>
        <v>'Month (mcm)'!K217</v>
      </c>
      <c r="AH21" s="50" t="str">
        <f t="shared" si="7"/>
        <v>'Month (mcm)'!L217</v>
      </c>
      <c r="AI21" s="50" t="str">
        <f t="shared" si="7"/>
        <v>'Month (mcm)'!M217</v>
      </c>
      <c r="AJ21" s="50" t="str">
        <f t="shared" si="7"/>
        <v>'Month (mcm)'!N217</v>
      </c>
      <c r="AK21" s="50" t="str">
        <f t="shared" si="7"/>
        <v>'Month (mcm)'!O217</v>
      </c>
      <c r="AL21" s="50" t="str">
        <f t="shared" si="7"/>
        <v>'Month (mcm)'!P217</v>
      </c>
      <c r="AM21" s="50" t="str">
        <f t="shared" si="7"/>
        <v>'Month (mcm)'!Q217</v>
      </c>
      <c r="AN21" s="50" t="str">
        <f t="shared" si="7"/>
        <v>'Month (mcm)'!R217</v>
      </c>
      <c r="AO21" s="50" t="str">
        <f t="shared" si="7"/>
        <v>'Month (mcm)'!S217</v>
      </c>
      <c r="AP21" s="50" t="str">
        <f t="shared" si="7"/>
        <v>'Month (mcm)'!T217</v>
      </c>
      <c r="AQ21" s="50" t="str">
        <f t="shared" si="7"/>
        <v>'Month (mcm)'!U217</v>
      </c>
    </row>
    <row r="22" spans="1:43" x14ac:dyDescent="0.35">
      <c r="A22" s="97" t="s">
        <v>90</v>
      </c>
      <c r="B22" s="98"/>
      <c r="C22" s="98"/>
      <c r="D22" s="98"/>
      <c r="E22" s="98"/>
      <c r="F22" s="98"/>
      <c r="G22" s="98"/>
      <c r="H22" s="98"/>
      <c r="I22" s="98"/>
      <c r="J22" s="98"/>
      <c r="K22" s="98"/>
      <c r="L22" s="98"/>
      <c r="M22" s="98"/>
      <c r="N22" s="98"/>
      <c r="O22" s="98"/>
      <c r="P22" s="98"/>
      <c r="Q22" s="98"/>
      <c r="R22" s="98"/>
      <c r="S22" s="98"/>
      <c r="T22" s="98"/>
    </row>
    <row r="23" spans="1:43" x14ac:dyDescent="0.35">
      <c r="A23" s="97" t="s">
        <v>91</v>
      </c>
      <c r="B23" s="98"/>
      <c r="C23" s="98"/>
      <c r="D23" s="98"/>
      <c r="E23" s="98"/>
      <c r="F23" s="98"/>
      <c r="G23" s="98"/>
      <c r="H23" s="98"/>
      <c r="I23" s="98"/>
      <c r="J23" s="98"/>
      <c r="K23" s="98"/>
      <c r="L23" s="98"/>
      <c r="M23" s="98"/>
      <c r="N23" s="98"/>
      <c r="O23" s="98"/>
      <c r="P23" s="98"/>
      <c r="Q23" s="98"/>
      <c r="R23" s="98"/>
      <c r="S23" s="98"/>
      <c r="T23" s="98"/>
      <c r="V23" s="50">
        <f>V24-1</f>
        <v>227</v>
      </c>
      <c r="W23" s="50" t="str">
        <f t="shared" ref="W23:AF25" si="8">$U$19&amp;W$9&amp;$V23</f>
        <v>'Month (mcm)'!A227</v>
      </c>
      <c r="X23" s="50" t="str">
        <f t="shared" si="8"/>
        <v>'Month (mcm)'!B227</v>
      </c>
      <c r="Y23" s="50" t="str">
        <f t="shared" si="8"/>
        <v>'Month (mcm)'!C227</v>
      </c>
      <c r="Z23" s="50" t="str">
        <f t="shared" si="8"/>
        <v>'Month (mcm)'!D227</v>
      </c>
      <c r="AA23" s="50" t="str">
        <f t="shared" si="8"/>
        <v>'Month (mcm)'!E227</v>
      </c>
      <c r="AB23" s="50" t="str">
        <f t="shared" si="8"/>
        <v>'Month (mcm)'!F227</v>
      </c>
      <c r="AC23" s="50" t="str">
        <f t="shared" si="8"/>
        <v>'Month (mcm)'!G227</v>
      </c>
      <c r="AD23" s="50" t="str">
        <f t="shared" si="8"/>
        <v>'Month (mcm)'!H227</v>
      </c>
      <c r="AE23" s="50" t="str">
        <f t="shared" si="8"/>
        <v>'Month (mcm)'!I227</v>
      </c>
      <c r="AF23" s="50" t="str">
        <f t="shared" si="8"/>
        <v>'Month (mcm)'!J227</v>
      </c>
      <c r="AG23" s="50" t="str">
        <f t="shared" ref="AG23:AQ25" si="9">$U$19&amp;AG$9&amp;$V23</f>
        <v>'Month (mcm)'!K227</v>
      </c>
      <c r="AH23" s="50" t="str">
        <f t="shared" si="9"/>
        <v>'Month (mcm)'!L227</v>
      </c>
      <c r="AI23" s="50" t="str">
        <f t="shared" si="9"/>
        <v>'Month (mcm)'!M227</v>
      </c>
      <c r="AJ23" s="50" t="str">
        <f t="shared" si="9"/>
        <v>'Month (mcm)'!N227</v>
      </c>
      <c r="AK23" s="50" t="str">
        <f t="shared" si="9"/>
        <v>'Month (mcm)'!O227</v>
      </c>
      <c r="AL23" s="50" t="str">
        <f t="shared" si="9"/>
        <v>'Month (mcm)'!P227</v>
      </c>
      <c r="AM23" s="50" t="str">
        <f t="shared" si="9"/>
        <v>'Month (mcm)'!Q227</v>
      </c>
      <c r="AN23" s="50" t="str">
        <f t="shared" si="9"/>
        <v>'Month (mcm)'!R227</v>
      </c>
      <c r="AO23" s="50" t="str">
        <f t="shared" si="9"/>
        <v>'Month (mcm)'!S227</v>
      </c>
      <c r="AP23" s="50" t="str">
        <f t="shared" si="9"/>
        <v>'Month (mcm)'!T227</v>
      </c>
      <c r="AQ23" s="50" t="str">
        <f t="shared" si="9"/>
        <v>'Month (mcm)'!U227</v>
      </c>
    </row>
    <row r="24" spans="1:43" x14ac:dyDescent="0.35">
      <c r="A24" s="97" t="s">
        <v>92</v>
      </c>
      <c r="B24" s="98"/>
      <c r="C24" s="98"/>
      <c r="D24" s="98"/>
      <c r="E24" s="98"/>
      <c r="F24" s="98"/>
      <c r="G24" s="98"/>
      <c r="H24" s="98"/>
      <c r="I24" s="98"/>
      <c r="J24" s="98"/>
      <c r="K24" s="98"/>
      <c r="L24" s="98"/>
      <c r="M24" s="98"/>
      <c r="N24" s="98"/>
      <c r="O24" s="98"/>
      <c r="P24" s="98"/>
      <c r="Q24" s="98"/>
      <c r="R24" s="98"/>
      <c r="S24" s="98"/>
      <c r="T24" s="98"/>
      <c r="V24" s="50">
        <f>V25-1</f>
        <v>228</v>
      </c>
      <c r="W24" s="50" t="str">
        <f t="shared" si="8"/>
        <v>'Month (mcm)'!A228</v>
      </c>
      <c r="X24" s="50" t="str">
        <f t="shared" si="8"/>
        <v>'Month (mcm)'!B228</v>
      </c>
      <c r="Y24" s="50" t="str">
        <f t="shared" si="8"/>
        <v>'Month (mcm)'!C228</v>
      </c>
      <c r="Z24" s="50" t="str">
        <f t="shared" si="8"/>
        <v>'Month (mcm)'!D228</v>
      </c>
      <c r="AA24" s="50" t="str">
        <f t="shared" si="8"/>
        <v>'Month (mcm)'!E228</v>
      </c>
      <c r="AB24" s="50" t="str">
        <f t="shared" si="8"/>
        <v>'Month (mcm)'!F228</v>
      </c>
      <c r="AC24" s="50" t="str">
        <f t="shared" si="8"/>
        <v>'Month (mcm)'!G228</v>
      </c>
      <c r="AD24" s="50" t="str">
        <f t="shared" si="8"/>
        <v>'Month (mcm)'!H228</v>
      </c>
      <c r="AE24" s="50" t="str">
        <f t="shared" si="8"/>
        <v>'Month (mcm)'!I228</v>
      </c>
      <c r="AF24" s="50" t="str">
        <f t="shared" si="8"/>
        <v>'Month (mcm)'!J228</v>
      </c>
      <c r="AG24" s="50" t="str">
        <f t="shared" si="9"/>
        <v>'Month (mcm)'!K228</v>
      </c>
      <c r="AH24" s="50" t="str">
        <f t="shared" si="9"/>
        <v>'Month (mcm)'!L228</v>
      </c>
      <c r="AI24" s="50" t="str">
        <f t="shared" si="9"/>
        <v>'Month (mcm)'!M228</v>
      </c>
      <c r="AJ24" s="50" t="str">
        <f t="shared" si="9"/>
        <v>'Month (mcm)'!N228</v>
      </c>
      <c r="AK24" s="50" t="str">
        <f t="shared" si="9"/>
        <v>'Month (mcm)'!O228</v>
      </c>
      <c r="AL24" s="50" t="str">
        <f t="shared" si="9"/>
        <v>'Month (mcm)'!P228</v>
      </c>
      <c r="AM24" s="50" t="str">
        <f t="shared" si="9"/>
        <v>'Month (mcm)'!Q228</v>
      </c>
      <c r="AN24" s="50" t="str">
        <f t="shared" si="9"/>
        <v>'Month (mcm)'!R228</v>
      </c>
      <c r="AO24" s="50" t="str">
        <f t="shared" si="9"/>
        <v>'Month (mcm)'!S228</v>
      </c>
      <c r="AP24" s="50" t="str">
        <f t="shared" si="9"/>
        <v>'Month (mcm)'!T228</v>
      </c>
      <c r="AQ24" s="50" t="str">
        <f t="shared" si="9"/>
        <v>'Month (mcm)'!U228</v>
      </c>
    </row>
    <row r="25" spans="1:43" x14ac:dyDescent="0.35">
      <c r="A25" s="97" t="s">
        <v>93</v>
      </c>
      <c r="B25" s="98"/>
      <c r="C25" s="98"/>
      <c r="D25" s="98"/>
      <c r="E25" s="98"/>
      <c r="F25" s="98"/>
      <c r="G25" s="98"/>
      <c r="H25" s="98"/>
      <c r="I25" s="98"/>
      <c r="J25" s="98"/>
      <c r="K25" s="98"/>
      <c r="L25" s="98"/>
      <c r="M25" s="98"/>
      <c r="N25" s="98"/>
      <c r="O25" s="98"/>
      <c r="P25" s="98"/>
      <c r="Q25" s="98"/>
      <c r="R25" s="98"/>
      <c r="S25" s="98"/>
      <c r="T25" s="98"/>
      <c r="V25" s="50">
        <f>(((W6-2007)*12)-(12-W7))+8</f>
        <v>229</v>
      </c>
      <c r="W25" s="50" t="str">
        <f t="shared" si="8"/>
        <v>'Month (mcm)'!A229</v>
      </c>
      <c r="X25" s="50" t="str">
        <f t="shared" si="8"/>
        <v>'Month (mcm)'!B229</v>
      </c>
      <c r="Y25" s="50" t="str">
        <f t="shared" si="8"/>
        <v>'Month (mcm)'!C229</v>
      </c>
      <c r="Z25" s="50" t="str">
        <f t="shared" si="8"/>
        <v>'Month (mcm)'!D229</v>
      </c>
      <c r="AA25" s="50" t="str">
        <f t="shared" si="8"/>
        <v>'Month (mcm)'!E229</v>
      </c>
      <c r="AB25" s="50" t="str">
        <f t="shared" si="8"/>
        <v>'Month (mcm)'!F229</v>
      </c>
      <c r="AC25" s="50" t="str">
        <f t="shared" si="8"/>
        <v>'Month (mcm)'!G229</v>
      </c>
      <c r="AD25" s="50" t="str">
        <f t="shared" si="8"/>
        <v>'Month (mcm)'!H229</v>
      </c>
      <c r="AE25" s="50" t="str">
        <f t="shared" si="8"/>
        <v>'Month (mcm)'!I229</v>
      </c>
      <c r="AF25" s="50" t="str">
        <f t="shared" si="8"/>
        <v>'Month (mcm)'!J229</v>
      </c>
      <c r="AG25" s="50" t="str">
        <f t="shared" si="9"/>
        <v>'Month (mcm)'!K229</v>
      </c>
      <c r="AH25" s="50" t="str">
        <f t="shared" si="9"/>
        <v>'Month (mcm)'!L229</v>
      </c>
      <c r="AI25" s="50" t="str">
        <f t="shared" si="9"/>
        <v>'Month (mcm)'!M229</v>
      </c>
      <c r="AJ25" s="50" t="str">
        <f t="shared" si="9"/>
        <v>'Month (mcm)'!N229</v>
      </c>
      <c r="AK25" s="50" t="str">
        <f t="shared" si="9"/>
        <v>'Month (mcm)'!O229</v>
      </c>
      <c r="AL25" s="50" t="str">
        <f t="shared" si="9"/>
        <v>'Month (mcm)'!P229</v>
      </c>
      <c r="AM25" s="50" t="str">
        <f t="shared" si="9"/>
        <v>'Month (mcm)'!Q229</v>
      </c>
      <c r="AN25" s="50" t="str">
        <f t="shared" si="9"/>
        <v>'Month (mcm)'!R229</v>
      </c>
      <c r="AO25" s="50" t="str">
        <f t="shared" si="9"/>
        <v>'Month (mcm)'!S229</v>
      </c>
      <c r="AP25" s="50" t="str">
        <f t="shared" si="9"/>
        <v>'Month (mcm)'!T229</v>
      </c>
      <c r="AQ25" s="50" t="str">
        <f t="shared" si="9"/>
        <v>'Month (mcm)'!U229</v>
      </c>
    </row>
    <row r="26" spans="1:43" x14ac:dyDescent="0.35">
      <c r="A26" s="97" t="s">
        <v>94</v>
      </c>
      <c r="B26" s="98"/>
      <c r="C26" s="98"/>
      <c r="D26" s="98"/>
      <c r="E26" s="98"/>
      <c r="F26" s="98"/>
      <c r="G26" s="98"/>
      <c r="H26" s="98"/>
      <c r="I26" s="98"/>
      <c r="J26" s="98"/>
      <c r="K26" s="98"/>
      <c r="L26" s="98"/>
      <c r="M26" s="98"/>
      <c r="N26" s="98"/>
      <c r="O26" s="98"/>
      <c r="P26" s="98"/>
      <c r="Q26" s="98"/>
      <c r="R26" s="98"/>
      <c r="S26" s="98"/>
      <c r="T26" s="98"/>
    </row>
    <row r="27" spans="1:43" x14ac:dyDescent="0.35">
      <c r="A27" s="97" t="s">
        <v>95</v>
      </c>
      <c r="B27" s="98"/>
      <c r="C27" s="98"/>
      <c r="D27" s="98"/>
      <c r="E27" s="98"/>
      <c r="F27" s="98"/>
      <c r="G27" s="98"/>
      <c r="H27" s="98"/>
      <c r="I27" s="98"/>
      <c r="J27" s="98"/>
      <c r="K27" s="98"/>
      <c r="L27" s="98"/>
      <c r="M27" s="98"/>
      <c r="N27" s="98"/>
      <c r="O27" s="98"/>
      <c r="P27" s="98"/>
      <c r="Q27" s="98"/>
      <c r="R27" s="98"/>
      <c r="S27" s="98"/>
      <c r="T27" s="98"/>
    </row>
    <row r="28" spans="1:43" x14ac:dyDescent="0.35">
      <c r="A28" s="97" t="s">
        <v>96</v>
      </c>
      <c r="B28" s="98"/>
      <c r="C28" s="98"/>
      <c r="D28" s="98"/>
      <c r="E28" s="98"/>
      <c r="F28" s="98"/>
      <c r="G28" s="98"/>
      <c r="H28" s="98"/>
      <c r="I28" s="98"/>
      <c r="J28" s="98"/>
      <c r="K28" s="98"/>
      <c r="L28" s="98"/>
      <c r="M28" s="98"/>
      <c r="N28" s="98"/>
      <c r="O28" s="98"/>
      <c r="P28" s="98"/>
      <c r="Q28" s="98"/>
      <c r="R28" s="98"/>
      <c r="S28" s="98"/>
      <c r="T28" s="98"/>
    </row>
    <row r="29" spans="1:43" x14ac:dyDescent="0.35">
      <c r="A29" s="97" t="s">
        <v>97</v>
      </c>
      <c r="B29" s="98"/>
      <c r="C29" s="98"/>
      <c r="D29" s="98"/>
      <c r="E29" s="98"/>
      <c r="F29" s="98"/>
      <c r="G29" s="98"/>
      <c r="H29" s="98"/>
      <c r="I29" s="98"/>
      <c r="J29" s="98"/>
      <c r="K29" s="98"/>
      <c r="L29" s="98"/>
      <c r="M29" s="98"/>
      <c r="N29" s="98"/>
      <c r="O29" s="98"/>
      <c r="P29" s="98"/>
      <c r="Q29" s="98"/>
      <c r="R29" s="98"/>
      <c r="S29" s="98"/>
      <c r="T29" s="98"/>
    </row>
    <row r="30" spans="1:43" x14ac:dyDescent="0.35">
      <c r="A30" s="97" t="s">
        <v>98</v>
      </c>
      <c r="B30" s="98"/>
      <c r="C30" s="98"/>
      <c r="D30" s="98"/>
      <c r="E30" s="98"/>
      <c r="F30" s="98"/>
      <c r="G30" s="98"/>
      <c r="H30" s="98"/>
      <c r="I30" s="98"/>
      <c r="J30" s="98"/>
      <c r="K30" s="98"/>
      <c r="L30" s="98"/>
      <c r="M30" s="98"/>
      <c r="N30" s="98"/>
      <c r="O30" s="98"/>
      <c r="P30" s="98"/>
      <c r="Q30" s="98"/>
      <c r="R30" s="98"/>
      <c r="S30" s="98"/>
      <c r="T30" s="98"/>
    </row>
    <row r="31" spans="1:43" x14ac:dyDescent="0.35">
      <c r="A31" s="97" t="s">
        <v>99</v>
      </c>
      <c r="B31" s="98"/>
      <c r="C31" s="98"/>
      <c r="D31" s="98"/>
      <c r="E31" s="98"/>
      <c r="F31" s="98"/>
      <c r="G31" s="98"/>
      <c r="H31" s="98"/>
      <c r="I31" s="98"/>
      <c r="J31" s="98"/>
      <c r="K31" s="98"/>
      <c r="L31" s="98"/>
      <c r="M31" s="98"/>
      <c r="N31" s="98"/>
      <c r="O31" s="98"/>
      <c r="P31" s="98"/>
      <c r="Q31" s="98"/>
      <c r="R31" s="98"/>
      <c r="S31" s="98"/>
      <c r="T31" s="98"/>
    </row>
    <row r="32" spans="1:43" x14ac:dyDescent="0.35">
      <c r="A32" s="97" t="s">
        <v>100</v>
      </c>
      <c r="B32" s="98"/>
      <c r="C32" s="98"/>
      <c r="D32" s="98"/>
      <c r="E32" s="98"/>
      <c r="F32" s="98"/>
      <c r="G32" s="98"/>
      <c r="H32" s="98"/>
      <c r="I32" s="98"/>
      <c r="J32" s="98"/>
      <c r="K32" s="98"/>
      <c r="L32" s="98"/>
      <c r="M32" s="98"/>
      <c r="N32" s="98"/>
      <c r="O32" s="98"/>
      <c r="P32" s="98"/>
      <c r="Q32" s="98"/>
      <c r="R32" s="98"/>
      <c r="S32" s="98"/>
      <c r="T32" s="98"/>
    </row>
    <row r="33" spans="1:20" x14ac:dyDescent="0.35">
      <c r="A33" s="97" t="s">
        <v>89</v>
      </c>
      <c r="B33" s="98"/>
      <c r="C33" s="98"/>
      <c r="D33" s="98"/>
      <c r="E33" s="98"/>
      <c r="F33" s="98"/>
      <c r="G33" s="98"/>
      <c r="H33" s="98"/>
      <c r="I33" s="98"/>
      <c r="J33" s="98"/>
      <c r="K33" s="98"/>
      <c r="L33" s="98"/>
      <c r="M33" s="98"/>
      <c r="N33" s="98"/>
      <c r="O33" s="98"/>
      <c r="P33" s="98"/>
      <c r="Q33" s="98"/>
      <c r="R33" s="98"/>
      <c r="S33" s="98"/>
      <c r="T33" s="98"/>
    </row>
    <row r="34" spans="1:20" x14ac:dyDescent="0.35">
      <c r="A34" s="97" t="s">
        <v>90</v>
      </c>
      <c r="B34" s="98"/>
      <c r="C34" s="98"/>
      <c r="D34" s="98"/>
      <c r="E34" s="98"/>
      <c r="F34" s="98"/>
      <c r="G34" s="98"/>
      <c r="H34" s="98"/>
      <c r="I34" s="98"/>
      <c r="J34" s="98"/>
      <c r="K34" s="98"/>
      <c r="L34" s="98"/>
      <c r="M34" s="98"/>
      <c r="N34" s="98"/>
      <c r="O34" s="98"/>
      <c r="P34" s="98"/>
      <c r="Q34" s="98"/>
      <c r="R34" s="98"/>
      <c r="S34" s="98"/>
      <c r="T34" s="98"/>
    </row>
    <row r="35" spans="1:20" x14ac:dyDescent="0.35">
      <c r="A35" s="97" t="s">
        <v>91</v>
      </c>
      <c r="B35" s="98"/>
      <c r="C35" s="98"/>
      <c r="D35" s="98"/>
      <c r="E35" s="98"/>
      <c r="F35" s="98"/>
      <c r="G35" s="98"/>
      <c r="H35" s="98"/>
      <c r="I35" s="98"/>
      <c r="J35" s="98"/>
      <c r="K35" s="98"/>
      <c r="L35" s="98"/>
      <c r="M35" s="98"/>
      <c r="N35" s="98"/>
      <c r="O35" s="98"/>
      <c r="P35" s="98"/>
      <c r="Q35" s="98"/>
      <c r="R35" s="98"/>
      <c r="S35" s="98"/>
      <c r="T35" s="98"/>
    </row>
    <row r="36" spans="1:20" x14ac:dyDescent="0.35">
      <c r="A36" s="97" t="s">
        <v>92</v>
      </c>
      <c r="B36" s="98"/>
      <c r="C36" s="98"/>
      <c r="D36" s="98"/>
      <c r="E36" s="98"/>
      <c r="F36" s="98"/>
      <c r="G36" s="98"/>
      <c r="H36" s="98"/>
      <c r="I36" s="98"/>
      <c r="J36" s="98"/>
      <c r="K36" s="98"/>
      <c r="L36" s="98"/>
      <c r="M36" s="98"/>
      <c r="N36" s="98"/>
      <c r="O36" s="98"/>
      <c r="P36" s="98"/>
      <c r="Q36" s="98"/>
      <c r="R36" s="98"/>
      <c r="S36" s="98"/>
      <c r="T36" s="98"/>
    </row>
    <row r="37" spans="1:20" x14ac:dyDescent="0.35">
      <c r="A37" s="97" t="s">
        <v>93</v>
      </c>
      <c r="B37" s="98"/>
      <c r="C37" s="98"/>
      <c r="D37" s="98"/>
      <c r="E37" s="98"/>
      <c r="F37" s="98"/>
      <c r="G37" s="98"/>
      <c r="H37" s="98"/>
      <c r="I37" s="98"/>
      <c r="J37" s="98"/>
      <c r="K37" s="98"/>
      <c r="L37" s="98"/>
      <c r="M37" s="98"/>
      <c r="N37" s="98"/>
      <c r="O37" s="98"/>
      <c r="P37" s="98"/>
      <c r="Q37" s="98"/>
      <c r="R37" s="98"/>
      <c r="S37" s="98"/>
      <c r="T37" s="98"/>
    </row>
    <row r="38" spans="1:20" x14ac:dyDescent="0.35">
      <c r="A38" s="97" t="s">
        <v>94</v>
      </c>
      <c r="B38" s="98"/>
      <c r="C38" s="98"/>
      <c r="D38" s="98"/>
      <c r="E38" s="98"/>
      <c r="F38" s="98"/>
      <c r="G38" s="98"/>
      <c r="H38" s="98"/>
      <c r="I38" s="98"/>
      <c r="J38" s="98"/>
      <c r="K38" s="98"/>
      <c r="L38" s="98"/>
      <c r="M38" s="98"/>
      <c r="N38" s="98"/>
      <c r="O38" s="98"/>
      <c r="P38" s="98"/>
      <c r="Q38" s="98"/>
      <c r="R38" s="98"/>
      <c r="S38" s="98"/>
      <c r="T38" s="98"/>
    </row>
    <row r="39" spans="1:20" x14ac:dyDescent="0.35">
      <c r="A39" s="97" t="s">
        <v>95</v>
      </c>
      <c r="B39" s="98"/>
      <c r="C39" s="98"/>
      <c r="D39" s="98"/>
      <c r="E39" s="98"/>
      <c r="F39" s="98"/>
      <c r="G39" s="98"/>
      <c r="H39" s="98"/>
      <c r="I39" s="98"/>
      <c r="J39" s="98"/>
      <c r="K39" s="98"/>
      <c r="L39" s="98"/>
      <c r="M39" s="98"/>
      <c r="N39" s="98"/>
      <c r="O39" s="98"/>
      <c r="P39" s="98"/>
      <c r="Q39" s="98"/>
      <c r="R39" s="98"/>
      <c r="S39" s="98"/>
      <c r="T39" s="98"/>
    </row>
    <row r="40" spans="1:20" x14ac:dyDescent="0.35">
      <c r="A40" s="97" t="s">
        <v>96</v>
      </c>
      <c r="B40" s="98"/>
      <c r="C40" s="98"/>
      <c r="D40" s="98"/>
      <c r="E40" s="98"/>
      <c r="F40" s="98"/>
      <c r="G40" s="98"/>
      <c r="H40" s="98"/>
      <c r="I40" s="98"/>
      <c r="J40" s="98"/>
      <c r="K40" s="98"/>
      <c r="L40" s="98"/>
      <c r="M40" s="98"/>
      <c r="N40" s="98"/>
      <c r="O40" s="98"/>
      <c r="P40" s="98"/>
      <c r="Q40" s="98"/>
      <c r="R40" s="98"/>
      <c r="S40" s="98"/>
      <c r="T40" s="98"/>
    </row>
    <row r="41" spans="1:20" x14ac:dyDescent="0.35">
      <c r="A41" s="97" t="s">
        <v>97</v>
      </c>
      <c r="B41" s="98"/>
      <c r="C41" s="98"/>
      <c r="D41" s="98"/>
      <c r="E41" s="98"/>
      <c r="F41" s="98"/>
      <c r="G41" s="98"/>
      <c r="H41" s="98"/>
      <c r="I41" s="98"/>
      <c r="J41" s="98"/>
      <c r="K41" s="98"/>
      <c r="L41" s="98"/>
      <c r="M41" s="98"/>
      <c r="N41" s="98"/>
      <c r="O41" s="98"/>
      <c r="P41" s="98"/>
      <c r="Q41" s="98"/>
      <c r="R41" s="98"/>
      <c r="S41" s="98"/>
      <c r="T41" s="98"/>
    </row>
    <row r="42" spans="1:20" x14ac:dyDescent="0.35">
      <c r="A42" s="97" t="s">
        <v>98</v>
      </c>
      <c r="B42" s="98"/>
      <c r="C42" s="98"/>
      <c r="D42" s="98"/>
      <c r="E42" s="98"/>
      <c r="F42" s="98"/>
      <c r="G42" s="98"/>
      <c r="H42" s="98"/>
      <c r="I42" s="98"/>
      <c r="J42" s="98"/>
      <c r="K42" s="98"/>
      <c r="L42" s="98"/>
      <c r="M42" s="98"/>
      <c r="N42" s="98"/>
      <c r="O42" s="98"/>
      <c r="P42" s="98"/>
      <c r="Q42" s="98"/>
      <c r="R42" s="98"/>
      <c r="S42" s="98"/>
      <c r="T42" s="98"/>
    </row>
    <row r="43" spans="1:20" x14ac:dyDescent="0.35">
      <c r="A43" s="97" t="s">
        <v>99</v>
      </c>
      <c r="B43" s="98"/>
      <c r="C43" s="98"/>
      <c r="D43" s="98"/>
      <c r="E43" s="98"/>
      <c r="F43" s="98"/>
      <c r="G43" s="98"/>
      <c r="H43" s="98"/>
      <c r="I43" s="98"/>
      <c r="J43" s="98"/>
      <c r="K43" s="98"/>
      <c r="L43" s="98"/>
      <c r="M43" s="98"/>
      <c r="N43" s="98"/>
      <c r="O43" s="98"/>
      <c r="P43" s="98"/>
      <c r="Q43" s="98"/>
      <c r="R43" s="98"/>
      <c r="S43" s="98"/>
      <c r="T43" s="98"/>
    </row>
    <row r="44" spans="1:20" x14ac:dyDescent="0.35">
      <c r="A44" s="97" t="s">
        <v>100</v>
      </c>
      <c r="B44" s="98"/>
      <c r="C44" s="98"/>
      <c r="D44" s="98"/>
      <c r="E44" s="98"/>
      <c r="F44" s="98"/>
      <c r="G44" s="98"/>
      <c r="H44" s="98"/>
      <c r="I44" s="98"/>
      <c r="J44" s="98"/>
      <c r="K44" s="98"/>
      <c r="L44" s="98"/>
      <c r="M44" s="98"/>
      <c r="N44" s="98"/>
      <c r="O44" s="98"/>
      <c r="P44" s="98"/>
      <c r="Q44" s="98"/>
      <c r="R44" s="98"/>
      <c r="S44" s="98"/>
      <c r="T44" s="98"/>
    </row>
    <row r="45" spans="1:20" x14ac:dyDescent="0.35">
      <c r="A45" s="97" t="s">
        <v>89</v>
      </c>
      <c r="B45" s="98"/>
      <c r="C45" s="98"/>
      <c r="D45" s="98"/>
      <c r="E45" s="98"/>
      <c r="F45" s="98"/>
      <c r="G45" s="98"/>
      <c r="H45" s="98"/>
      <c r="I45" s="98"/>
      <c r="J45" s="98"/>
      <c r="K45" s="98"/>
      <c r="L45" s="98"/>
      <c r="M45" s="98"/>
      <c r="N45" s="98"/>
      <c r="O45" s="98"/>
      <c r="P45" s="98"/>
      <c r="Q45" s="98"/>
      <c r="R45" s="98"/>
      <c r="S45" s="98"/>
      <c r="T45" s="98"/>
    </row>
    <row r="46" spans="1:20" x14ac:dyDescent="0.35">
      <c r="A46" s="97" t="s">
        <v>90</v>
      </c>
      <c r="B46" s="98"/>
      <c r="C46" s="98"/>
      <c r="D46" s="98"/>
      <c r="E46" s="98"/>
      <c r="F46" s="98"/>
      <c r="G46" s="98"/>
      <c r="H46" s="98"/>
      <c r="I46" s="98"/>
      <c r="J46" s="98"/>
      <c r="K46" s="98"/>
      <c r="L46" s="98"/>
      <c r="M46" s="98"/>
      <c r="N46" s="98"/>
      <c r="O46" s="98"/>
      <c r="P46" s="98"/>
      <c r="Q46" s="98"/>
      <c r="R46" s="98"/>
      <c r="S46" s="98"/>
      <c r="T46" s="98"/>
    </row>
    <row r="47" spans="1:20" x14ac:dyDescent="0.35">
      <c r="A47" s="97" t="s">
        <v>91</v>
      </c>
      <c r="B47" s="98"/>
      <c r="C47" s="98"/>
      <c r="D47" s="98"/>
      <c r="E47" s="98"/>
      <c r="F47" s="98"/>
      <c r="G47" s="98"/>
      <c r="H47" s="98"/>
      <c r="I47" s="98"/>
      <c r="J47" s="98"/>
      <c r="K47" s="98"/>
      <c r="L47" s="98"/>
      <c r="M47" s="98"/>
      <c r="N47" s="98"/>
      <c r="O47" s="98"/>
      <c r="P47" s="98"/>
      <c r="Q47" s="98"/>
      <c r="R47" s="98"/>
      <c r="S47" s="98"/>
      <c r="T47" s="98"/>
    </row>
    <row r="48" spans="1:20" x14ac:dyDescent="0.35">
      <c r="A48" s="97" t="s">
        <v>92</v>
      </c>
      <c r="B48" s="98"/>
      <c r="C48" s="98"/>
      <c r="D48" s="98"/>
      <c r="E48" s="98"/>
      <c r="F48" s="98"/>
      <c r="G48" s="98"/>
      <c r="H48" s="98"/>
      <c r="I48" s="98"/>
      <c r="J48" s="98"/>
      <c r="K48" s="98"/>
      <c r="L48" s="98"/>
      <c r="M48" s="98"/>
      <c r="N48" s="98"/>
      <c r="O48" s="98"/>
      <c r="P48" s="98"/>
      <c r="Q48" s="98"/>
      <c r="R48" s="98"/>
      <c r="S48" s="98"/>
      <c r="T48" s="98"/>
    </row>
    <row r="49" spans="1:20" x14ac:dyDescent="0.35">
      <c r="A49" s="97" t="s">
        <v>93</v>
      </c>
      <c r="B49" s="98"/>
      <c r="C49" s="98"/>
      <c r="D49" s="98"/>
      <c r="E49" s="98"/>
      <c r="F49" s="98"/>
      <c r="G49" s="98"/>
      <c r="H49" s="98"/>
      <c r="I49" s="98"/>
      <c r="J49" s="98"/>
      <c r="K49" s="98"/>
      <c r="L49" s="98"/>
      <c r="M49" s="98"/>
      <c r="N49" s="98"/>
      <c r="O49" s="98"/>
      <c r="P49" s="98"/>
      <c r="Q49" s="98"/>
      <c r="R49" s="98"/>
      <c r="S49" s="98"/>
      <c r="T49" s="98"/>
    </row>
    <row r="50" spans="1:20" x14ac:dyDescent="0.35">
      <c r="A50" s="97" t="s">
        <v>94</v>
      </c>
      <c r="B50" s="98"/>
      <c r="C50" s="98"/>
      <c r="D50" s="98"/>
      <c r="E50" s="98"/>
      <c r="F50" s="98"/>
      <c r="G50" s="98"/>
      <c r="H50" s="98"/>
      <c r="I50" s="98"/>
      <c r="J50" s="98"/>
      <c r="K50" s="98"/>
      <c r="L50" s="98"/>
      <c r="M50" s="98"/>
      <c r="N50" s="98"/>
      <c r="O50" s="98"/>
      <c r="P50" s="98"/>
      <c r="Q50" s="98"/>
      <c r="R50" s="98"/>
      <c r="S50" s="98"/>
      <c r="T50" s="98"/>
    </row>
    <row r="51" spans="1:20" x14ac:dyDescent="0.35">
      <c r="A51" s="97" t="s">
        <v>95</v>
      </c>
      <c r="B51" s="98"/>
      <c r="C51" s="98"/>
      <c r="D51" s="98"/>
      <c r="E51" s="98"/>
      <c r="F51" s="98"/>
      <c r="G51" s="98"/>
      <c r="H51" s="98"/>
      <c r="I51" s="98"/>
      <c r="J51" s="98"/>
      <c r="K51" s="98"/>
      <c r="L51" s="98"/>
      <c r="M51" s="98"/>
      <c r="N51" s="98"/>
      <c r="O51" s="98"/>
      <c r="P51" s="98"/>
      <c r="Q51" s="98"/>
      <c r="R51" s="98"/>
      <c r="S51" s="98"/>
      <c r="T51" s="98"/>
    </row>
    <row r="52" spans="1:20" x14ac:dyDescent="0.35">
      <c r="A52" s="97" t="s">
        <v>96</v>
      </c>
      <c r="B52" s="98"/>
      <c r="C52" s="98"/>
      <c r="D52" s="98"/>
      <c r="E52" s="98"/>
      <c r="F52" s="98"/>
      <c r="G52" s="98"/>
      <c r="H52" s="98"/>
      <c r="I52" s="98"/>
      <c r="J52" s="98"/>
      <c r="K52" s="98"/>
      <c r="L52" s="98"/>
      <c r="M52" s="98"/>
      <c r="N52" s="98"/>
      <c r="O52" s="98"/>
      <c r="P52" s="98"/>
      <c r="Q52" s="98"/>
      <c r="R52" s="98"/>
      <c r="S52" s="98"/>
      <c r="T52" s="98"/>
    </row>
    <row r="53" spans="1:20" x14ac:dyDescent="0.35">
      <c r="A53" s="97" t="s">
        <v>97</v>
      </c>
      <c r="B53" s="98"/>
      <c r="C53" s="98"/>
      <c r="D53" s="98"/>
      <c r="E53" s="98"/>
      <c r="F53" s="98"/>
      <c r="G53" s="98"/>
      <c r="H53" s="98"/>
      <c r="I53" s="98"/>
      <c r="J53" s="98"/>
      <c r="K53" s="98"/>
      <c r="L53" s="98"/>
      <c r="M53" s="98"/>
      <c r="N53" s="98"/>
      <c r="O53" s="98"/>
      <c r="P53" s="98"/>
      <c r="Q53" s="98"/>
      <c r="R53" s="98"/>
      <c r="S53" s="98"/>
      <c r="T53" s="98"/>
    </row>
    <row r="54" spans="1:20" x14ac:dyDescent="0.35">
      <c r="A54" s="97" t="s">
        <v>98</v>
      </c>
      <c r="B54" s="98"/>
      <c r="C54" s="98"/>
      <c r="D54" s="98"/>
      <c r="E54" s="98"/>
      <c r="F54" s="98"/>
      <c r="G54" s="98"/>
      <c r="H54" s="98"/>
      <c r="I54" s="98"/>
      <c r="J54" s="98"/>
      <c r="K54" s="98"/>
      <c r="L54" s="98"/>
      <c r="M54" s="98"/>
      <c r="N54" s="98"/>
      <c r="O54" s="98"/>
      <c r="P54" s="98"/>
      <c r="Q54" s="98"/>
      <c r="R54" s="98"/>
      <c r="S54" s="98"/>
      <c r="T54" s="98"/>
    </row>
    <row r="55" spans="1:20" x14ac:dyDescent="0.35">
      <c r="A55" s="97" t="s">
        <v>99</v>
      </c>
      <c r="B55" s="98"/>
      <c r="C55" s="98"/>
      <c r="D55" s="98"/>
      <c r="E55" s="98"/>
      <c r="F55" s="98"/>
      <c r="G55" s="98"/>
      <c r="H55" s="98"/>
      <c r="I55" s="98"/>
      <c r="J55" s="98"/>
      <c r="K55" s="98"/>
      <c r="L55" s="98"/>
      <c r="M55" s="98"/>
      <c r="N55" s="98"/>
      <c r="O55" s="98"/>
      <c r="P55" s="98"/>
      <c r="Q55" s="98"/>
      <c r="R55" s="98"/>
      <c r="S55" s="98"/>
      <c r="T55" s="98"/>
    </row>
    <row r="56" spans="1:20" x14ac:dyDescent="0.35">
      <c r="A56" s="97" t="s">
        <v>100</v>
      </c>
      <c r="B56" s="98"/>
      <c r="C56" s="98"/>
      <c r="D56" s="98"/>
      <c r="E56" s="98"/>
      <c r="F56" s="98"/>
      <c r="G56" s="98"/>
      <c r="H56" s="98"/>
      <c r="I56" s="98"/>
      <c r="J56" s="98"/>
      <c r="K56" s="98"/>
      <c r="L56" s="98"/>
      <c r="M56" s="98"/>
      <c r="N56" s="98"/>
      <c r="O56" s="98"/>
      <c r="P56" s="98"/>
      <c r="Q56" s="98"/>
      <c r="R56" s="98"/>
      <c r="S56" s="98"/>
      <c r="T56" s="98"/>
    </row>
    <row r="57" spans="1:20" x14ac:dyDescent="0.35">
      <c r="A57" s="97" t="s">
        <v>89</v>
      </c>
      <c r="B57" s="98"/>
      <c r="C57" s="98"/>
      <c r="D57" s="98"/>
      <c r="E57" s="98"/>
      <c r="F57" s="98"/>
      <c r="G57" s="98"/>
      <c r="H57" s="98"/>
      <c r="I57" s="98"/>
      <c r="J57" s="98"/>
      <c r="K57" s="98"/>
      <c r="L57" s="98"/>
      <c r="M57" s="98"/>
      <c r="N57" s="98"/>
      <c r="O57" s="98"/>
      <c r="P57" s="98"/>
      <c r="Q57" s="98"/>
      <c r="R57" s="98"/>
      <c r="S57" s="98"/>
      <c r="T57" s="98"/>
    </row>
    <row r="58" spans="1:20" x14ac:dyDescent="0.35">
      <c r="A58" s="97" t="s">
        <v>90</v>
      </c>
      <c r="B58" s="98"/>
      <c r="C58" s="98"/>
      <c r="D58" s="98"/>
      <c r="E58" s="98"/>
      <c r="F58" s="98"/>
      <c r="G58" s="98"/>
      <c r="H58" s="98"/>
      <c r="I58" s="98"/>
      <c r="J58" s="98"/>
      <c r="K58" s="98"/>
      <c r="L58" s="98"/>
      <c r="M58" s="98"/>
      <c r="N58" s="98"/>
      <c r="O58" s="98"/>
      <c r="P58" s="98"/>
      <c r="Q58" s="98"/>
      <c r="R58" s="98"/>
      <c r="S58" s="98"/>
      <c r="T58" s="98"/>
    </row>
    <row r="59" spans="1:20" x14ac:dyDescent="0.35">
      <c r="A59" s="97" t="s">
        <v>91</v>
      </c>
      <c r="B59" s="98"/>
      <c r="C59" s="98"/>
      <c r="D59" s="98"/>
      <c r="E59" s="98"/>
      <c r="F59" s="98"/>
      <c r="G59" s="98"/>
      <c r="H59" s="98"/>
      <c r="I59" s="98"/>
      <c r="J59" s="98"/>
      <c r="K59" s="98"/>
      <c r="L59" s="98"/>
      <c r="M59" s="98"/>
      <c r="N59" s="98"/>
      <c r="O59" s="98"/>
      <c r="P59" s="98"/>
      <c r="Q59" s="98"/>
      <c r="R59" s="98"/>
      <c r="S59" s="98"/>
      <c r="T59" s="98"/>
    </row>
    <row r="60" spans="1:20" x14ac:dyDescent="0.35">
      <c r="A60" s="97" t="s">
        <v>92</v>
      </c>
      <c r="B60" s="98"/>
      <c r="C60" s="98"/>
      <c r="D60" s="98"/>
      <c r="E60" s="98"/>
      <c r="F60" s="98"/>
      <c r="G60" s="98"/>
      <c r="H60" s="98"/>
      <c r="I60" s="98"/>
      <c r="J60" s="98"/>
      <c r="K60" s="98"/>
      <c r="L60" s="98"/>
      <c r="M60" s="98"/>
      <c r="N60" s="98"/>
      <c r="O60" s="98"/>
      <c r="P60" s="98"/>
      <c r="Q60" s="98"/>
      <c r="R60" s="98"/>
      <c r="S60" s="98"/>
      <c r="T60" s="98"/>
    </row>
    <row r="61" spans="1:20" x14ac:dyDescent="0.35">
      <c r="A61" s="97" t="s">
        <v>93</v>
      </c>
      <c r="B61" s="98"/>
      <c r="C61" s="98"/>
      <c r="D61" s="98"/>
      <c r="E61" s="98"/>
      <c r="F61" s="98"/>
      <c r="G61" s="98"/>
      <c r="H61" s="98"/>
      <c r="I61" s="98"/>
      <c r="J61" s="98"/>
      <c r="K61" s="98"/>
      <c r="L61" s="98"/>
      <c r="M61" s="98"/>
      <c r="N61" s="98"/>
      <c r="O61" s="98"/>
      <c r="P61" s="98"/>
      <c r="Q61" s="98"/>
      <c r="R61" s="98"/>
      <c r="S61" s="98"/>
      <c r="T61" s="98"/>
    </row>
    <row r="62" spans="1:20" x14ac:dyDescent="0.35">
      <c r="A62" s="97" t="s">
        <v>94</v>
      </c>
      <c r="B62" s="98"/>
      <c r="C62" s="98"/>
      <c r="D62" s="98"/>
      <c r="E62" s="98"/>
      <c r="F62" s="98"/>
      <c r="G62" s="98"/>
      <c r="H62" s="98"/>
      <c r="I62" s="98"/>
      <c r="J62" s="98"/>
      <c r="K62" s="98"/>
      <c r="L62" s="98"/>
      <c r="M62" s="98"/>
      <c r="N62" s="98"/>
      <c r="O62" s="98"/>
      <c r="P62" s="98"/>
      <c r="Q62" s="98"/>
      <c r="R62" s="98"/>
      <c r="S62" s="98"/>
      <c r="T62" s="98"/>
    </row>
    <row r="63" spans="1:20" x14ac:dyDescent="0.35">
      <c r="A63" s="97" t="s">
        <v>95</v>
      </c>
      <c r="B63" s="98"/>
      <c r="C63" s="98"/>
      <c r="D63" s="98"/>
      <c r="E63" s="98"/>
      <c r="F63" s="98"/>
      <c r="G63" s="98"/>
      <c r="H63" s="98"/>
      <c r="I63" s="98"/>
      <c r="J63" s="98"/>
      <c r="K63" s="98"/>
      <c r="L63" s="98"/>
      <c r="M63" s="98"/>
      <c r="N63" s="98"/>
      <c r="O63" s="98"/>
      <c r="P63" s="98"/>
      <c r="Q63" s="98"/>
      <c r="R63" s="98"/>
      <c r="S63" s="98"/>
      <c r="T63" s="98"/>
    </row>
    <row r="64" spans="1:20" x14ac:dyDescent="0.35">
      <c r="A64" s="97" t="s">
        <v>96</v>
      </c>
      <c r="B64" s="98"/>
      <c r="C64" s="98"/>
      <c r="D64" s="98"/>
      <c r="E64" s="98"/>
      <c r="F64" s="98"/>
      <c r="G64" s="98"/>
      <c r="H64" s="98"/>
      <c r="I64" s="98"/>
      <c r="J64" s="98"/>
      <c r="K64" s="98"/>
      <c r="L64" s="98"/>
      <c r="M64" s="98"/>
      <c r="N64" s="98"/>
      <c r="O64" s="98"/>
      <c r="P64" s="98"/>
      <c r="Q64" s="98"/>
      <c r="R64" s="98"/>
      <c r="S64" s="98"/>
      <c r="T64" s="98"/>
    </row>
    <row r="65" spans="1:20" x14ac:dyDescent="0.35">
      <c r="A65" s="97" t="s">
        <v>97</v>
      </c>
      <c r="B65" s="98"/>
      <c r="C65" s="98"/>
      <c r="D65" s="98"/>
      <c r="E65" s="98"/>
      <c r="F65" s="98"/>
      <c r="G65" s="98"/>
      <c r="H65" s="98"/>
      <c r="I65" s="98"/>
      <c r="J65" s="98"/>
      <c r="K65" s="98"/>
      <c r="L65" s="98"/>
      <c r="M65" s="98"/>
      <c r="N65" s="98"/>
      <c r="O65" s="98"/>
      <c r="P65" s="98"/>
      <c r="Q65" s="98"/>
      <c r="R65" s="98"/>
      <c r="S65" s="98"/>
      <c r="T65" s="98"/>
    </row>
    <row r="66" spans="1:20" x14ac:dyDescent="0.35">
      <c r="A66" s="97" t="s">
        <v>98</v>
      </c>
      <c r="B66" s="98"/>
      <c r="C66" s="98"/>
      <c r="D66" s="98"/>
      <c r="E66" s="98"/>
      <c r="F66" s="98"/>
      <c r="G66" s="98"/>
      <c r="H66" s="98"/>
      <c r="I66" s="98"/>
      <c r="J66" s="98"/>
      <c r="K66" s="98"/>
      <c r="L66" s="98"/>
      <c r="M66" s="98"/>
      <c r="N66" s="98"/>
      <c r="O66" s="98"/>
      <c r="P66" s="98"/>
      <c r="Q66" s="98"/>
      <c r="R66" s="98"/>
      <c r="S66" s="98"/>
      <c r="T66" s="98"/>
    </row>
    <row r="67" spans="1:20" x14ac:dyDescent="0.35">
      <c r="A67" s="97" t="s">
        <v>99</v>
      </c>
      <c r="B67" s="98"/>
      <c r="C67" s="98"/>
      <c r="D67" s="98"/>
      <c r="E67" s="98"/>
      <c r="F67" s="98"/>
      <c r="G67" s="98"/>
      <c r="H67" s="98"/>
      <c r="I67" s="98"/>
      <c r="J67" s="98"/>
      <c r="K67" s="98"/>
      <c r="L67" s="98"/>
      <c r="M67" s="98"/>
      <c r="N67" s="98"/>
      <c r="O67" s="98"/>
      <c r="P67" s="98"/>
      <c r="Q67" s="98"/>
      <c r="R67" s="98"/>
      <c r="S67" s="98"/>
      <c r="T67" s="98"/>
    </row>
    <row r="68" spans="1:20" x14ac:dyDescent="0.35">
      <c r="A68" s="97" t="s">
        <v>100</v>
      </c>
      <c r="B68" s="98"/>
      <c r="C68" s="98"/>
      <c r="D68" s="98"/>
      <c r="E68" s="98"/>
      <c r="F68" s="98"/>
      <c r="G68" s="98"/>
      <c r="H68" s="98"/>
      <c r="I68" s="98"/>
      <c r="J68" s="98"/>
      <c r="K68" s="98"/>
      <c r="L68" s="98"/>
      <c r="M68" s="98"/>
      <c r="N68" s="98"/>
      <c r="O68" s="98"/>
      <c r="P68" s="98"/>
      <c r="Q68" s="98"/>
      <c r="R68" s="98"/>
      <c r="S68" s="98"/>
      <c r="T68" s="98"/>
    </row>
    <row r="69" spans="1:20" x14ac:dyDescent="0.35">
      <c r="A69" s="97" t="s">
        <v>89</v>
      </c>
      <c r="B69" s="98"/>
      <c r="C69" s="98"/>
      <c r="D69" s="98"/>
      <c r="E69" s="98"/>
      <c r="F69" s="98"/>
      <c r="G69" s="98"/>
      <c r="H69" s="98"/>
      <c r="I69" s="98"/>
      <c r="J69" s="98"/>
      <c r="K69" s="98"/>
      <c r="L69" s="98"/>
      <c r="M69" s="98"/>
      <c r="N69" s="98"/>
      <c r="O69" s="98"/>
      <c r="P69" s="98"/>
      <c r="Q69" s="98"/>
      <c r="R69" s="98"/>
      <c r="S69" s="98"/>
      <c r="T69" s="98"/>
    </row>
    <row r="70" spans="1:20" x14ac:dyDescent="0.35">
      <c r="A70" s="97" t="s">
        <v>90</v>
      </c>
      <c r="B70" s="98"/>
      <c r="C70" s="98"/>
      <c r="D70" s="98"/>
      <c r="E70" s="98"/>
      <c r="F70" s="98"/>
      <c r="G70" s="98"/>
      <c r="H70" s="98"/>
      <c r="I70" s="98"/>
      <c r="J70" s="98"/>
      <c r="K70" s="98"/>
      <c r="L70" s="98"/>
      <c r="M70" s="98"/>
      <c r="N70" s="98"/>
      <c r="O70" s="98"/>
      <c r="P70" s="98"/>
      <c r="Q70" s="98"/>
      <c r="R70" s="98"/>
      <c r="S70" s="98"/>
      <c r="T70" s="98"/>
    </row>
    <row r="71" spans="1:20" x14ac:dyDescent="0.35">
      <c r="A71" s="97" t="s">
        <v>91</v>
      </c>
      <c r="B71" s="98"/>
      <c r="C71" s="98"/>
      <c r="D71" s="98"/>
      <c r="E71" s="98"/>
      <c r="F71" s="98"/>
      <c r="G71" s="98"/>
      <c r="H71" s="98"/>
      <c r="I71" s="98"/>
      <c r="J71" s="98"/>
      <c r="K71" s="98"/>
      <c r="L71" s="98"/>
      <c r="M71" s="98"/>
      <c r="N71" s="98"/>
      <c r="O71" s="98"/>
      <c r="P71" s="98"/>
      <c r="Q71" s="98"/>
      <c r="R71" s="98"/>
      <c r="S71" s="98"/>
      <c r="T71" s="98"/>
    </row>
    <row r="72" spans="1:20" x14ac:dyDescent="0.35">
      <c r="A72" s="97" t="s">
        <v>92</v>
      </c>
      <c r="B72" s="98"/>
      <c r="C72" s="98"/>
      <c r="D72" s="98"/>
      <c r="E72" s="98"/>
      <c r="F72" s="98"/>
      <c r="G72" s="98"/>
      <c r="H72" s="98"/>
      <c r="I72" s="98"/>
      <c r="J72" s="98"/>
      <c r="K72" s="98"/>
      <c r="L72" s="98"/>
      <c r="M72" s="98"/>
      <c r="N72" s="98"/>
      <c r="O72" s="98"/>
      <c r="P72" s="98"/>
      <c r="Q72" s="98"/>
      <c r="R72" s="98"/>
      <c r="S72" s="98"/>
      <c r="T72" s="98"/>
    </row>
    <row r="73" spans="1:20" x14ac:dyDescent="0.35">
      <c r="A73" s="97" t="s">
        <v>93</v>
      </c>
      <c r="B73" s="98"/>
      <c r="C73" s="98"/>
      <c r="D73" s="98"/>
      <c r="E73" s="98"/>
      <c r="F73" s="98"/>
      <c r="G73" s="98"/>
      <c r="H73" s="98"/>
      <c r="I73" s="98"/>
      <c r="J73" s="98"/>
      <c r="K73" s="98"/>
      <c r="L73" s="98"/>
      <c r="M73" s="98"/>
      <c r="N73" s="98"/>
      <c r="O73" s="98"/>
      <c r="P73" s="98"/>
      <c r="Q73" s="98"/>
      <c r="R73" s="98"/>
      <c r="S73" s="98"/>
      <c r="T73" s="98"/>
    </row>
    <row r="74" spans="1:20" x14ac:dyDescent="0.35">
      <c r="A74" s="97" t="s">
        <v>94</v>
      </c>
      <c r="B74" s="98"/>
      <c r="C74" s="98"/>
      <c r="D74" s="98"/>
      <c r="E74" s="98"/>
      <c r="F74" s="98"/>
      <c r="G74" s="98"/>
      <c r="H74" s="98"/>
      <c r="I74" s="98"/>
      <c r="J74" s="98"/>
      <c r="K74" s="98"/>
      <c r="L74" s="98"/>
      <c r="M74" s="98"/>
      <c r="N74" s="98"/>
      <c r="O74" s="98"/>
      <c r="P74" s="98"/>
      <c r="Q74" s="98"/>
      <c r="R74" s="98"/>
      <c r="S74" s="98"/>
      <c r="T74" s="98"/>
    </row>
    <row r="75" spans="1:20" x14ac:dyDescent="0.35">
      <c r="A75" s="97" t="s">
        <v>95</v>
      </c>
      <c r="B75" s="98"/>
      <c r="C75" s="98"/>
      <c r="D75" s="98"/>
      <c r="E75" s="98"/>
      <c r="F75" s="98"/>
      <c r="G75" s="98"/>
      <c r="H75" s="98"/>
      <c r="I75" s="98"/>
      <c r="J75" s="98"/>
      <c r="K75" s="98"/>
      <c r="L75" s="98"/>
      <c r="M75" s="98"/>
      <c r="N75" s="98"/>
      <c r="O75" s="98"/>
      <c r="P75" s="98"/>
      <c r="Q75" s="98"/>
      <c r="R75" s="98"/>
      <c r="S75" s="98"/>
      <c r="T75" s="98"/>
    </row>
    <row r="76" spans="1:20" x14ac:dyDescent="0.35">
      <c r="A76" s="97" t="s">
        <v>96</v>
      </c>
      <c r="B76" s="98"/>
      <c r="C76" s="98"/>
      <c r="D76" s="98"/>
      <c r="E76" s="98"/>
      <c r="F76" s="98"/>
      <c r="G76" s="98"/>
      <c r="H76" s="98"/>
      <c r="I76" s="98"/>
      <c r="J76" s="98"/>
      <c r="K76" s="98"/>
      <c r="L76" s="98"/>
      <c r="M76" s="98"/>
      <c r="N76" s="98"/>
      <c r="O76" s="98"/>
      <c r="P76" s="98"/>
      <c r="Q76" s="98"/>
      <c r="R76" s="98"/>
      <c r="S76" s="98"/>
      <c r="T76" s="98"/>
    </row>
    <row r="77" spans="1:20" x14ac:dyDescent="0.35">
      <c r="A77" s="97" t="s">
        <v>97</v>
      </c>
      <c r="B77" s="98"/>
      <c r="C77" s="98"/>
      <c r="D77" s="98"/>
      <c r="E77" s="98"/>
      <c r="F77" s="98"/>
      <c r="G77" s="98"/>
      <c r="H77" s="98"/>
      <c r="I77" s="98"/>
      <c r="J77" s="98"/>
      <c r="K77" s="98"/>
      <c r="L77" s="98"/>
      <c r="M77" s="98"/>
      <c r="N77" s="98"/>
      <c r="O77" s="98"/>
      <c r="P77" s="98"/>
      <c r="Q77" s="98"/>
      <c r="R77" s="98"/>
      <c r="S77" s="98"/>
      <c r="T77" s="98"/>
    </row>
    <row r="78" spans="1:20" x14ac:dyDescent="0.35">
      <c r="A78" s="97" t="s">
        <v>98</v>
      </c>
      <c r="B78" s="98"/>
      <c r="C78" s="98"/>
      <c r="D78" s="98"/>
      <c r="E78" s="98"/>
      <c r="F78" s="98"/>
      <c r="G78" s="98"/>
      <c r="H78" s="98"/>
      <c r="I78" s="98"/>
      <c r="J78" s="98"/>
      <c r="K78" s="98"/>
      <c r="L78" s="98"/>
      <c r="M78" s="98"/>
      <c r="N78" s="98"/>
      <c r="O78" s="98"/>
      <c r="P78" s="98"/>
      <c r="Q78" s="98"/>
      <c r="R78" s="98"/>
      <c r="S78" s="98"/>
      <c r="T78" s="98"/>
    </row>
    <row r="79" spans="1:20" x14ac:dyDescent="0.35">
      <c r="A79" s="97" t="s">
        <v>99</v>
      </c>
      <c r="B79" s="98"/>
      <c r="C79" s="98"/>
      <c r="D79" s="98"/>
      <c r="E79" s="98"/>
      <c r="F79" s="98"/>
      <c r="G79" s="98"/>
      <c r="H79" s="98"/>
      <c r="I79" s="98"/>
      <c r="J79" s="98"/>
      <c r="K79" s="98"/>
      <c r="L79" s="98"/>
      <c r="M79" s="98"/>
      <c r="N79" s="98"/>
      <c r="O79" s="98"/>
      <c r="P79" s="98"/>
      <c r="Q79" s="98"/>
      <c r="R79" s="98"/>
      <c r="S79" s="98"/>
      <c r="T79" s="98"/>
    </row>
    <row r="80" spans="1:20" x14ac:dyDescent="0.35">
      <c r="A80" s="97" t="s">
        <v>100</v>
      </c>
      <c r="B80" s="98"/>
      <c r="C80" s="98"/>
      <c r="D80" s="98"/>
      <c r="E80" s="98"/>
      <c r="F80" s="98"/>
      <c r="G80" s="98"/>
      <c r="H80" s="98"/>
      <c r="I80" s="98"/>
      <c r="J80" s="98"/>
      <c r="K80" s="98"/>
      <c r="L80" s="98"/>
      <c r="M80" s="98"/>
      <c r="N80" s="98"/>
      <c r="O80" s="98"/>
      <c r="P80" s="98"/>
      <c r="Q80" s="98"/>
      <c r="R80" s="98"/>
      <c r="S80" s="98"/>
      <c r="T80" s="98"/>
    </row>
    <row r="81" spans="1:20" x14ac:dyDescent="0.35">
      <c r="A81" s="97" t="s">
        <v>89</v>
      </c>
      <c r="B81" s="98"/>
      <c r="C81" s="98"/>
      <c r="D81" s="98"/>
      <c r="E81" s="98"/>
      <c r="F81" s="98"/>
      <c r="G81" s="98"/>
      <c r="H81" s="98"/>
      <c r="I81" s="98"/>
      <c r="J81" s="98"/>
      <c r="K81" s="98"/>
      <c r="L81" s="98"/>
      <c r="M81" s="98"/>
      <c r="N81" s="98"/>
      <c r="O81" s="98"/>
      <c r="P81" s="98"/>
      <c r="Q81" s="98"/>
      <c r="R81" s="98"/>
      <c r="S81" s="98"/>
      <c r="T81" s="98"/>
    </row>
    <row r="82" spans="1:20" x14ac:dyDescent="0.35">
      <c r="A82" s="97" t="s">
        <v>90</v>
      </c>
      <c r="B82" s="98"/>
      <c r="C82" s="98"/>
      <c r="D82" s="98"/>
      <c r="E82" s="98"/>
      <c r="F82" s="98"/>
      <c r="G82" s="98"/>
      <c r="H82" s="98"/>
      <c r="I82" s="98"/>
      <c r="J82" s="98"/>
      <c r="K82" s="98"/>
      <c r="L82" s="98"/>
      <c r="M82" s="98"/>
      <c r="N82" s="98"/>
      <c r="O82" s="98"/>
      <c r="P82" s="98"/>
      <c r="Q82" s="98"/>
      <c r="R82" s="98"/>
      <c r="S82" s="98"/>
      <c r="T82" s="98"/>
    </row>
    <row r="83" spans="1:20" x14ac:dyDescent="0.35">
      <c r="A83" s="97" t="s">
        <v>91</v>
      </c>
      <c r="B83" s="98"/>
      <c r="C83" s="98"/>
      <c r="D83" s="98"/>
      <c r="E83" s="98"/>
      <c r="F83" s="98"/>
      <c r="G83" s="98"/>
      <c r="H83" s="98"/>
      <c r="I83" s="98"/>
      <c r="J83" s="98"/>
      <c r="K83" s="98"/>
      <c r="L83" s="98"/>
      <c r="M83" s="98"/>
      <c r="N83" s="98"/>
      <c r="O83" s="98"/>
      <c r="P83" s="98"/>
      <c r="Q83" s="98"/>
      <c r="R83" s="98"/>
      <c r="S83" s="98"/>
      <c r="T83" s="98"/>
    </row>
    <row r="84" spans="1:20" x14ac:dyDescent="0.35">
      <c r="A84" s="97" t="s">
        <v>92</v>
      </c>
      <c r="B84" s="98"/>
      <c r="C84" s="98"/>
      <c r="D84" s="98"/>
      <c r="E84" s="98"/>
      <c r="F84" s="98"/>
      <c r="G84" s="98"/>
      <c r="H84" s="98"/>
      <c r="I84" s="98"/>
      <c r="J84" s="98"/>
      <c r="K84" s="98"/>
      <c r="L84" s="98"/>
      <c r="M84" s="98"/>
      <c r="N84" s="98"/>
      <c r="O84" s="98"/>
      <c r="P84" s="98"/>
      <c r="Q84" s="98"/>
      <c r="R84" s="98"/>
      <c r="S84" s="98"/>
      <c r="T84" s="98"/>
    </row>
    <row r="85" spans="1:20" x14ac:dyDescent="0.35">
      <c r="A85" s="97" t="s">
        <v>93</v>
      </c>
      <c r="B85" s="98"/>
      <c r="C85" s="98"/>
      <c r="D85" s="98"/>
      <c r="E85" s="98"/>
      <c r="F85" s="98"/>
      <c r="G85" s="98"/>
      <c r="H85" s="98"/>
      <c r="I85" s="98"/>
      <c r="J85" s="98"/>
      <c r="K85" s="98"/>
      <c r="L85" s="98"/>
      <c r="M85" s="98"/>
      <c r="N85" s="98"/>
      <c r="O85" s="98"/>
      <c r="P85" s="98"/>
      <c r="Q85" s="98"/>
      <c r="R85" s="98"/>
      <c r="S85" s="98"/>
      <c r="T85" s="98"/>
    </row>
    <row r="86" spans="1:20" x14ac:dyDescent="0.35">
      <c r="A86" s="97" t="s">
        <v>94</v>
      </c>
      <c r="B86" s="98"/>
      <c r="C86" s="98"/>
      <c r="D86" s="98"/>
      <c r="E86" s="98"/>
      <c r="F86" s="98"/>
      <c r="G86" s="98"/>
      <c r="H86" s="98"/>
      <c r="I86" s="98"/>
      <c r="J86" s="98"/>
      <c r="K86" s="98"/>
      <c r="L86" s="98"/>
      <c r="M86" s="98"/>
      <c r="N86" s="98"/>
      <c r="O86" s="98"/>
      <c r="P86" s="98"/>
      <c r="Q86" s="98"/>
      <c r="R86" s="98"/>
      <c r="S86" s="98"/>
      <c r="T86" s="98"/>
    </row>
    <row r="87" spans="1:20" x14ac:dyDescent="0.35">
      <c r="A87" s="97" t="s">
        <v>95</v>
      </c>
      <c r="B87" s="98"/>
      <c r="C87" s="98"/>
      <c r="D87" s="98"/>
      <c r="E87" s="98"/>
      <c r="F87" s="98"/>
      <c r="G87" s="98"/>
      <c r="H87" s="98"/>
      <c r="I87" s="98"/>
      <c r="J87" s="98"/>
      <c r="K87" s="98"/>
      <c r="L87" s="98"/>
      <c r="M87" s="98"/>
      <c r="N87" s="98"/>
      <c r="O87" s="98"/>
      <c r="P87" s="98"/>
      <c r="Q87" s="98"/>
      <c r="R87" s="98"/>
      <c r="S87" s="98"/>
      <c r="T87" s="98"/>
    </row>
    <row r="88" spans="1:20" x14ac:dyDescent="0.35">
      <c r="A88" s="97" t="s">
        <v>96</v>
      </c>
      <c r="B88" s="98"/>
      <c r="C88" s="98"/>
      <c r="D88" s="98"/>
      <c r="E88" s="98"/>
      <c r="F88" s="98"/>
      <c r="G88" s="98"/>
      <c r="H88" s="98"/>
      <c r="I88" s="98"/>
      <c r="J88" s="98"/>
      <c r="K88" s="98"/>
      <c r="L88" s="98"/>
      <c r="M88" s="98"/>
      <c r="N88" s="98"/>
      <c r="O88" s="98"/>
      <c r="P88" s="98"/>
      <c r="Q88" s="98"/>
      <c r="R88" s="98"/>
      <c r="S88" s="98"/>
      <c r="T88" s="98"/>
    </row>
    <row r="89" spans="1:20" x14ac:dyDescent="0.35">
      <c r="A89" s="97" t="s">
        <v>97</v>
      </c>
      <c r="B89" s="98"/>
      <c r="C89" s="98"/>
      <c r="D89" s="98"/>
      <c r="E89" s="98"/>
      <c r="F89" s="98"/>
      <c r="G89" s="98"/>
      <c r="H89" s="98"/>
      <c r="I89" s="98"/>
      <c r="J89" s="98"/>
      <c r="K89" s="98"/>
      <c r="L89" s="98"/>
      <c r="M89" s="98"/>
      <c r="N89" s="98"/>
      <c r="O89" s="98"/>
      <c r="P89" s="98"/>
      <c r="Q89" s="98"/>
      <c r="R89" s="98"/>
      <c r="S89" s="98"/>
      <c r="T89" s="98"/>
    </row>
    <row r="90" spans="1:20" x14ac:dyDescent="0.35">
      <c r="A90" s="97" t="s">
        <v>98</v>
      </c>
      <c r="B90" s="98"/>
      <c r="C90" s="98"/>
      <c r="D90" s="98"/>
      <c r="E90" s="98"/>
      <c r="F90" s="98"/>
      <c r="G90" s="98"/>
      <c r="H90" s="98"/>
      <c r="I90" s="98"/>
      <c r="J90" s="98"/>
      <c r="K90" s="98"/>
      <c r="L90" s="98"/>
      <c r="M90" s="98"/>
      <c r="N90" s="98"/>
      <c r="O90" s="98"/>
      <c r="P90" s="98"/>
      <c r="Q90" s="98"/>
      <c r="R90" s="98"/>
      <c r="S90" s="98"/>
      <c r="T90" s="98"/>
    </row>
    <row r="91" spans="1:20" x14ac:dyDescent="0.35">
      <c r="A91" s="97" t="s">
        <v>99</v>
      </c>
      <c r="B91" s="98"/>
      <c r="C91" s="98"/>
      <c r="D91" s="98"/>
      <c r="E91" s="98"/>
      <c r="F91" s="98"/>
      <c r="G91" s="98"/>
      <c r="H91" s="98"/>
      <c r="I91" s="98"/>
      <c r="J91" s="98"/>
      <c r="K91" s="98"/>
      <c r="L91" s="98"/>
      <c r="M91" s="98"/>
      <c r="N91" s="98"/>
      <c r="O91" s="98"/>
      <c r="P91" s="98"/>
      <c r="Q91" s="98"/>
      <c r="R91" s="98"/>
      <c r="S91" s="98"/>
      <c r="T91" s="98"/>
    </row>
    <row r="92" spans="1:20" x14ac:dyDescent="0.35">
      <c r="A92" s="97" t="s">
        <v>100</v>
      </c>
      <c r="B92" s="98"/>
      <c r="C92" s="98"/>
      <c r="D92" s="98"/>
      <c r="E92" s="98"/>
      <c r="F92" s="98"/>
      <c r="G92" s="98"/>
      <c r="H92" s="98"/>
      <c r="I92" s="98"/>
      <c r="J92" s="98"/>
      <c r="K92" s="98"/>
      <c r="L92" s="98"/>
      <c r="M92" s="98"/>
      <c r="N92" s="98"/>
      <c r="O92" s="98"/>
      <c r="P92" s="98"/>
      <c r="Q92" s="98"/>
      <c r="R92" s="98"/>
      <c r="S92" s="98"/>
      <c r="T92" s="98"/>
    </row>
    <row r="93" spans="1:20" x14ac:dyDescent="0.35">
      <c r="A93" s="97" t="s">
        <v>89</v>
      </c>
      <c r="B93" s="98"/>
      <c r="C93" s="98"/>
      <c r="D93" s="98"/>
      <c r="E93" s="98"/>
      <c r="F93" s="98"/>
      <c r="G93" s="98"/>
      <c r="H93" s="98"/>
      <c r="I93" s="98"/>
      <c r="J93" s="98"/>
      <c r="K93" s="98"/>
      <c r="L93" s="98"/>
      <c r="M93" s="98"/>
      <c r="N93" s="98"/>
      <c r="O93" s="98"/>
      <c r="P93" s="98"/>
      <c r="Q93" s="98"/>
      <c r="R93" s="98"/>
      <c r="S93" s="98"/>
      <c r="T93" s="98"/>
    </row>
    <row r="94" spans="1:20" x14ac:dyDescent="0.35">
      <c r="A94" s="97" t="s">
        <v>90</v>
      </c>
      <c r="B94" s="98"/>
      <c r="C94" s="98"/>
      <c r="D94" s="98"/>
      <c r="E94" s="98"/>
      <c r="F94" s="98"/>
      <c r="G94" s="98"/>
      <c r="H94" s="98"/>
      <c r="I94" s="98"/>
      <c r="J94" s="98"/>
      <c r="K94" s="98"/>
      <c r="L94" s="98"/>
      <c r="M94" s="98"/>
      <c r="N94" s="98"/>
      <c r="O94" s="98"/>
      <c r="P94" s="98"/>
      <c r="Q94" s="98"/>
      <c r="R94" s="98"/>
      <c r="S94" s="98"/>
      <c r="T94" s="98"/>
    </row>
    <row r="95" spans="1:20" x14ac:dyDescent="0.35">
      <c r="A95" s="97" t="s">
        <v>91</v>
      </c>
      <c r="B95" s="98"/>
      <c r="C95" s="98"/>
      <c r="D95" s="98"/>
      <c r="E95" s="98"/>
      <c r="F95" s="98"/>
      <c r="G95" s="98"/>
      <c r="H95" s="98"/>
      <c r="I95" s="98"/>
      <c r="J95" s="98"/>
      <c r="K95" s="98"/>
      <c r="L95" s="98"/>
      <c r="M95" s="98"/>
      <c r="N95" s="98"/>
      <c r="O95" s="98"/>
      <c r="P95" s="98"/>
      <c r="Q95" s="98"/>
      <c r="R95" s="98"/>
      <c r="S95" s="98"/>
      <c r="T95" s="98"/>
    </row>
    <row r="96" spans="1:20" x14ac:dyDescent="0.35">
      <c r="A96" s="97" t="s">
        <v>92</v>
      </c>
      <c r="B96" s="98"/>
      <c r="C96" s="98"/>
      <c r="D96" s="98"/>
      <c r="E96" s="98"/>
      <c r="F96" s="98"/>
      <c r="G96" s="98"/>
      <c r="H96" s="98"/>
      <c r="I96" s="98"/>
      <c r="J96" s="98"/>
      <c r="K96" s="98"/>
      <c r="L96" s="98"/>
      <c r="M96" s="98"/>
      <c r="N96" s="98"/>
      <c r="O96" s="98"/>
      <c r="P96" s="98"/>
      <c r="Q96" s="98"/>
      <c r="R96" s="98"/>
      <c r="S96" s="98"/>
      <c r="T96" s="98"/>
    </row>
    <row r="97" spans="1:20" x14ac:dyDescent="0.35">
      <c r="A97" s="97" t="s">
        <v>93</v>
      </c>
      <c r="B97" s="98"/>
      <c r="C97" s="98"/>
      <c r="D97" s="98"/>
      <c r="E97" s="98"/>
      <c r="F97" s="98"/>
      <c r="G97" s="98"/>
      <c r="H97" s="98"/>
      <c r="I97" s="98"/>
      <c r="J97" s="98"/>
      <c r="K97" s="98"/>
      <c r="L97" s="98"/>
      <c r="M97" s="98"/>
      <c r="N97" s="98"/>
      <c r="O97" s="98"/>
      <c r="P97" s="98"/>
      <c r="Q97" s="98"/>
      <c r="R97" s="98"/>
      <c r="S97" s="98"/>
      <c r="T97" s="98"/>
    </row>
    <row r="98" spans="1:20" x14ac:dyDescent="0.35">
      <c r="A98" s="97" t="s">
        <v>94</v>
      </c>
      <c r="B98" s="98"/>
      <c r="C98" s="98"/>
      <c r="D98" s="98"/>
      <c r="E98" s="98"/>
      <c r="F98" s="98"/>
      <c r="G98" s="98"/>
      <c r="H98" s="98"/>
      <c r="I98" s="98"/>
      <c r="J98" s="98"/>
      <c r="K98" s="98"/>
      <c r="L98" s="98"/>
      <c r="M98" s="98"/>
      <c r="N98" s="98"/>
      <c r="O98" s="98"/>
      <c r="P98" s="98"/>
      <c r="Q98" s="98"/>
      <c r="R98" s="98"/>
      <c r="S98" s="98"/>
      <c r="T98" s="98"/>
    </row>
    <row r="99" spans="1:20" x14ac:dyDescent="0.35">
      <c r="A99" s="97" t="s">
        <v>95</v>
      </c>
      <c r="B99" s="98"/>
      <c r="C99" s="98"/>
      <c r="D99" s="98"/>
      <c r="E99" s="98"/>
      <c r="F99" s="98"/>
      <c r="G99" s="98"/>
      <c r="H99" s="98"/>
      <c r="I99" s="98"/>
      <c r="J99" s="98"/>
      <c r="K99" s="98"/>
      <c r="L99" s="98"/>
      <c r="M99" s="98"/>
      <c r="N99" s="98"/>
      <c r="O99" s="98"/>
      <c r="P99" s="98"/>
      <c r="Q99" s="98"/>
      <c r="R99" s="98"/>
      <c r="S99" s="98"/>
      <c r="T99" s="98"/>
    </row>
    <row r="100" spans="1:20" x14ac:dyDescent="0.35">
      <c r="A100" s="97" t="s">
        <v>96</v>
      </c>
      <c r="B100" s="98"/>
      <c r="C100" s="98"/>
      <c r="D100" s="98"/>
      <c r="E100" s="98"/>
      <c r="F100" s="98"/>
      <c r="G100" s="98"/>
      <c r="H100" s="98"/>
      <c r="I100" s="98"/>
      <c r="J100" s="98"/>
      <c r="K100" s="98"/>
      <c r="L100" s="98"/>
      <c r="M100" s="98"/>
      <c r="N100" s="98"/>
      <c r="O100" s="98"/>
      <c r="P100" s="98"/>
      <c r="Q100" s="98"/>
      <c r="R100" s="98"/>
      <c r="S100" s="98"/>
      <c r="T100" s="98"/>
    </row>
    <row r="101" spans="1:20" x14ac:dyDescent="0.35">
      <c r="A101" s="97" t="s">
        <v>97</v>
      </c>
      <c r="B101" s="98"/>
      <c r="C101" s="98"/>
      <c r="D101" s="98"/>
      <c r="E101" s="98"/>
      <c r="F101" s="98"/>
      <c r="G101" s="98"/>
      <c r="H101" s="98"/>
      <c r="I101" s="98"/>
      <c r="J101" s="98"/>
      <c r="K101" s="98"/>
      <c r="L101" s="98"/>
      <c r="M101" s="98"/>
      <c r="N101" s="98"/>
      <c r="O101" s="98"/>
      <c r="P101" s="98"/>
      <c r="Q101" s="98"/>
      <c r="R101" s="98"/>
      <c r="S101" s="98"/>
      <c r="T101" s="98"/>
    </row>
    <row r="102" spans="1:20" x14ac:dyDescent="0.35">
      <c r="A102" s="97" t="s">
        <v>98</v>
      </c>
      <c r="B102" s="98"/>
      <c r="C102" s="98"/>
      <c r="D102" s="98"/>
      <c r="E102" s="98"/>
      <c r="F102" s="98"/>
      <c r="G102" s="98"/>
      <c r="H102" s="98"/>
      <c r="I102" s="98"/>
      <c r="J102" s="98"/>
      <c r="K102" s="98"/>
      <c r="L102" s="98"/>
      <c r="M102" s="98"/>
      <c r="N102" s="98"/>
      <c r="O102" s="98"/>
      <c r="P102" s="98"/>
      <c r="Q102" s="98"/>
      <c r="R102" s="98"/>
      <c r="S102" s="98"/>
      <c r="T102" s="98"/>
    </row>
    <row r="103" spans="1:20" x14ac:dyDescent="0.35">
      <c r="A103" s="97" t="s">
        <v>99</v>
      </c>
      <c r="B103" s="98"/>
      <c r="C103" s="98"/>
      <c r="D103" s="98"/>
      <c r="E103" s="98"/>
      <c r="F103" s="98"/>
      <c r="G103" s="98"/>
      <c r="H103" s="98"/>
      <c r="I103" s="98"/>
      <c r="J103" s="98"/>
      <c r="K103" s="98"/>
      <c r="L103" s="98"/>
      <c r="M103" s="98"/>
      <c r="N103" s="98"/>
      <c r="O103" s="98"/>
      <c r="P103" s="98"/>
      <c r="Q103" s="98"/>
      <c r="R103" s="98"/>
      <c r="S103" s="98"/>
      <c r="T103" s="98"/>
    </row>
    <row r="104" spans="1:20" x14ac:dyDescent="0.35">
      <c r="A104" s="97" t="s">
        <v>100</v>
      </c>
      <c r="B104" s="98"/>
      <c r="C104" s="98"/>
      <c r="D104" s="98"/>
      <c r="E104" s="98"/>
      <c r="F104" s="98"/>
      <c r="G104" s="98"/>
      <c r="H104" s="98"/>
      <c r="I104" s="98"/>
      <c r="J104" s="98"/>
      <c r="K104" s="98"/>
      <c r="L104" s="98"/>
      <c r="M104" s="98"/>
      <c r="N104" s="98"/>
      <c r="O104" s="98"/>
      <c r="P104" s="98"/>
      <c r="Q104" s="98"/>
      <c r="R104" s="98"/>
      <c r="S104" s="98"/>
      <c r="T104" s="98"/>
    </row>
    <row r="105" spans="1:20" x14ac:dyDescent="0.35">
      <c r="A105" s="97" t="s">
        <v>89</v>
      </c>
      <c r="B105" s="98"/>
      <c r="C105" s="98"/>
      <c r="D105" s="98"/>
      <c r="E105" s="98"/>
      <c r="F105" s="98"/>
      <c r="G105" s="98"/>
      <c r="H105" s="98"/>
      <c r="I105" s="98"/>
      <c r="J105" s="98"/>
      <c r="K105" s="98"/>
      <c r="L105" s="98"/>
      <c r="M105" s="98"/>
      <c r="N105" s="98"/>
      <c r="O105" s="98"/>
      <c r="P105" s="98"/>
      <c r="Q105" s="98"/>
      <c r="R105" s="98"/>
      <c r="S105" s="98"/>
      <c r="T105" s="98"/>
    </row>
    <row r="106" spans="1:20" x14ac:dyDescent="0.35">
      <c r="A106" s="97" t="s">
        <v>90</v>
      </c>
      <c r="B106" s="98"/>
      <c r="C106" s="98"/>
      <c r="D106" s="98"/>
      <c r="E106" s="98"/>
      <c r="F106" s="98"/>
      <c r="G106" s="98"/>
      <c r="H106" s="98"/>
      <c r="I106" s="98"/>
      <c r="J106" s="98"/>
      <c r="K106" s="98"/>
      <c r="L106" s="98"/>
      <c r="M106" s="98"/>
      <c r="N106" s="98"/>
      <c r="O106" s="98"/>
      <c r="P106" s="98"/>
      <c r="Q106" s="98"/>
      <c r="R106" s="98"/>
      <c r="S106" s="98"/>
      <c r="T106" s="98"/>
    </row>
    <row r="107" spans="1:20" x14ac:dyDescent="0.35">
      <c r="A107" s="97" t="s">
        <v>91</v>
      </c>
      <c r="B107" s="98"/>
      <c r="C107" s="98"/>
      <c r="D107" s="98"/>
      <c r="E107" s="98"/>
      <c r="F107" s="98"/>
      <c r="G107" s="98"/>
      <c r="H107" s="98"/>
      <c r="I107" s="98"/>
      <c r="J107" s="98"/>
      <c r="K107" s="98"/>
      <c r="L107" s="98"/>
      <c r="M107" s="98"/>
      <c r="N107" s="98"/>
      <c r="O107" s="98"/>
      <c r="P107" s="98"/>
      <c r="Q107" s="98"/>
      <c r="R107" s="98"/>
      <c r="S107" s="98"/>
      <c r="T107" s="98"/>
    </row>
    <row r="108" spans="1:20" x14ac:dyDescent="0.35">
      <c r="A108" s="97" t="s">
        <v>92</v>
      </c>
      <c r="B108" s="98"/>
      <c r="C108" s="98"/>
      <c r="D108" s="98"/>
      <c r="E108" s="98"/>
      <c r="F108" s="98"/>
      <c r="G108" s="98"/>
      <c r="H108" s="98"/>
      <c r="I108" s="98"/>
      <c r="J108" s="98"/>
      <c r="K108" s="98"/>
      <c r="L108" s="98"/>
      <c r="M108" s="98"/>
      <c r="N108" s="98"/>
      <c r="O108" s="98"/>
      <c r="P108" s="98"/>
      <c r="Q108" s="98"/>
      <c r="R108" s="98"/>
      <c r="S108" s="98"/>
      <c r="T108" s="98"/>
    </row>
    <row r="109" spans="1:20" x14ac:dyDescent="0.35">
      <c r="A109" s="97" t="s">
        <v>93</v>
      </c>
      <c r="B109" s="98"/>
      <c r="C109" s="98"/>
      <c r="D109" s="98"/>
      <c r="E109" s="98"/>
      <c r="F109" s="98"/>
      <c r="G109" s="98"/>
      <c r="H109" s="98"/>
      <c r="I109" s="98"/>
      <c r="J109" s="98"/>
      <c r="K109" s="98"/>
      <c r="L109" s="98"/>
      <c r="M109" s="98"/>
      <c r="N109" s="98"/>
      <c r="O109" s="98"/>
      <c r="P109" s="98"/>
      <c r="Q109" s="98"/>
      <c r="R109" s="98"/>
      <c r="S109" s="98"/>
      <c r="T109" s="98"/>
    </row>
    <row r="110" spans="1:20" x14ac:dyDescent="0.35">
      <c r="A110" s="97" t="s">
        <v>94</v>
      </c>
      <c r="B110" s="98"/>
      <c r="C110" s="98"/>
      <c r="D110" s="98"/>
      <c r="E110" s="98"/>
      <c r="F110" s="98"/>
      <c r="G110" s="98"/>
      <c r="H110" s="98"/>
      <c r="I110" s="98"/>
      <c r="J110" s="98"/>
      <c r="K110" s="98"/>
      <c r="L110" s="98"/>
      <c r="M110" s="98"/>
      <c r="N110" s="98"/>
      <c r="O110" s="98"/>
      <c r="P110" s="98"/>
      <c r="Q110" s="98"/>
      <c r="R110" s="98"/>
      <c r="S110" s="98"/>
      <c r="T110" s="98"/>
    </row>
    <row r="111" spans="1:20" x14ac:dyDescent="0.35">
      <c r="A111" s="97" t="s">
        <v>95</v>
      </c>
      <c r="B111" s="98"/>
      <c r="C111" s="98"/>
      <c r="D111" s="98"/>
      <c r="E111" s="98"/>
      <c r="F111" s="98"/>
      <c r="G111" s="98"/>
      <c r="H111" s="98"/>
      <c r="I111" s="98"/>
      <c r="J111" s="98"/>
      <c r="K111" s="98"/>
      <c r="L111" s="98"/>
      <c r="M111" s="98"/>
      <c r="N111" s="98"/>
      <c r="O111" s="98"/>
      <c r="P111" s="98"/>
      <c r="Q111" s="98"/>
      <c r="R111" s="98"/>
      <c r="S111" s="98"/>
      <c r="T111" s="98"/>
    </row>
    <row r="112" spans="1:20" x14ac:dyDescent="0.35">
      <c r="A112" s="97" t="s">
        <v>96</v>
      </c>
      <c r="B112" s="98"/>
      <c r="C112" s="98"/>
      <c r="D112" s="98"/>
      <c r="E112" s="98"/>
      <c r="F112" s="98"/>
      <c r="G112" s="98"/>
      <c r="H112" s="98"/>
      <c r="I112" s="98"/>
      <c r="J112" s="98"/>
      <c r="K112" s="98"/>
      <c r="L112" s="98"/>
      <c r="M112" s="98"/>
      <c r="N112" s="98"/>
      <c r="O112" s="98"/>
      <c r="P112" s="98"/>
      <c r="Q112" s="98"/>
      <c r="R112" s="98"/>
      <c r="S112" s="98"/>
      <c r="T112" s="98"/>
    </row>
    <row r="113" spans="1:20" x14ac:dyDescent="0.35">
      <c r="A113" s="97" t="s">
        <v>97</v>
      </c>
      <c r="B113" s="98"/>
      <c r="C113" s="98"/>
      <c r="D113" s="98"/>
      <c r="E113" s="98"/>
      <c r="F113" s="98"/>
      <c r="G113" s="98"/>
      <c r="H113" s="98"/>
      <c r="I113" s="98"/>
      <c r="J113" s="98"/>
      <c r="K113" s="98"/>
      <c r="L113" s="98"/>
      <c r="M113" s="98"/>
      <c r="N113" s="98"/>
      <c r="O113" s="98"/>
      <c r="P113" s="98"/>
      <c r="Q113" s="98"/>
      <c r="R113" s="98"/>
      <c r="S113" s="98"/>
      <c r="T113" s="98"/>
    </row>
    <row r="114" spans="1:20" x14ac:dyDescent="0.35">
      <c r="A114" s="97" t="s">
        <v>98</v>
      </c>
      <c r="B114" s="98"/>
      <c r="C114" s="98"/>
      <c r="D114" s="98"/>
      <c r="E114" s="98"/>
      <c r="F114" s="98"/>
      <c r="G114" s="98"/>
      <c r="H114" s="98"/>
      <c r="I114" s="98"/>
      <c r="J114" s="98"/>
      <c r="K114" s="98"/>
      <c r="L114" s="98"/>
      <c r="M114" s="98"/>
      <c r="N114" s="98"/>
      <c r="O114" s="98"/>
      <c r="P114" s="98"/>
      <c r="Q114" s="98"/>
      <c r="R114" s="98"/>
      <c r="S114" s="98"/>
      <c r="T114" s="98"/>
    </row>
    <row r="115" spans="1:20" x14ac:dyDescent="0.35">
      <c r="A115" s="97" t="s">
        <v>99</v>
      </c>
      <c r="B115" s="98"/>
      <c r="C115" s="98"/>
      <c r="D115" s="98"/>
      <c r="E115" s="98"/>
      <c r="F115" s="98"/>
      <c r="G115" s="98"/>
      <c r="H115" s="98"/>
      <c r="I115" s="98"/>
      <c r="J115" s="98"/>
      <c r="K115" s="98"/>
      <c r="L115" s="98"/>
      <c r="M115" s="98"/>
      <c r="N115" s="98"/>
      <c r="O115" s="98"/>
      <c r="P115" s="98"/>
      <c r="Q115" s="98"/>
      <c r="R115" s="98"/>
      <c r="S115" s="98"/>
      <c r="T115" s="98"/>
    </row>
    <row r="116" spans="1:20" x14ac:dyDescent="0.35">
      <c r="A116" s="97" t="s">
        <v>100</v>
      </c>
      <c r="B116" s="98"/>
      <c r="C116" s="98"/>
      <c r="D116" s="98"/>
      <c r="E116" s="98"/>
      <c r="F116" s="98"/>
      <c r="G116" s="98"/>
      <c r="H116" s="98"/>
      <c r="I116" s="98"/>
      <c r="J116" s="98"/>
      <c r="K116" s="98"/>
      <c r="L116" s="98"/>
      <c r="M116" s="98"/>
      <c r="N116" s="98"/>
      <c r="O116" s="98"/>
      <c r="P116" s="98"/>
      <c r="Q116" s="98"/>
      <c r="R116" s="98"/>
      <c r="S116" s="98"/>
      <c r="T116" s="98"/>
    </row>
    <row r="117" spans="1:20" x14ac:dyDescent="0.35">
      <c r="A117" s="97" t="s">
        <v>89</v>
      </c>
      <c r="B117" s="98"/>
      <c r="C117" s="98"/>
      <c r="D117" s="98"/>
      <c r="E117" s="98"/>
      <c r="F117" s="98"/>
      <c r="G117" s="98"/>
      <c r="H117" s="98"/>
      <c r="I117" s="98"/>
      <c r="J117" s="98"/>
      <c r="K117" s="98"/>
      <c r="L117" s="98"/>
      <c r="M117" s="98"/>
      <c r="N117" s="98"/>
      <c r="O117" s="98"/>
      <c r="P117" s="98"/>
      <c r="Q117" s="98"/>
      <c r="R117" s="98"/>
      <c r="S117" s="98"/>
      <c r="T117" s="98"/>
    </row>
    <row r="118" spans="1:20" x14ac:dyDescent="0.35">
      <c r="A118" s="97" t="s">
        <v>90</v>
      </c>
      <c r="B118" s="98"/>
      <c r="C118" s="98"/>
      <c r="D118" s="98"/>
      <c r="E118" s="98"/>
      <c r="F118" s="98"/>
      <c r="G118" s="98"/>
      <c r="H118" s="98"/>
      <c r="I118" s="98"/>
      <c r="J118" s="98"/>
      <c r="K118" s="98"/>
      <c r="L118" s="98"/>
      <c r="M118" s="98"/>
      <c r="N118" s="98"/>
      <c r="O118" s="98"/>
      <c r="P118" s="98"/>
      <c r="Q118" s="98"/>
      <c r="R118" s="98"/>
      <c r="S118" s="98"/>
      <c r="T118" s="98"/>
    </row>
    <row r="119" spans="1:20" x14ac:dyDescent="0.35">
      <c r="A119" s="97" t="s">
        <v>91</v>
      </c>
      <c r="B119" s="98"/>
      <c r="C119" s="98"/>
      <c r="D119" s="98"/>
      <c r="E119" s="98"/>
      <c r="F119" s="98"/>
      <c r="G119" s="98"/>
      <c r="H119" s="98"/>
      <c r="I119" s="98"/>
      <c r="J119" s="98"/>
      <c r="K119" s="98"/>
      <c r="L119" s="98"/>
      <c r="M119" s="98"/>
      <c r="N119" s="98"/>
      <c r="O119" s="98"/>
      <c r="P119" s="98"/>
      <c r="Q119" s="98"/>
      <c r="R119" s="98"/>
      <c r="S119" s="98"/>
      <c r="T119" s="98"/>
    </row>
    <row r="120" spans="1:20" x14ac:dyDescent="0.35">
      <c r="A120" s="97" t="s">
        <v>92</v>
      </c>
      <c r="B120" s="98"/>
      <c r="C120" s="98"/>
      <c r="D120" s="98"/>
      <c r="E120" s="98"/>
      <c r="F120" s="98"/>
      <c r="G120" s="98"/>
      <c r="H120" s="98"/>
      <c r="I120" s="98"/>
      <c r="J120" s="98"/>
      <c r="K120" s="98"/>
      <c r="L120" s="98"/>
      <c r="M120" s="98"/>
      <c r="N120" s="98"/>
      <c r="O120" s="98"/>
      <c r="P120" s="98"/>
      <c r="Q120" s="98"/>
      <c r="R120" s="98"/>
      <c r="S120" s="98"/>
      <c r="T120" s="98"/>
    </row>
    <row r="121" spans="1:20" x14ac:dyDescent="0.35">
      <c r="A121" s="97" t="s">
        <v>93</v>
      </c>
      <c r="B121" s="98"/>
      <c r="C121" s="98"/>
      <c r="D121" s="98"/>
      <c r="E121" s="98"/>
      <c r="F121" s="98"/>
      <c r="G121" s="98"/>
      <c r="H121" s="98"/>
      <c r="I121" s="98"/>
      <c r="J121" s="98"/>
      <c r="K121" s="98"/>
      <c r="L121" s="98"/>
      <c r="M121" s="98"/>
      <c r="N121" s="98"/>
      <c r="O121" s="98"/>
      <c r="P121" s="98"/>
      <c r="Q121" s="98"/>
      <c r="R121" s="98"/>
      <c r="S121" s="98"/>
      <c r="T121" s="98"/>
    </row>
    <row r="122" spans="1:20" x14ac:dyDescent="0.35">
      <c r="A122" s="97" t="s">
        <v>94</v>
      </c>
      <c r="B122" s="98"/>
      <c r="C122" s="98"/>
      <c r="D122" s="98"/>
      <c r="E122" s="98"/>
      <c r="F122" s="98"/>
      <c r="G122" s="98"/>
      <c r="H122" s="98"/>
      <c r="I122" s="98"/>
      <c r="J122" s="98"/>
      <c r="K122" s="98"/>
      <c r="L122" s="98"/>
      <c r="M122" s="98"/>
      <c r="N122" s="98"/>
      <c r="O122" s="98"/>
      <c r="P122" s="98"/>
      <c r="Q122" s="98"/>
      <c r="R122" s="98"/>
      <c r="S122" s="98"/>
      <c r="T122" s="98"/>
    </row>
    <row r="123" spans="1:20" x14ac:dyDescent="0.35">
      <c r="A123" s="97" t="s">
        <v>95</v>
      </c>
      <c r="B123" s="98"/>
      <c r="C123" s="98"/>
      <c r="D123" s="98"/>
      <c r="E123" s="98"/>
      <c r="F123" s="98"/>
      <c r="G123" s="98"/>
      <c r="H123" s="98"/>
      <c r="I123" s="98"/>
      <c r="J123" s="98"/>
      <c r="K123" s="98"/>
      <c r="L123" s="98"/>
      <c r="M123" s="98"/>
      <c r="N123" s="98"/>
      <c r="O123" s="98"/>
      <c r="P123" s="98"/>
      <c r="Q123" s="98"/>
      <c r="R123" s="98"/>
      <c r="S123" s="98"/>
      <c r="T123" s="98"/>
    </row>
    <row r="124" spans="1:20" x14ac:dyDescent="0.35">
      <c r="A124" s="97" t="s">
        <v>96</v>
      </c>
      <c r="B124" s="98"/>
      <c r="C124" s="98"/>
      <c r="D124" s="98"/>
      <c r="E124" s="98"/>
      <c r="F124" s="98"/>
      <c r="G124" s="98"/>
      <c r="H124" s="98"/>
      <c r="I124" s="98"/>
      <c r="J124" s="98"/>
      <c r="K124" s="98"/>
      <c r="L124" s="98"/>
      <c r="M124" s="98"/>
      <c r="N124" s="98"/>
      <c r="O124" s="98"/>
      <c r="P124" s="98"/>
      <c r="Q124" s="98"/>
      <c r="R124" s="98"/>
      <c r="S124" s="98"/>
      <c r="T124" s="98"/>
    </row>
    <row r="125" spans="1:20" x14ac:dyDescent="0.35">
      <c r="A125" s="97" t="s">
        <v>97</v>
      </c>
      <c r="B125" s="98"/>
      <c r="C125" s="98"/>
      <c r="D125" s="98"/>
      <c r="E125" s="98"/>
      <c r="F125" s="98"/>
      <c r="G125" s="98"/>
      <c r="H125" s="98"/>
      <c r="I125" s="98"/>
      <c r="J125" s="98"/>
      <c r="K125" s="98"/>
      <c r="L125" s="98"/>
      <c r="M125" s="98"/>
      <c r="N125" s="98"/>
      <c r="O125" s="98"/>
      <c r="P125" s="98"/>
      <c r="Q125" s="98"/>
      <c r="R125" s="98"/>
      <c r="S125" s="98"/>
      <c r="T125" s="98"/>
    </row>
    <row r="126" spans="1:20" x14ac:dyDescent="0.35">
      <c r="A126" s="97" t="s">
        <v>98</v>
      </c>
      <c r="B126" s="98"/>
      <c r="C126" s="98"/>
      <c r="D126" s="98"/>
      <c r="E126" s="98"/>
      <c r="F126" s="98"/>
      <c r="G126" s="98"/>
      <c r="H126" s="98"/>
      <c r="I126" s="98"/>
      <c r="J126" s="98"/>
      <c r="K126" s="98"/>
      <c r="L126" s="98"/>
      <c r="M126" s="98"/>
      <c r="N126" s="98"/>
      <c r="O126" s="98"/>
      <c r="P126" s="98"/>
      <c r="Q126" s="98"/>
      <c r="R126" s="98"/>
      <c r="S126" s="98"/>
      <c r="T126" s="98"/>
    </row>
    <row r="127" spans="1:20" x14ac:dyDescent="0.35">
      <c r="A127" s="97" t="s">
        <v>99</v>
      </c>
      <c r="B127" s="98"/>
      <c r="C127" s="98"/>
      <c r="D127" s="98"/>
      <c r="E127" s="98"/>
      <c r="F127" s="98"/>
      <c r="G127" s="98"/>
      <c r="H127" s="98"/>
      <c r="I127" s="98"/>
      <c r="J127" s="98"/>
      <c r="K127" s="98"/>
      <c r="L127" s="98"/>
      <c r="M127" s="98"/>
      <c r="N127" s="98"/>
      <c r="O127" s="98"/>
      <c r="P127" s="98"/>
      <c r="Q127" s="98"/>
      <c r="R127" s="98"/>
      <c r="S127" s="98"/>
      <c r="T127" s="98"/>
    </row>
    <row r="128" spans="1:20" x14ac:dyDescent="0.35">
      <c r="A128" s="97" t="s">
        <v>100</v>
      </c>
      <c r="B128" s="98"/>
      <c r="C128" s="98"/>
      <c r="D128" s="98"/>
      <c r="E128" s="98"/>
      <c r="F128" s="98"/>
      <c r="G128" s="98"/>
      <c r="H128" s="98"/>
      <c r="I128" s="98"/>
      <c r="J128" s="98"/>
      <c r="K128" s="98"/>
      <c r="L128" s="98"/>
      <c r="M128" s="98"/>
      <c r="N128" s="98"/>
      <c r="O128" s="98"/>
      <c r="P128" s="98"/>
      <c r="Q128" s="98"/>
      <c r="R128" s="98"/>
      <c r="S128" s="98"/>
      <c r="T128" s="98"/>
    </row>
    <row r="129" spans="1:20" x14ac:dyDescent="0.35">
      <c r="A129" s="97" t="s">
        <v>89</v>
      </c>
      <c r="B129" s="98"/>
      <c r="C129" s="98"/>
      <c r="D129" s="98"/>
      <c r="E129" s="98"/>
      <c r="F129" s="98"/>
      <c r="G129" s="98"/>
      <c r="H129" s="98"/>
      <c r="I129" s="98"/>
      <c r="J129" s="98"/>
      <c r="K129" s="98"/>
      <c r="L129" s="98"/>
      <c r="M129" s="98"/>
      <c r="N129" s="98"/>
      <c r="O129" s="98"/>
      <c r="P129" s="98"/>
      <c r="Q129" s="98"/>
      <c r="R129" s="98"/>
      <c r="S129" s="98"/>
      <c r="T129" s="98"/>
    </row>
    <row r="130" spans="1:20" x14ac:dyDescent="0.35">
      <c r="A130" s="97" t="s">
        <v>90</v>
      </c>
      <c r="B130" s="98"/>
      <c r="C130" s="98"/>
      <c r="D130" s="98"/>
      <c r="E130" s="98"/>
      <c r="F130" s="98"/>
      <c r="G130" s="98"/>
      <c r="H130" s="98"/>
      <c r="I130" s="98"/>
      <c r="J130" s="98"/>
      <c r="K130" s="98"/>
      <c r="L130" s="98"/>
      <c r="M130" s="98"/>
      <c r="N130" s="98"/>
      <c r="O130" s="98"/>
      <c r="P130" s="98"/>
      <c r="Q130" s="98"/>
      <c r="R130" s="98"/>
      <c r="S130" s="98"/>
      <c r="T130" s="98"/>
    </row>
    <row r="131" spans="1:20" x14ac:dyDescent="0.35">
      <c r="A131" s="97" t="s">
        <v>91</v>
      </c>
      <c r="B131" s="98"/>
      <c r="C131" s="98"/>
      <c r="D131" s="98"/>
      <c r="E131" s="98"/>
      <c r="F131" s="98"/>
      <c r="G131" s="98"/>
      <c r="H131" s="98"/>
      <c r="I131" s="98"/>
      <c r="J131" s="98"/>
      <c r="K131" s="98"/>
      <c r="L131" s="98"/>
      <c r="M131" s="98"/>
      <c r="N131" s="98"/>
      <c r="O131" s="98"/>
      <c r="P131" s="98"/>
      <c r="Q131" s="98"/>
      <c r="R131" s="98"/>
      <c r="S131" s="98"/>
      <c r="T131" s="98"/>
    </row>
    <row r="132" spans="1:20" x14ac:dyDescent="0.35">
      <c r="A132" s="97" t="s">
        <v>92</v>
      </c>
      <c r="B132" s="98"/>
      <c r="C132" s="98"/>
      <c r="D132" s="98"/>
      <c r="E132" s="98"/>
      <c r="F132" s="98"/>
      <c r="G132" s="98"/>
      <c r="H132" s="98"/>
      <c r="I132" s="98"/>
      <c r="J132" s="98"/>
      <c r="K132" s="98"/>
      <c r="L132" s="98"/>
      <c r="M132" s="98"/>
      <c r="N132" s="98"/>
      <c r="O132" s="98"/>
      <c r="P132" s="98"/>
      <c r="Q132" s="98"/>
      <c r="R132" s="98"/>
      <c r="S132" s="98"/>
      <c r="T132" s="98"/>
    </row>
    <row r="133" spans="1:20" x14ac:dyDescent="0.35">
      <c r="A133" s="97" t="s">
        <v>93</v>
      </c>
      <c r="B133" s="98"/>
      <c r="C133" s="98"/>
      <c r="D133" s="98"/>
      <c r="E133" s="98"/>
      <c r="F133" s="98"/>
      <c r="G133" s="98"/>
      <c r="H133" s="98"/>
      <c r="I133" s="98"/>
      <c r="J133" s="98"/>
      <c r="K133" s="98"/>
      <c r="L133" s="98"/>
      <c r="M133" s="98"/>
      <c r="N133" s="98"/>
      <c r="O133" s="98"/>
      <c r="P133" s="98"/>
      <c r="Q133" s="98"/>
      <c r="R133" s="98"/>
      <c r="S133" s="98"/>
      <c r="T133" s="98"/>
    </row>
    <row r="134" spans="1:20" x14ac:dyDescent="0.35">
      <c r="A134" s="97" t="s">
        <v>94</v>
      </c>
      <c r="B134" s="98"/>
      <c r="C134" s="98"/>
      <c r="D134" s="98"/>
      <c r="E134" s="98"/>
      <c r="F134" s="98"/>
      <c r="G134" s="98"/>
      <c r="H134" s="98"/>
      <c r="I134" s="98"/>
      <c r="J134" s="98"/>
      <c r="K134" s="98"/>
      <c r="L134" s="98"/>
      <c r="M134" s="98"/>
      <c r="N134" s="98"/>
      <c r="O134" s="98"/>
      <c r="P134" s="98"/>
      <c r="Q134" s="98"/>
      <c r="R134" s="98"/>
      <c r="S134" s="98"/>
      <c r="T134" s="98"/>
    </row>
    <row r="135" spans="1:20" x14ac:dyDescent="0.35">
      <c r="A135" s="97" t="s">
        <v>95</v>
      </c>
      <c r="B135" s="98"/>
      <c r="C135" s="98"/>
      <c r="D135" s="98"/>
      <c r="E135" s="98"/>
      <c r="F135" s="98"/>
      <c r="G135" s="98"/>
      <c r="H135" s="98"/>
      <c r="I135" s="98"/>
      <c r="J135" s="98"/>
      <c r="K135" s="98"/>
      <c r="L135" s="98"/>
      <c r="M135" s="98"/>
      <c r="N135" s="98"/>
      <c r="O135" s="98"/>
      <c r="P135" s="98"/>
      <c r="Q135" s="98"/>
      <c r="R135" s="98"/>
      <c r="S135" s="98"/>
      <c r="T135" s="98"/>
    </row>
    <row r="136" spans="1:20" x14ac:dyDescent="0.35">
      <c r="A136" s="97" t="s">
        <v>96</v>
      </c>
      <c r="B136" s="98"/>
      <c r="C136" s="98"/>
      <c r="D136" s="98"/>
      <c r="E136" s="98"/>
      <c r="F136" s="98"/>
      <c r="G136" s="98"/>
      <c r="H136" s="98"/>
      <c r="I136" s="98"/>
      <c r="J136" s="98"/>
      <c r="K136" s="98"/>
      <c r="L136" s="98"/>
      <c r="M136" s="98"/>
      <c r="N136" s="98"/>
      <c r="O136" s="98"/>
      <c r="P136" s="98"/>
      <c r="Q136" s="98"/>
      <c r="R136" s="98"/>
      <c r="S136" s="98"/>
      <c r="T136" s="98"/>
    </row>
    <row r="137" spans="1:20" x14ac:dyDescent="0.35">
      <c r="A137" s="97" t="s">
        <v>97</v>
      </c>
      <c r="B137" s="98"/>
      <c r="C137" s="98"/>
      <c r="D137" s="98"/>
      <c r="E137" s="98"/>
      <c r="F137" s="98"/>
      <c r="G137" s="98"/>
      <c r="H137" s="98"/>
      <c r="I137" s="98"/>
      <c r="J137" s="98"/>
      <c r="K137" s="98"/>
      <c r="L137" s="98"/>
      <c r="M137" s="98"/>
      <c r="N137" s="98"/>
      <c r="O137" s="98"/>
      <c r="P137" s="98"/>
      <c r="Q137" s="98"/>
      <c r="R137" s="98"/>
      <c r="S137" s="98"/>
      <c r="T137" s="98"/>
    </row>
    <row r="138" spans="1:20" x14ac:dyDescent="0.35">
      <c r="A138" s="97" t="s">
        <v>98</v>
      </c>
      <c r="B138" s="98"/>
      <c r="C138" s="98"/>
      <c r="D138" s="98"/>
      <c r="E138" s="98"/>
      <c r="F138" s="98"/>
      <c r="G138" s="98"/>
      <c r="H138" s="98"/>
      <c r="I138" s="98"/>
      <c r="J138" s="98"/>
      <c r="K138" s="98"/>
      <c r="L138" s="98"/>
      <c r="M138" s="98"/>
      <c r="N138" s="98"/>
      <c r="O138" s="98"/>
      <c r="P138" s="98"/>
      <c r="Q138" s="98"/>
      <c r="R138" s="98"/>
      <c r="S138" s="98"/>
      <c r="T138" s="98"/>
    </row>
    <row r="139" spans="1:20" x14ac:dyDescent="0.35">
      <c r="A139" s="97" t="s">
        <v>99</v>
      </c>
      <c r="B139" s="98"/>
      <c r="C139" s="98"/>
      <c r="D139" s="98"/>
      <c r="E139" s="98"/>
      <c r="F139" s="98"/>
      <c r="G139" s="98"/>
      <c r="H139" s="98"/>
      <c r="I139" s="98"/>
      <c r="J139" s="98"/>
      <c r="K139" s="98"/>
      <c r="L139" s="98"/>
      <c r="M139" s="98"/>
      <c r="N139" s="98"/>
      <c r="O139" s="98"/>
      <c r="P139" s="98"/>
      <c r="Q139" s="98"/>
      <c r="R139" s="98"/>
      <c r="S139" s="98"/>
      <c r="T139" s="98"/>
    </row>
    <row r="140" spans="1:20" x14ac:dyDescent="0.35">
      <c r="A140" s="97" t="s">
        <v>100</v>
      </c>
      <c r="B140" s="98"/>
      <c r="C140" s="98"/>
      <c r="D140" s="98"/>
      <c r="E140" s="98"/>
      <c r="F140" s="98"/>
      <c r="G140" s="98"/>
      <c r="H140" s="98"/>
      <c r="I140" s="98"/>
      <c r="J140" s="98"/>
      <c r="K140" s="98"/>
      <c r="L140" s="98"/>
      <c r="M140" s="98"/>
      <c r="N140" s="98"/>
      <c r="O140" s="98"/>
      <c r="P140" s="98"/>
      <c r="Q140" s="98"/>
      <c r="R140" s="98"/>
      <c r="S140" s="98"/>
      <c r="T140" s="98"/>
    </row>
    <row r="141" spans="1:20" x14ac:dyDescent="0.35">
      <c r="A141" s="97" t="s">
        <v>89</v>
      </c>
      <c r="B141" s="98"/>
      <c r="C141" s="98"/>
      <c r="D141" s="98"/>
      <c r="E141" s="98"/>
      <c r="F141" s="98"/>
      <c r="G141" s="98"/>
      <c r="H141" s="98"/>
      <c r="I141" s="98"/>
      <c r="J141" s="98"/>
      <c r="K141" s="98"/>
      <c r="L141" s="98"/>
      <c r="M141" s="98"/>
      <c r="N141" s="98"/>
      <c r="O141" s="98"/>
      <c r="P141" s="98"/>
      <c r="Q141" s="98"/>
      <c r="R141" s="98"/>
      <c r="S141" s="98"/>
      <c r="T141" s="98"/>
    </row>
    <row r="142" spans="1:20" x14ac:dyDescent="0.35">
      <c r="A142" s="97" t="s">
        <v>90</v>
      </c>
      <c r="B142" s="98"/>
      <c r="C142" s="98"/>
      <c r="D142" s="98"/>
      <c r="E142" s="98"/>
      <c r="F142" s="98"/>
      <c r="G142" s="98"/>
      <c r="H142" s="98"/>
      <c r="I142" s="98"/>
      <c r="J142" s="98"/>
      <c r="K142" s="98"/>
      <c r="L142" s="98"/>
      <c r="M142" s="98"/>
      <c r="N142" s="98"/>
      <c r="O142" s="98"/>
      <c r="P142" s="98"/>
      <c r="Q142" s="98"/>
      <c r="R142" s="98"/>
      <c r="S142" s="98"/>
      <c r="T142" s="98"/>
    </row>
    <row r="143" spans="1:20" x14ac:dyDescent="0.35">
      <c r="A143" s="97" t="s">
        <v>91</v>
      </c>
      <c r="B143" s="98"/>
      <c r="C143" s="98"/>
      <c r="D143" s="98"/>
      <c r="E143" s="98"/>
      <c r="F143" s="98"/>
      <c r="G143" s="98"/>
      <c r="H143" s="98"/>
      <c r="I143" s="98"/>
      <c r="J143" s="98"/>
      <c r="K143" s="98"/>
      <c r="L143" s="98"/>
      <c r="M143" s="98"/>
      <c r="N143" s="98"/>
      <c r="O143" s="98"/>
      <c r="P143" s="98"/>
      <c r="Q143" s="98"/>
      <c r="R143" s="98"/>
      <c r="S143" s="98"/>
      <c r="T143" s="98"/>
    </row>
    <row r="144" spans="1:20" x14ac:dyDescent="0.35">
      <c r="A144" s="97" t="s">
        <v>92</v>
      </c>
      <c r="B144" s="98"/>
      <c r="C144" s="98"/>
      <c r="D144" s="98"/>
      <c r="E144" s="98"/>
      <c r="F144" s="98"/>
      <c r="G144" s="98"/>
      <c r="H144" s="98"/>
      <c r="I144" s="98"/>
      <c r="J144" s="98"/>
      <c r="K144" s="98"/>
      <c r="L144" s="98"/>
      <c r="M144" s="98"/>
      <c r="N144" s="98"/>
      <c r="O144" s="98"/>
      <c r="P144" s="98"/>
      <c r="Q144" s="98"/>
      <c r="R144" s="98"/>
      <c r="S144" s="98"/>
      <c r="T144" s="98"/>
    </row>
    <row r="145" spans="1:20" x14ac:dyDescent="0.35">
      <c r="A145" s="97" t="s">
        <v>93</v>
      </c>
      <c r="B145" s="98"/>
      <c r="C145" s="98"/>
      <c r="D145" s="98"/>
      <c r="E145" s="98"/>
      <c r="F145" s="98"/>
      <c r="G145" s="98"/>
      <c r="H145" s="98"/>
      <c r="I145" s="98"/>
      <c r="J145" s="98"/>
      <c r="K145" s="98"/>
      <c r="L145" s="98"/>
      <c r="M145" s="98"/>
      <c r="N145" s="98"/>
      <c r="O145" s="98"/>
      <c r="P145" s="98"/>
      <c r="Q145" s="98"/>
      <c r="R145" s="98"/>
      <c r="S145" s="98"/>
      <c r="T145" s="98"/>
    </row>
    <row r="146" spans="1:20" x14ac:dyDescent="0.35">
      <c r="A146" s="97" t="s">
        <v>94</v>
      </c>
      <c r="B146" s="98"/>
      <c r="C146" s="98"/>
      <c r="D146" s="98"/>
      <c r="E146" s="98"/>
      <c r="F146" s="98"/>
      <c r="G146" s="98"/>
      <c r="H146" s="98"/>
      <c r="I146" s="98"/>
      <c r="J146" s="98"/>
      <c r="K146" s="98"/>
      <c r="L146" s="98"/>
      <c r="M146" s="98"/>
      <c r="N146" s="98"/>
      <c r="O146" s="98"/>
      <c r="P146" s="98"/>
      <c r="Q146" s="98"/>
      <c r="R146" s="98"/>
      <c r="S146" s="98"/>
      <c r="T146" s="98"/>
    </row>
    <row r="147" spans="1:20" x14ac:dyDescent="0.35">
      <c r="A147" s="97" t="s">
        <v>95</v>
      </c>
      <c r="B147" s="98"/>
      <c r="C147" s="98"/>
      <c r="D147" s="98"/>
      <c r="E147" s="98"/>
      <c r="F147" s="98"/>
      <c r="G147" s="98"/>
      <c r="H147" s="98"/>
      <c r="I147" s="98"/>
      <c r="J147" s="98"/>
      <c r="K147" s="98"/>
      <c r="L147" s="98"/>
      <c r="M147" s="98"/>
      <c r="N147" s="98"/>
      <c r="O147" s="98"/>
      <c r="P147" s="98"/>
      <c r="Q147" s="98"/>
      <c r="R147" s="98"/>
      <c r="S147" s="98"/>
      <c r="T147" s="98"/>
    </row>
    <row r="148" spans="1:20" x14ac:dyDescent="0.35">
      <c r="A148" s="97" t="s">
        <v>96</v>
      </c>
      <c r="B148" s="98"/>
      <c r="C148" s="98"/>
      <c r="D148" s="98"/>
      <c r="E148" s="98"/>
      <c r="F148" s="98"/>
      <c r="G148" s="98"/>
      <c r="H148" s="98"/>
      <c r="I148" s="98"/>
      <c r="J148" s="98"/>
      <c r="K148" s="98"/>
      <c r="L148" s="98"/>
      <c r="M148" s="98"/>
      <c r="N148" s="98"/>
      <c r="O148" s="98"/>
      <c r="P148" s="98"/>
      <c r="Q148" s="98"/>
      <c r="R148" s="98"/>
      <c r="S148" s="98"/>
      <c r="T148" s="98"/>
    </row>
    <row r="149" spans="1:20" x14ac:dyDescent="0.35">
      <c r="A149" s="97" t="s">
        <v>97</v>
      </c>
      <c r="B149" s="98"/>
      <c r="C149" s="98"/>
      <c r="D149" s="98"/>
      <c r="E149" s="98"/>
      <c r="F149" s="98"/>
      <c r="G149" s="98"/>
      <c r="H149" s="98"/>
      <c r="I149" s="98"/>
      <c r="J149" s="98"/>
      <c r="K149" s="98"/>
      <c r="L149" s="98"/>
      <c r="M149" s="98"/>
      <c r="N149" s="98"/>
      <c r="O149" s="98"/>
      <c r="P149" s="98"/>
      <c r="Q149" s="98"/>
      <c r="R149" s="98"/>
      <c r="S149" s="98"/>
      <c r="T149" s="98"/>
    </row>
    <row r="150" spans="1:20" x14ac:dyDescent="0.35">
      <c r="A150" s="97" t="s">
        <v>98</v>
      </c>
      <c r="B150" s="98"/>
      <c r="C150" s="98"/>
      <c r="D150" s="98"/>
      <c r="E150" s="98"/>
      <c r="F150" s="98"/>
      <c r="G150" s="98"/>
      <c r="H150" s="98"/>
      <c r="I150" s="98"/>
      <c r="J150" s="98"/>
      <c r="K150" s="98"/>
      <c r="L150" s="98"/>
      <c r="M150" s="98"/>
      <c r="N150" s="98"/>
      <c r="O150" s="98"/>
      <c r="P150" s="98"/>
      <c r="Q150" s="98"/>
      <c r="R150" s="98"/>
      <c r="S150" s="98"/>
      <c r="T150" s="98"/>
    </row>
    <row r="151" spans="1:20" x14ac:dyDescent="0.35">
      <c r="A151" s="97" t="s">
        <v>99</v>
      </c>
      <c r="B151" s="98"/>
      <c r="C151" s="98"/>
      <c r="D151" s="98"/>
      <c r="E151" s="98"/>
      <c r="F151" s="98"/>
      <c r="G151" s="98"/>
      <c r="H151" s="98"/>
      <c r="I151" s="98"/>
      <c r="J151" s="98"/>
      <c r="K151" s="98"/>
      <c r="L151" s="98"/>
      <c r="M151" s="98"/>
      <c r="N151" s="98"/>
      <c r="O151" s="98"/>
      <c r="P151" s="98"/>
      <c r="Q151" s="98"/>
      <c r="R151" s="98"/>
      <c r="S151" s="98"/>
      <c r="T151" s="98"/>
    </row>
    <row r="152" spans="1:20" x14ac:dyDescent="0.35">
      <c r="A152" s="97" t="s">
        <v>100</v>
      </c>
      <c r="B152" s="98"/>
      <c r="C152" s="98"/>
      <c r="D152" s="98"/>
      <c r="E152" s="98"/>
      <c r="F152" s="98"/>
      <c r="G152" s="98"/>
      <c r="H152" s="98"/>
      <c r="I152" s="98"/>
      <c r="J152" s="98"/>
      <c r="K152" s="98"/>
      <c r="L152" s="98"/>
      <c r="M152" s="98"/>
      <c r="N152" s="98"/>
      <c r="O152" s="98"/>
      <c r="P152" s="98"/>
      <c r="Q152" s="98"/>
      <c r="R152" s="98"/>
      <c r="S152" s="98"/>
      <c r="T152" s="98"/>
    </row>
    <row r="153" spans="1:20" x14ac:dyDescent="0.35">
      <c r="A153" s="97" t="s">
        <v>89</v>
      </c>
      <c r="B153" s="98"/>
      <c r="C153" s="98"/>
      <c r="D153" s="98"/>
      <c r="E153" s="98"/>
      <c r="F153" s="98"/>
      <c r="G153" s="98"/>
      <c r="H153" s="98"/>
      <c r="I153" s="98"/>
      <c r="J153" s="98"/>
      <c r="K153" s="98"/>
      <c r="L153" s="98"/>
      <c r="M153" s="98"/>
      <c r="N153" s="98"/>
      <c r="O153" s="98"/>
      <c r="P153" s="98"/>
      <c r="Q153" s="98"/>
      <c r="R153" s="98"/>
      <c r="S153" s="98"/>
      <c r="T153" s="98"/>
    </row>
    <row r="154" spans="1:20" x14ac:dyDescent="0.35">
      <c r="A154" s="97" t="s">
        <v>90</v>
      </c>
      <c r="B154" s="98"/>
      <c r="C154" s="98"/>
      <c r="D154" s="98"/>
      <c r="E154" s="98"/>
      <c r="F154" s="98"/>
      <c r="G154" s="98"/>
      <c r="H154" s="98"/>
      <c r="I154" s="98"/>
      <c r="J154" s="98"/>
      <c r="K154" s="98"/>
      <c r="L154" s="98"/>
      <c r="M154" s="98"/>
      <c r="N154" s="98"/>
      <c r="O154" s="98"/>
      <c r="P154" s="98"/>
      <c r="Q154" s="98"/>
      <c r="R154" s="98"/>
      <c r="S154" s="98"/>
      <c r="T154" s="98"/>
    </row>
    <row r="155" spans="1:20" x14ac:dyDescent="0.35">
      <c r="A155" s="97" t="s">
        <v>91</v>
      </c>
      <c r="B155" s="98"/>
      <c r="C155" s="98"/>
      <c r="D155" s="98"/>
      <c r="E155" s="98"/>
      <c r="F155" s="98"/>
      <c r="G155" s="98"/>
      <c r="H155" s="98"/>
      <c r="I155" s="98"/>
      <c r="J155" s="98"/>
      <c r="K155" s="98"/>
      <c r="L155" s="98"/>
      <c r="M155" s="98"/>
      <c r="N155" s="98"/>
      <c r="O155" s="98"/>
      <c r="P155" s="98"/>
      <c r="Q155" s="98"/>
      <c r="R155" s="98"/>
      <c r="S155" s="98"/>
      <c r="T155" s="98"/>
    </row>
    <row r="156" spans="1:20" x14ac:dyDescent="0.35">
      <c r="A156" s="97" t="s">
        <v>92</v>
      </c>
      <c r="B156" s="98"/>
      <c r="C156" s="98"/>
      <c r="D156" s="98"/>
      <c r="E156" s="98"/>
      <c r="F156" s="98"/>
      <c r="G156" s="98"/>
      <c r="H156" s="98"/>
      <c r="I156" s="98"/>
      <c r="J156" s="98"/>
      <c r="K156" s="98"/>
      <c r="L156" s="98"/>
      <c r="M156" s="98"/>
      <c r="N156" s="98"/>
      <c r="O156" s="98"/>
      <c r="P156" s="98"/>
      <c r="Q156" s="98"/>
      <c r="R156" s="98"/>
      <c r="S156" s="98"/>
      <c r="T156" s="98"/>
    </row>
    <row r="157" spans="1:20" x14ac:dyDescent="0.35">
      <c r="A157" s="97" t="s">
        <v>93</v>
      </c>
      <c r="B157" s="98"/>
      <c r="C157" s="98"/>
      <c r="D157" s="98"/>
      <c r="E157" s="98"/>
      <c r="F157" s="98"/>
      <c r="G157" s="98"/>
      <c r="H157" s="98"/>
      <c r="I157" s="98"/>
      <c r="J157" s="98"/>
      <c r="K157" s="98"/>
      <c r="L157" s="98"/>
      <c r="M157" s="98"/>
      <c r="N157" s="98"/>
      <c r="O157" s="98"/>
      <c r="P157" s="98"/>
      <c r="Q157" s="98"/>
      <c r="R157" s="98"/>
      <c r="S157" s="98"/>
      <c r="T157" s="98"/>
    </row>
    <row r="158" spans="1:20" x14ac:dyDescent="0.35">
      <c r="A158" s="97" t="s">
        <v>94</v>
      </c>
      <c r="B158" s="98"/>
      <c r="C158" s="98"/>
      <c r="D158" s="98"/>
      <c r="E158" s="98"/>
      <c r="F158" s="98"/>
      <c r="G158" s="98"/>
      <c r="H158" s="98"/>
      <c r="I158" s="98"/>
      <c r="J158" s="98"/>
      <c r="K158" s="98"/>
      <c r="L158" s="98"/>
      <c r="M158" s="98"/>
      <c r="N158" s="98"/>
      <c r="O158" s="98"/>
      <c r="P158" s="98"/>
      <c r="Q158" s="98"/>
      <c r="R158" s="98"/>
      <c r="S158" s="98"/>
      <c r="T158" s="98"/>
    </row>
    <row r="159" spans="1:20" x14ac:dyDescent="0.35">
      <c r="A159" s="97" t="s">
        <v>95</v>
      </c>
      <c r="B159" s="98"/>
      <c r="C159" s="98"/>
      <c r="D159" s="98"/>
      <c r="E159" s="98"/>
      <c r="F159" s="98"/>
      <c r="G159" s="98"/>
      <c r="H159" s="98"/>
      <c r="I159" s="98"/>
      <c r="J159" s="98"/>
      <c r="K159" s="98"/>
      <c r="L159" s="98"/>
      <c r="M159" s="98"/>
      <c r="N159" s="98"/>
      <c r="O159" s="98"/>
      <c r="P159" s="98"/>
      <c r="Q159" s="98"/>
      <c r="R159" s="98"/>
      <c r="S159" s="98"/>
      <c r="T159" s="98"/>
    </row>
    <row r="160" spans="1:20" x14ac:dyDescent="0.35">
      <c r="A160" s="97" t="s">
        <v>96</v>
      </c>
      <c r="B160" s="98"/>
      <c r="C160" s="98"/>
      <c r="D160" s="98"/>
      <c r="E160" s="98"/>
      <c r="F160" s="98"/>
      <c r="G160" s="98"/>
      <c r="H160" s="98"/>
      <c r="I160" s="98"/>
      <c r="J160" s="98"/>
      <c r="K160" s="98"/>
      <c r="L160" s="98"/>
      <c r="M160" s="98"/>
      <c r="N160" s="98"/>
      <c r="O160" s="98"/>
      <c r="P160" s="98"/>
      <c r="Q160" s="98"/>
      <c r="R160" s="98"/>
      <c r="S160" s="98"/>
      <c r="T160" s="98"/>
    </row>
    <row r="161" spans="1:20" x14ac:dyDescent="0.35">
      <c r="A161" s="97" t="s">
        <v>97</v>
      </c>
      <c r="B161" s="98"/>
      <c r="C161" s="98"/>
      <c r="D161" s="98"/>
      <c r="E161" s="98"/>
      <c r="F161" s="98"/>
      <c r="G161" s="98"/>
      <c r="H161" s="98"/>
      <c r="I161" s="98"/>
      <c r="J161" s="98"/>
      <c r="K161" s="98"/>
      <c r="L161" s="98"/>
      <c r="M161" s="98"/>
      <c r="N161" s="98"/>
      <c r="O161" s="98"/>
      <c r="P161" s="98"/>
      <c r="Q161" s="98"/>
      <c r="R161" s="98"/>
      <c r="S161" s="98"/>
      <c r="T161" s="98"/>
    </row>
    <row r="162" spans="1:20" x14ac:dyDescent="0.35">
      <c r="A162" s="97" t="s">
        <v>98</v>
      </c>
      <c r="B162" s="98"/>
      <c r="C162" s="98"/>
      <c r="D162" s="98"/>
      <c r="E162" s="98"/>
      <c r="F162" s="98"/>
      <c r="G162" s="98"/>
      <c r="H162" s="98"/>
      <c r="I162" s="98"/>
      <c r="J162" s="98"/>
      <c r="K162" s="98"/>
      <c r="L162" s="98"/>
      <c r="M162" s="98"/>
      <c r="N162" s="98"/>
      <c r="O162" s="98"/>
      <c r="P162" s="98"/>
      <c r="Q162" s="98"/>
      <c r="R162" s="98"/>
      <c r="S162" s="98"/>
      <c r="T162" s="98"/>
    </row>
    <row r="163" spans="1:20" x14ac:dyDescent="0.35">
      <c r="A163" s="97" t="s">
        <v>99</v>
      </c>
      <c r="B163" s="98"/>
      <c r="C163" s="98"/>
      <c r="D163" s="98"/>
      <c r="E163" s="98"/>
      <c r="F163" s="98"/>
      <c r="G163" s="98"/>
      <c r="H163" s="98"/>
      <c r="I163" s="98"/>
      <c r="J163" s="98"/>
      <c r="K163" s="98"/>
      <c r="L163" s="98"/>
      <c r="M163" s="98"/>
      <c r="N163" s="98"/>
      <c r="O163" s="98"/>
      <c r="P163" s="98"/>
      <c r="Q163" s="98"/>
      <c r="R163" s="98"/>
      <c r="S163" s="98"/>
      <c r="T163" s="98"/>
    </row>
    <row r="164" spans="1:20" x14ac:dyDescent="0.35">
      <c r="A164" s="97" t="s">
        <v>100</v>
      </c>
      <c r="B164" s="98"/>
      <c r="C164" s="98"/>
      <c r="D164" s="98"/>
      <c r="E164" s="98"/>
      <c r="F164" s="98"/>
      <c r="G164" s="98"/>
      <c r="H164" s="98"/>
      <c r="I164" s="98"/>
      <c r="J164" s="98"/>
      <c r="K164" s="98"/>
      <c r="L164" s="98"/>
      <c r="M164" s="98"/>
      <c r="N164" s="98"/>
      <c r="O164" s="98"/>
      <c r="P164" s="98"/>
      <c r="Q164" s="98"/>
      <c r="R164" s="98"/>
      <c r="S164" s="98"/>
      <c r="T164" s="98"/>
    </row>
    <row r="165" spans="1:20" x14ac:dyDescent="0.35">
      <c r="A165" s="97" t="s">
        <v>89</v>
      </c>
      <c r="B165" s="98"/>
      <c r="C165" s="98"/>
      <c r="D165" s="98"/>
      <c r="E165" s="98"/>
      <c r="F165" s="98"/>
      <c r="G165" s="98"/>
      <c r="H165" s="98"/>
      <c r="I165" s="98"/>
      <c r="J165" s="98"/>
      <c r="K165" s="98"/>
      <c r="L165" s="98"/>
      <c r="M165" s="98"/>
      <c r="N165" s="98"/>
      <c r="O165" s="98"/>
      <c r="P165" s="98"/>
      <c r="Q165" s="98"/>
      <c r="R165" s="98"/>
      <c r="S165" s="98"/>
      <c r="T165" s="98"/>
    </row>
    <row r="166" spans="1:20" x14ac:dyDescent="0.35">
      <c r="A166" s="97" t="s">
        <v>90</v>
      </c>
      <c r="B166" s="98"/>
      <c r="C166" s="98"/>
      <c r="D166" s="98"/>
      <c r="E166" s="98"/>
      <c r="F166" s="98"/>
      <c r="G166" s="98"/>
      <c r="H166" s="98"/>
      <c r="I166" s="98"/>
      <c r="J166" s="98"/>
      <c r="K166" s="98"/>
      <c r="L166" s="98"/>
      <c r="M166" s="98"/>
      <c r="N166" s="98"/>
      <c r="O166" s="98"/>
      <c r="P166" s="98"/>
      <c r="Q166" s="98"/>
      <c r="R166" s="98"/>
      <c r="S166" s="98"/>
      <c r="T166" s="98"/>
    </row>
    <row r="167" spans="1:20" x14ac:dyDescent="0.35">
      <c r="A167" s="97" t="s">
        <v>91</v>
      </c>
      <c r="B167" s="98"/>
      <c r="C167" s="98"/>
      <c r="D167" s="98"/>
      <c r="E167" s="98"/>
      <c r="F167" s="98"/>
      <c r="G167" s="98"/>
      <c r="H167" s="98"/>
      <c r="I167" s="98"/>
      <c r="J167" s="98"/>
      <c r="K167" s="98"/>
      <c r="L167" s="98"/>
      <c r="M167" s="98"/>
      <c r="N167" s="98"/>
      <c r="O167" s="98"/>
      <c r="P167" s="98"/>
      <c r="Q167" s="98"/>
      <c r="R167" s="98"/>
      <c r="S167" s="98"/>
      <c r="T167" s="98"/>
    </row>
    <row r="168" spans="1:20" x14ac:dyDescent="0.35">
      <c r="A168" s="97" t="s">
        <v>92</v>
      </c>
      <c r="B168" s="98"/>
      <c r="C168" s="98"/>
      <c r="D168" s="98"/>
      <c r="E168" s="98"/>
      <c r="F168" s="98"/>
      <c r="G168" s="98"/>
      <c r="H168" s="98"/>
      <c r="I168" s="98"/>
      <c r="J168" s="98"/>
      <c r="K168" s="98"/>
      <c r="L168" s="98"/>
      <c r="M168" s="98"/>
      <c r="N168" s="98"/>
      <c r="O168" s="98"/>
      <c r="P168" s="98"/>
      <c r="Q168" s="98"/>
      <c r="R168" s="98"/>
      <c r="S168" s="98"/>
      <c r="T168" s="98"/>
    </row>
    <row r="169" spans="1:20" x14ac:dyDescent="0.35">
      <c r="A169" s="97" t="s">
        <v>93</v>
      </c>
      <c r="B169" s="98"/>
      <c r="C169" s="98"/>
      <c r="D169" s="98"/>
      <c r="E169" s="98"/>
      <c r="F169" s="98"/>
      <c r="G169" s="98"/>
      <c r="H169" s="98"/>
      <c r="I169" s="98"/>
      <c r="J169" s="98"/>
      <c r="K169" s="98"/>
      <c r="L169" s="98"/>
      <c r="M169" s="98"/>
      <c r="N169" s="98"/>
      <c r="O169" s="98"/>
      <c r="P169" s="98"/>
      <c r="Q169" s="98"/>
      <c r="R169" s="98"/>
      <c r="S169" s="98"/>
      <c r="T169" s="98"/>
    </row>
    <row r="170" spans="1:20" x14ac:dyDescent="0.35">
      <c r="A170" s="97" t="s">
        <v>94</v>
      </c>
      <c r="B170" s="98"/>
      <c r="C170" s="98"/>
      <c r="D170" s="98"/>
      <c r="E170" s="98"/>
      <c r="F170" s="98"/>
      <c r="G170" s="98"/>
      <c r="H170" s="98"/>
      <c r="I170" s="98"/>
      <c r="J170" s="98"/>
      <c r="K170" s="98"/>
      <c r="L170" s="98"/>
      <c r="M170" s="98"/>
      <c r="N170" s="98"/>
      <c r="O170" s="98"/>
      <c r="P170" s="98"/>
      <c r="Q170" s="98"/>
      <c r="R170" s="98"/>
      <c r="S170" s="98"/>
      <c r="T170" s="98"/>
    </row>
    <row r="171" spans="1:20" x14ac:dyDescent="0.35">
      <c r="A171" s="97" t="s">
        <v>95</v>
      </c>
      <c r="B171" s="98"/>
      <c r="C171" s="98"/>
      <c r="D171" s="98"/>
      <c r="E171" s="98"/>
      <c r="F171" s="98"/>
      <c r="G171" s="98"/>
      <c r="H171" s="98"/>
      <c r="I171" s="98"/>
      <c r="J171" s="98"/>
      <c r="K171" s="98"/>
      <c r="L171" s="98"/>
      <c r="M171" s="98"/>
      <c r="N171" s="98"/>
      <c r="O171" s="98"/>
      <c r="P171" s="98"/>
      <c r="Q171" s="98"/>
      <c r="R171" s="98"/>
      <c r="S171" s="98"/>
      <c r="T171" s="98"/>
    </row>
    <row r="172" spans="1:20" x14ac:dyDescent="0.35">
      <c r="A172" s="97" t="s">
        <v>96</v>
      </c>
      <c r="B172" s="98"/>
      <c r="C172" s="98"/>
      <c r="D172" s="98"/>
      <c r="E172" s="98"/>
      <c r="F172" s="98"/>
      <c r="G172" s="98"/>
      <c r="H172" s="98"/>
      <c r="I172" s="98"/>
      <c r="J172" s="98"/>
      <c r="K172" s="98"/>
      <c r="L172" s="98"/>
      <c r="M172" s="98"/>
      <c r="N172" s="98"/>
      <c r="O172" s="98"/>
      <c r="P172" s="98"/>
      <c r="Q172" s="98"/>
      <c r="R172" s="98"/>
      <c r="S172" s="98"/>
      <c r="T172" s="98"/>
    </row>
    <row r="173" spans="1:20" x14ac:dyDescent="0.35">
      <c r="A173" s="97" t="s">
        <v>97</v>
      </c>
      <c r="B173" s="98"/>
      <c r="C173" s="98"/>
      <c r="D173" s="98"/>
      <c r="E173" s="98"/>
      <c r="F173" s="98"/>
      <c r="G173" s="98"/>
      <c r="H173" s="98"/>
      <c r="I173" s="98"/>
      <c r="J173" s="98"/>
      <c r="K173" s="98"/>
      <c r="L173" s="98"/>
      <c r="M173" s="98"/>
      <c r="N173" s="98"/>
      <c r="O173" s="98"/>
      <c r="P173" s="98"/>
      <c r="Q173" s="98"/>
      <c r="R173" s="98"/>
      <c r="S173" s="98"/>
      <c r="T173" s="98"/>
    </row>
    <row r="174" spans="1:20" x14ac:dyDescent="0.35">
      <c r="A174" s="97" t="s">
        <v>98</v>
      </c>
      <c r="B174" s="98"/>
      <c r="C174" s="98"/>
      <c r="D174" s="98"/>
      <c r="E174" s="98"/>
      <c r="F174" s="98"/>
      <c r="G174" s="98"/>
      <c r="H174" s="98"/>
      <c r="I174" s="98"/>
      <c r="J174" s="98"/>
      <c r="K174" s="98"/>
      <c r="L174" s="98"/>
      <c r="M174" s="98"/>
      <c r="N174" s="98"/>
      <c r="O174" s="98"/>
      <c r="P174" s="98"/>
      <c r="Q174" s="98"/>
      <c r="R174" s="98"/>
      <c r="S174" s="98"/>
      <c r="T174" s="98"/>
    </row>
    <row r="175" spans="1:20" x14ac:dyDescent="0.35">
      <c r="A175" s="97" t="s">
        <v>99</v>
      </c>
      <c r="B175" s="98"/>
      <c r="C175" s="98"/>
      <c r="D175" s="98"/>
      <c r="E175" s="98"/>
      <c r="F175" s="98"/>
      <c r="G175" s="98"/>
      <c r="H175" s="98"/>
      <c r="I175" s="98"/>
      <c r="J175" s="98"/>
      <c r="K175" s="98"/>
      <c r="L175" s="98"/>
      <c r="M175" s="98"/>
      <c r="N175" s="98"/>
      <c r="O175" s="98"/>
      <c r="P175" s="98"/>
      <c r="Q175" s="98"/>
      <c r="R175" s="98"/>
      <c r="S175" s="98"/>
      <c r="T175" s="98"/>
    </row>
    <row r="176" spans="1:20" x14ac:dyDescent="0.35">
      <c r="A176" s="97" t="s">
        <v>100</v>
      </c>
      <c r="B176" s="98"/>
      <c r="C176" s="98"/>
      <c r="D176" s="98"/>
      <c r="E176" s="98"/>
      <c r="F176" s="98"/>
      <c r="G176" s="98"/>
      <c r="H176" s="98"/>
      <c r="I176" s="98"/>
      <c r="J176" s="98"/>
      <c r="K176" s="98"/>
      <c r="L176" s="98"/>
      <c r="M176" s="98"/>
      <c r="N176" s="98"/>
      <c r="O176" s="98"/>
      <c r="P176" s="98"/>
      <c r="Q176" s="98"/>
      <c r="R176" s="98"/>
      <c r="S176" s="98"/>
      <c r="T176" s="98"/>
    </row>
    <row r="177" spans="1:20" x14ac:dyDescent="0.35">
      <c r="A177" s="97" t="s">
        <v>138</v>
      </c>
      <c r="B177" s="98">
        <f>'Month (mcm)'!B177</f>
        <v>3282.08</v>
      </c>
      <c r="C177" s="98">
        <f>'Month (mcm)'!C177</f>
        <v>6404.81</v>
      </c>
      <c r="D177" s="98">
        <f>'Month (mcm)'!D177</f>
        <v>789.59</v>
      </c>
      <c r="E177" s="98">
        <f>'Month (mcm)'!E177</f>
        <v>5615.22</v>
      </c>
      <c r="F177" s="98">
        <f>'Month (mcm)'!F177</f>
        <v>248.13</v>
      </c>
      <c r="G177" s="98">
        <f>'Month (mcm)'!G177</f>
        <v>-4.37</v>
      </c>
      <c r="H177" s="98">
        <f>'Month (mcm)'!H177</f>
        <v>51.49</v>
      </c>
      <c r="I177" s="98">
        <f>'Month (mcm)'!I177</f>
        <v>9686.89</v>
      </c>
      <c r="J177" s="98">
        <f>'Month (mcm)'!J177</f>
        <v>9196.9199999999983</v>
      </c>
      <c r="K177" s="98" t="str">
        <f>'Month (mcm)'!K177</f>
        <v>[x]</v>
      </c>
      <c r="L177" s="98" t="str">
        <f>'Month (mcm)'!L177</f>
        <v>[x]</v>
      </c>
      <c r="M177" s="98" t="str">
        <f>'Month (mcm)'!M177</f>
        <v>[x]</v>
      </c>
      <c r="N177" s="98" t="str">
        <f>'Month (mcm)'!N177</f>
        <v>[x]</v>
      </c>
      <c r="O177" s="98">
        <f>'Month (mcm)'!O177</f>
        <v>341.9</v>
      </c>
      <c r="P177" s="98">
        <f>'Month (mcm)'!P177</f>
        <v>14.98</v>
      </c>
      <c r="Q177" s="98">
        <f>'Month (mcm)'!Q177</f>
        <v>49.36</v>
      </c>
      <c r="R177" s="98">
        <f>'Month (mcm)'!R177</f>
        <v>0</v>
      </c>
      <c r="S177" s="98" t="str">
        <f>'Month (mcm)'!S177</f>
        <v>[x]</v>
      </c>
      <c r="T177" s="98" t="str">
        <f>'Month (mcm)'!T177</f>
        <v>[x]</v>
      </c>
    </row>
    <row r="178" spans="1:20" x14ac:dyDescent="0.35">
      <c r="A178" s="97" t="s">
        <v>139</v>
      </c>
      <c r="B178" s="98">
        <f>'Month (mcm)'!B178+Calculation_mcm!B177</f>
        <v>6221.03</v>
      </c>
      <c r="C178" s="98">
        <f>'Month (mcm)'!C178+Calculation_mcm!C177</f>
        <v>11281.310000000001</v>
      </c>
      <c r="D178" s="98">
        <f>'Month (mcm)'!D178+Calculation_mcm!D177</f>
        <v>1684.23</v>
      </c>
      <c r="E178" s="98">
        <f>'Month (mcm)'!E178+Calculation_mcm!E177</f>
        <v>9597.08</v>
      </c>
      <c r="F178" s="98">
        <f>'Month (mcm)'!F178+Calculation_mcm!F177</f>
        <v>407.93</v>
      </c>
      <c r="G178" s="98">
        <f>'Month (mcm)'!G178+Calculation_mcm!G177</f>
        <v>-8.74</v>
      </c>
      <c r="H178" s="98">
        <f>'Month (mcm)'!H178+Calculation_mcm!H177</f>
        <v>97.990000000000009</v>
      </c>
      <c r="I178" s="98">
        <f>'Month (mcm)'!I178+Calculation_mcm!I177</f>
        <v>17502.34</v>
      </c>
      <c r="J178" s="98">
        <f>'Month (mcm)'!J178+Calculation_mcm!J177</f>
        <v>16324.029999999999</v>
      </c>
      <c r="K178" s="98"/>
      <c r="L178" s="98"/>
      <c r="M178" s="98"/>
      <c r="N178" s="98"/>
      <c r="O178" s="98">
        <f>'Month (mcm)'!O178+Calculation_mcm!O177</f>
        <v>664.04</v>
      </c>
      <c r="P178" s="98">
        <f>'Month (mcm)'!P178+Calculation_mcm!P177</f>
        <v>24.490000000000002</v>
      </c>
      <c r="Q178" s="98">
        <f>'Month (mcm)'!Q178+Calculation_mcm!Q177</f>
        <v>79.789999999999992</v>
      </c>
      <c r="R178" s="98">
        <f>'Month (mcm)'!R178+Calculation_mcm!R177</f>
        <v>0</v>
      </c>
      <c r="S178" s="98"/>
      <c r="T178" s="98"/>
    </row>
    <row r="179" spans="1:20" x14ac:dyDescent="0.35">
      <c r="A179" s="97" t="s">
        <v>128</v>
      </c>
      <c r="B179" s="98">
        <f>'Month (mcm)'!B179+Calculation_mcm!B178</f>
        <v>9391.9</v>
      </c>
      <c r="C179" s="98">
        <f>'Month (mcm)'!C179+Calculation_mcm!C178</f>
        <v>16360.420000000002</v>
      </c>
      <c r="D179" s="98">
        <f>'Month (mcm)'!D179+Calculation_mcm!D178</f>
        <v>3026.27</v>
      </c>
      <c r="E179" s="98">
        <f>'Month (mcm)'!E179+Calculation_mcm!E178</f>
        <v>13334.15</v>
      </c>
      <c r="F179" s="98">
        <f>'Month (mcm)'!F179+Calculation_mcm!F178</f>
        <v>436.56</v>
      </c>
      <c r="G179" s="98">
        <f>'Month (mcm)'!G179+Calculation_mcm!G178</f>
        <v>-13.11</v>
      </c>
      <c r="H179" s="98">
        <f>'Month (mcm)'!H179+Calculation_mcm!H178</f>
        <v>149.48000000000002</v>
      </c>
      <c r="I179" s="98">
        <f>'Month (mcm)'!I179+Calculation_mcm!I178</f>
        <v>25752.32</v>
      </c>
      <c r="J179" s="98">
        <f>'Month (mcm)'!J179+Calculation_mcm!J178</f>
        <v>23312.089999999997</v>
      </c>
      <c r="K179" s="98"/>
      <c r="L179" s="98"/>
      <c r="M179" s="98"/>
      <c r="N179" s="98"/>
      <c r="O179" s="98">
        <f>'Month (mcm)'!O179+Calculation_mcm!O178</f>
        <v>1000.71</v>
      </c>
      <c r="P179" s="98">
        <f>'Month (mcm)'!P179+Calculation_mcm!P178</f>
        <v>30.490000000000002</v>
      </c>
      <c r="Q179" s="98">
        <f>'Month (mcm)'!Q179+Calculation_mcm!Q178</f>
        <v>113.47</v>
      </c>
      <c r="R179" s="98">
        <f>'Month (mcm)'!R179+Calculation_mcm!R178</f>
        <v>0</v>
      </c>
      <c r="S179" s="98"/>
      <c r="T179" s="98"/>
    </row>
    <row r="180" spans="1:20" x14ac:dyDescent="0.35">
      <c r="A180" s="97" t="s">
        <v>129</v>
      </c>
      <c r="B180" s="98">
        <f>'Month (mcm)'!B180+Calculation_mcm!B179</f>
        <v>12573.32</v>
      </c>
      <c r="C180" s="98">
        <f>'Month (mcm)'!C180+Calculation_mcm!C179</f>
        <v>21728.45</v>
      </c>
      <c r="D180" s="98">
        <f>'Month (mcm)'!D180+Calculation_mcm!D179</f>
        <v>5391.85</v>
      </c>
      <c r="E180" s="98">
        <f>'Month (mcm)'!E180+Calculation_mcm!E179</f>
        <v>16336.599999999999</v>
      </c>
      <c r="F180" s="98">
        <f>'Month (mcm)'!F180+Calculation_mcm!F179</f>
        <v>550.27</v>
      </c>
      <c r="G180" s="98">
        <f>'Month (mcm)'!G180+Calculation_mcm!G179</f>
        <v>-16.989999999999998</v>
      </c>
      <c r="H180" s="98">
        <f>'Month (mcm)'!H180+Calculation_mcm!H179</f>
        <v>199.31</v>
      </c>
      <c r="I180" s="98">
        <f>'Month (mcm)'!I180+Calculation_mcm!I179</f>
        <v>34301.770000000004</v>
      </c>
      <c r="J180" s="98">
        <f>'Month (mcm)'!J180+Calculation_mcm!J179</f>
        <v>29659.499999999996</v>
      </c>
      <c r="K180" s="98"/>
      <c r="L180" s="98"/>
      <c r="M180" s="98"/>
      <c r="N180" s="98"/>
      <c r="O180" s="98">
        <f>'Month (mcm)'!O180+Calculation_mcm!O179</f>
        <v>1326.88</v>
      </c>
      <c r="P180" s="98">
        <f>'Month (mcm)'!P180+Calculation_mcm!P179</f>
        <v>44.550000000000004</v>
      </c>
      <c r="Q180" s="98">
        <f>'Month (mcm)'!Q180+Calculation_mcm!Q179</f>
        <v>159.22</v>
      </c>
      <c r="R180" s="98">
        <f>'Month (mcm)'!R180+Calculation_mcm!R179</f>
        <v>0</v>
      </c>
      <c r="S180" s="98"/>
      <c r="T180" s="98"/>
    </row>
    <row r="181" spans="1:20" x14ac:dyDescent="0.35">
      <c r="A181" s="97" t="s">
        <v>130</v>
      </c>
      <c r="B181" s="98">
        <f>'Month (mcm)'!B181+Calculation_mcm!B180</f>
        <v>15898.77</v>
      </c>
      <c r="C181" s="98">
        <f>'Month (mcm)'!C181+Calculation_mcm!C180</f>
        <v>26060.03</v>
      </c>
      <c r="D181" s="98">
        <f>'Month (mcm)'!D181+Calculation_mcm!D180</f>
        <v>7920.5400000000009</v>
      </c>
      <c r="E181" s="98">
        <f>'Month (mcm)'!E181+Calculation_mcm!E180</f>
        <v>18139.489999999998</v>
      </c>
      <c r="F181" s="98">
        <f>'Month (mcm)'!F181+Calculation_mcm!F180</f>
        <v>256.7</v>
      </c>
      <c r="G181" s="98">
        <f>'Month (mcm)'!G181+Calculation_mcm!G180</f>
        <v>-20.869999999999997</v>
      </c>
      <c r="H181" s="98">
        <f>'Month (mcm)'!H181+Calculation_mcm!H180</f>
        <v>250.8</v>
      </c>
      <c r="I181" s="98">
        <f>'Month (mcm)'!I181+Calculation_mcm!I180</f>
        <v>41958.8</v>
      </c>
      <c r="J181" s="98">
        <f>'Month (mcm)'!J181+Calculation_mcm!J180</f>
        <v>34545.759999999995</v>
      </c>
      <c r="K181" s="98"/>
      <c r="L181" s="98"/>
      <c r="M181" s="98"/>
      <c r="N181" s="98"/>
      <c r="O181" s="98">
        <f>'Month (mcm)'!O181+Calculation_mcm!O180</f>
        <v>1648.0500000000002</v>
      </c>
      <c r="P181" s="98">
        <f>'Month (mcm)'!P181+Calculation_mcm!P180</f>
        <v>64.13</v>
      </c>
      <c r="Q181" s="98">
        <f>'Month (mcm)'!Q181+Calculation_mcm!Q180</f>
        <v>189.07</v>
      </c>
      <c r="R181" s="98">
        <f>'Month (mcm)'!R181+Calculation_mcm!R180</f>
        <v>0</v>
      </c>
      <c r="S181" s="98"/>
      <c r="T181" s="98"/>
    </row>
    <row r="182" spans="1:20" x14ac:dyDescent="0.35">
      <c r="A182" s="97" t="s">
        <v>131</v>
      </c>
      <c r="B182" s="98">
        <f>'Month (mcm)'!B182+Calculation_mcm!B181</f>
        <v>18966.740000000002</v>
      </c>
      <c r="C182" s="98">
        <f>'Month (mcm)'!C182+Calculation_mcm!C181</f>
        <v>29691.579999999998</v>
      </c>
      <c r="D182" s="98">
        <f>'Month (mcm)'!D182+Calculation_mcm!D181</f>
        <v>10322.370000000001</v>
      </c>
      <c r="E182" s="98">
        <f>'Month (mcm)'!E182+Calculation_mcm!E181</f>
        <v>19369.21</v>
      </c>
      <c r="F182" s="98">
        <f>'Month (mcm)'!F182+Calculation_mcm!F181</f>
        <v>-102.48000000000002</v>
      </c>
      <c r="G182" s="98">
        <f>'Month (mcm)'!G182+Calculation_mcm!G181</f>
        <v>-24.749999999999996</v>
      </c>
      <c r="H182" s="98">
        <f>'Month (mcm)'!H182+Calculation_mcm!H181</f>
        <v>300.63</v>
      </c>
      <c r="I182" s="98">
        <f>'Month (mcm)'!I182+Calculation_mcm!I181</f>
        <v>48658.320000000007</v>
      </c>
      <c r="J182" s="98">
        <f>'Month (mcm)'!J182+Calculation_mcm!J181</f>
        <v>38534.1</v>
      </c>
      <c r="K182" s="98"/>
      <c r="L182" s="98"/>
      <c r="M182" s="98"/>
      <c r="N182" s="98"/>
      <c r="O182" s="98">
        <f>'Month (mcm)'!O182+Calculation_mcm!O181</f>
        <v>1951.17</v>
      </c>
      <c r="P182" s="98">
        <f>'Month (mcm)'!P182+Calculation_mcm!P181</f>
        <v>81.209999999999994</v>
      </c>
      <c r="Q182" s="98">
        <f>'Month (mcm)'!Q182+Calculation_mcm!Q181</f>
        <v>210.26999999999998</v>
      </c>
      <c r="R182" s="98">
        <f>'Month (mcm)'!R182+Calculation_mcm!R181</f>
        <v>0</v>
      </c>
      <c r="S182" s="98"/>
      <c r="T182" s="98"/>
    </row>
    <row r="183" spans="1:20" x14ac:dyDescent="0.35">
      <c r="A183" s="97" t="s">
        <v>132</v>
      </c>
      <c r="B183" s="98">
        <f>'Month (mcm)'!B183+Calculation_mcm!B182</f>
        <v>22005.9</v>
      </c>
      <c r="C183" s="98">
        <f>'Month (mcm)'!C183+Calculation_mcm!C182</f>
        <v>33311.58</v>
      </c>
      <c r="D183" s="98">
        <f>'Month (mcm)'!D183+Calculation_mcm!D182</f>
        <v>12844.01</v>
      </c>
      <c r="E183" s="98">
        <f>'Month (mcm)'!E183+Calculation_mcm!E182</f>
        <v>20467.57</v>
      </c>
      <c r="F183" s="98">
        <f>'Month (mcm)'!F183+Calculation_mcm!F182</f>
        <v>-140.47000000000003</v>
      </c>
      <c r="G183" s="98">
        <f>'Month (mcm)'!G183+Calculation_mcm!G182</f>
        <v>-27.289999999999996</v>
      </c>
      <c r="H183" s="98">
        <f>'Month (mcm)'!H183+Calculation_mcm!H182</f>
        <v>352.12</v>
      </c>
      <c r="I183" s="98">
        <f>'Month (mcm)'!I183+Calculation_mcm!I182</f>
        <v>55317.48000000001</v>
      </c>
      <c r="J183" s="98">
        <f>'Month (mcm)'!J183+Calculation_mcm!J182</f>
        <v>42685.119999999995</v>
      </c>
      <c r="K183" s="98"/>
      <c r="L183" s="98"/>
      <c r="M183" s="98"/>
      <c r="N183" s="98"/>
      <c r="O183" s="98">
        <f>'Month (mcm)'!O183+Calculation_mcm!O182</f>
        <v>2275.63</v>
      </c>
      <c r="P183" s="98">
        <f>'Month (mcm)'!P183+Calculation_mcm!P182</f>
        <v>96.089999999999989</v>
      </c>
      <c r="Q183" s="98">
        <f>'Month (mcm)'!Q183+Calculation_mcm!Q182</f>
        <v>223.49999999999997</v>
      </c>
      <c r="R183" s="98">
        <f>'Month (mcm)'!R183+Calculation_mcm!R182</f>
        <v>0</v>
      </c>
      <c r="S183" s="98"/>
      <c r="T183" s="98"/>
    </row>
    <row r="184" spans="1:20" x14ac:dyDescent="0.35">
      <c r="A184" s="97" t="s">
        <v>133</v>
      </c>
      <c r="B184" s="98">
        <f>'Month (mcm)'!B184+Calculation_mcm!B183</f>
        <v>24768.5</v>
      </c>
      <c r="C184" s="98">
        <f>'Month (mcm)'!C184+Calculation_mcm!C183</f>
        <v>36955.480000000003</v>
      </c>
      <c r="D184" s="98">
        <f>'Month (mcm)'!D184+Calculation_mcm!D183</f>
        <v>15281.66</v>
      </c>
      <c r="E184" s="98">
        <f>'Month (mcm)'!E184+Calculation_mcm!E183</f>
        <v>21673.82</v>
      </c>
      <c r="F184" s="98">
        <f>'Month (mcm)'!F184+Calculation_mcm!F183</f>
        <v>-150.45000000000002</v>
      </c>
      <c r="G184" s="98">
        <f>'Month (mcm)'!G184+Calculation_mcm!G183</f>
        <v>-29.829999999999995</v>
      </c>
      <c r="H184" s="98">
        <f>'Month (mcm)'!H184+Calculation_mcm!H183</f>
        <v>403.61</v>
      </c>
      <c r="I184" s="98">
        <f>'Month (mcm)'!I184+Calculation_mcm!I183</f>
        <v>61723.98000000001</v>
      </c>
      <c r="J184" s="98">
        <f>'Month (mcm)'!J184+Calculation_mcm!J183</f>
        <v>46695.479999999996</v>
      </c>
      <c r="K184" s="98"/>
      <c r="L184" s="98"/>
      <c r="M184" s="98"/>
      <c r="N184" s="98"/>
      <c r="O184" s="98">
        <f>'Month (mcm)'!O184+Calculation_mcm!O183</f>
        <v>2544.17</v>
      </c>
      <c r="P184" s="98">
        <f>'Month (mcm)'!P184+Calculation_mcm!P183</f>
        <v>110.50999999999999</v>
      </c>
      <c r="Q184" s="98">
        <f>'Month (mcm)'!Q184+Calculation_mcm!Q183</f>
        <v>240.45999999999998</v>
      </c>
      <c r="R184" s="98">
        <f>'Month (mcm)'!R184+Calculation_mcm!R183</f>
        <v>0</v>
      </c>
      <c r="S184" s="98"/>
      <c r="T184" s="98"/>
    </row>
    <row r="185" spans="1:20" x14ac:dyDescent="0.35">
      <c r="A185" s="97" t="s">
        <v>134</v>
      </c>
      <c r="B185" s="98">
        <f>'Month (mcm)'!B185+Calculation_mcm!B184</f>
        <v>27989.42</v>
      </c>
      <c r="C185" s="98">
        <f>'Month (mcm)'!C185+Calculation_mcm!C184</f>
        <v>40482.780000000006</v>
      </c>
      <c r="D185" s="98">
        <f>'Month (mcm)'!D185+Calculation_mcm!D184</f>
        <v>17739.2</v>
      </c>
      <c r="E185" s="98">
        <f>'Month (mcm)'!E185+Calculation_mcm!E184</f>
        <v>22743.58</v>
      </c>
      <c r="F185" s="98">
        <f>'Month (mcm)'!F185+Calculation_mcm!F184</f>
        <v>-40.300000000000011</v>
      </c>
      <c r="G185" s="98">
        <f>'Month (mcm)'!G185+Calculation_mcm!G184</f>
        <v>-32.369999999999997</v>
      </c>
      <c r="H185" s="98">
        <f>'Month (mcm)'!H185+Calculation_mcm!H184</f>
        <v>453.44</v>
      </c>
      <c r="I185" s="98">
        <f>'Month (mcm)'!I185+Calculation_mcm!I184</f>
        <v>68472.200000000012</v>
      </c>
      <c r="J185" s="98">
        <f>'Month (mcm)'!J185+Calculation_mcm!J184</f>
        <v>51146.14</v>
      </c>
      <c r="K185" s="98"/>
      <c r="L185" s="98"/>
      <c r="M185" s="98"/>
      <c r="N185" s="98"/>
      <c r="O185" s="98">
        <f>'Month (mcm)'!O185+Calculation_mcm!O184</f>
        <v>2863.12</v>
      </c>
      <c r="P185" s="98">
        <f>'Month (mcm)'!P185+Calculation_mcm!P184</f>
        <v>123.86999999999999</v>
      </c>
      <c r="Q185" s="98">
        <f>'Month (mcm)'!Q185+Calculation_mcm!Q184</f>
        <v>269.53999999999996</v>
      </c>
      <c r="R185" s="98">
        <f>'Month (mcm)'!R185+Calculation_mcm!R184</f>
        <v>0</v>
      </c>
      <c r="S185" s="98"/>
      <c r="T185" s="98"/>
    </row>
    <row r="186" spans="1:20" x14ac:dyDescent="0.35">
      <c r="A186" s="97" t="s">
        <v>135</v>
      </c>
      <c r="B186" s="98">
        <f>'Month (mcm)'!B186+Calculation_mcm!B185</f>
        <v>31264.51</v>
      </c>
      <c r="C186" s="98">
        <f>'Month (mcm)'!C186+Calculation_mcm!C185</f>
        <v>45017.830000000009</v>
      </c>
      <c r="D186" s="98">
        <f>'Month (mcm)'!D186+Calculation_mcm!D185</f>
        <v>20221.560000000001</v>
      </c>
      <c r="E186" s="98">
        <f>'Month (mcm)'!E186+Calculation_mcm!E185</f>
        <v>24796.27</v>
      </c>
      <c r="F186" s="98">
        <f>'Month (mcm)'!F186+Calculation_mcm!F185</f>
        <v>-734.49</v>
      </c>
      <c r="G186" s="98">
        <f>'Month (mcm)'!G186+Calculation_mcm!G185</f>
        <v>-34.75</v>
      </c>
      <c r="H186" s="98">
        <f>'Month (mcm)'!H186+Calculation_mcm!H185</f>
        <v>504.93</v>
      </c>
      <c r="I186" s="98">
        <f>'Month (mcm)'!I186+Calculation_mcm!I185</f>
        <v>76282.340000000011</v>
      </c>
      <c r="J186" s="98">
        <f>'Month (mcm)'!J186+Calculation_mcm!J185</f>
        <v>55831.22</v>
      </c>
      <c r="K186" s="98"/>
      <c r="L186" s="98"/>
      <c r="M186" s="98"/>
      <c r="N186" s="98"/>
      <c r="O186" s="98">
        <f>'Month (mcm)'!O186+Calculation_mcm!O185</f>
        <v>3206.38</v>
      </c>
      <c r="P186" s="98">
        <f>'Month (mcm)'!P186+Calculation_mcm!P185</f>
        <v>135.06</v>
      </c>
      <c r="Q186" s="98">
        <f>'Month (mcm)'!Q186+Calculation_mcm!Q185</f>
        <v>298.21999999999997</v>
      </c>
      <c r="R186" s="98">
        <f>'Month (mcm)'!R186+Calculation_mcm!R185</f>
        <v>0</v>
      </c>
      <c r="S186" s="98"/>
      <c r="T186" s="98"/>
    </row>
    <row r="187" spans="1:20" x14ac:dyDescent="0.35">
      <c r="A187" s="97" t="s">
        <v>136</v>
      </c>
      <c r="B187" s="98">
        <f>'Month (mcm)'!B187+Calculation_mcm!B186</f>
        <v>34371.81</v>
      </c>
      <c r="C187" s="98">
        <f>'Month (mcm)'!C187+Calculation_mcm!C186</f>
        <v>49860.210000000006</v>
      </c>
      <c r="D187" s="98">
        <f>'Month (mcm)'!D187+Calculation_mcm!D186</f>
        <v>21802.260000000002</v>
      </c>
      <c r="E187" s="98">
        <f>'Month (mcm)'!E187+Calculation_mcm!E186</f>
        <v>28057.95</v>
      </c>
      <c r="F187" s="98">
        <f>'Month (mcm)'!F187+Calculation_mcm!F186</f>
        <v>-562.73</v>
      </c>
      <c r="G187" s="98">
        <f>'Month (mcm)'!G187+Calculation_mcm!G186</f>
        <v>-37.130000000000003</v>
      </c>
      <c r="H187" s="98">
        <f>'Month (mcm)'!H187+Calculation_mcm!H186</f>
        <v>554.76</v>
      </c>
      <c r="I187" s="98">
        <f>'Month (mcm)'!I187+Calculation_mcm!I186</f>
        <v>84232.020000000019</v>
      </c>
      <c r="J187" s="98">
        <f>'Month (mcm)'!J187+Calculation_mcm!J186</f>
        <v>62421.79</v>
      </c>
      <c r="K187" s="98"/>
      <c r="L187" s="98"/>
      <c r="M187" s="98"/>
      <c r="N187" s="98"/>
      <c r="O187" s="98">
        <f>'Month (mcm)'!O187+Calculation_mcm!O186</f>
        <v>3514.9300000000003</v>
      </c>
      <c r="P187" s="98">
        <f>'Month (mcm)'!P187+Calculation_mcm!P186</f>
        <v>146.26</v>
      </c>
      <c r="Q187" s="98">
        <f>'Month (mcm)'!Q187+Calculation_mcm!Q186</f>
        <v>333.88</v>
      </c>
      <c r="R187" s="98">
        <f>'Month (mcm)'!R187+Calculation_mcm!R186</f>
        <v>0</v>
      </c>
      <c r="S187" s="98"/>
      <c r="T187" s="98"/>
    </row>
    <row r="188" spans="1:20" x14ac:dyDescent="0.35">
      <c r="A188" s="97" t="s">
        <v>137</v>
      </c>
      <c r="B188" s="98">
        <f>'Month (mcm)'!B188+Calculation_mcm!B187</f>
        <v>37737.649999999994</v>
      </c>
      <c r="C188" s="98">
        <f>'Month (mcm)'!C188+Calculation_mcm!C187</f>
        <v>56523.460000000006</v>
      </c>
      <c r="D188" s="98">
        <f>'Month (mcm)'!D188+Calculation_mcm!D187</f>
        <v>23488.370000000003</v>
      </c>
      <c r="E188" s="98">
        <f>'Month (mcm)'!E188+Calculation_mcm!E187</f>
        <v>33035.090000000004</v>
      </c>
      <c r="F188" s="98">
        <f>'Month (mcm)'!F188+Calculation_mcm!F187</f>
        <v>-363.11</v>
      </c>
      <c r="G188" s="98">
        <f>'Month (mcm)'!G188+Calculation_mcm!G187</f>
        <v>-39.510000000000005</v>
      </c>
      <c r="H188" s="98">
        <f>'Month (mcm)'!H188+Calculation_mcm!H187</f>
        <v>606.25</v>
      </c>
      <c r="I188" s="98">
        <f>'Month (mcm)'!I188+Calculation_mcm!I187</f>
        <v>94261.110000000015</v>
      </c>
      <c r="J188" s="98">
        <f>'Month (mcm)'!J188+Calculation_mcm!J187</f>
        <v>71015.88</v>
      </c>
      <c r="K188" s="98"/>
      <c r="L188" s="98"/>
      <c r="M188" s="98"/>
      <c r="N188" s="98"/>
      <c r="O188" s="98">
        <f>'Month (mcm)'!O188+Calculation_mcm!O187</f>
        <v>3852.9800000000005</v>
      </c>
      <c r="P188" s="98">
        <f>'Month (mcm)'!P188+Calculation_mcm!P187</f>
        <v>163.12</v>
      </c>
      <c r="Q188" s="98">
        <f>'Month (mcm)'!Q188+Calculation_mcm!Q187</f>
        <v>384.31</v>
      </c>
      <c r="R188" s="98">
        <f>'Month (mcm)'!R188+Calculation_mcm!R187</f>
        <v>0</v>
      </c>
      <c r="S188" s="98"/>
      <c r="T188" s="98"/>
    </row>
    <row r="189" spans="1:20" x14ac:dyDescent="0.35">
      <c r="A189" s="97" t="s">
        <v>387</v>
      </c>
      <c r="B189" s="98">
        <f>'Month (mcm)'!B189</f>
        <v>3282.34</v>
      </c>
      <c r="C189" s="98">
        <f>'Month (mcm)'!C189</f>
        <v>5836.68</v>
      </c>
      <c r="D189" s="98">
        <f>'Month (mcm)'!D189</f>
        <v>1393.14</v>
      </c>
      <c r="E189" s="98">
        <f>'Month (mcm)'!E189</f>
        <v>4443.54</v>
      </c>
      <c r="F189" s="98">
        <f>'Month (mcm)'!F189</f>
        <v>181.72</v>
      </c>
      <c r="G189" s="98">
        <f>'Month (mcm)'!G189</f>
        <v>-1.83</v>
      </c>
      <c r="H189" s="98">
        <f>'Month (mcm)'!H189</f>
        <v>39.19</v>
      </c>
      <c r="I189" s="98">
        <f>'Month (mcm)'!I189</f>
        <v>9119.02</v>
      </c>
      <c r="J189" s="98">
        <f>'Month (mcm)'!J189</f>
        <v>7946.79</v>
      </c>
      <c r="K189" s="98">
        <f>'Month (mcm)'!K189</f>
        <v>1618.99</v>
      </c>
      <c r="L189" s="98">
        <f>'Month (mcm)'!L189</f>
        <v>3639.79</v>
      </c>
      <c r="M189" s="98">
        <f>'Month (mcm)'!M189</f>
        <v>664.95</v>
      </c>
      <c r="N189" s="98">
        <f>'Month (mcm)'!N189</f>
        <v>1309.0899999999999</v>
      </c>
      <c r="O189" s="98">
        <f>'Month (mcm)'!O189</f>
        <v>339.33</v>
      </c>
      <c r="P189" s="98">
        <f>'Month (mcm)'!P189</f>
        <v>11.56</v>
      </c>
      <c r="Q189" s="98">
        <f>'Month (mcm)'!Q189</f>
        <v>43.18</v>
      </c>
      <c r="R189" s="98">
        <f>'Month (mcm)'!R189</f>
        <v>0</v>
      </c>
      <c r="S189" s="98">
        <f>'Month (mcm)'!S189</f>
        <v>389.54</v>
      </c>
      <c r="T189" s="98">
        <f>'Month (mcm)'!T189</f>
        <v>8016.43</v>
      </c>
    </row>
    <row r="190" spans="1:20" x14ac:dyDescent="0.35">
      <c r="A190" s="97" t="s">
        <v>376</v>
      </c>
      <c r="B190" s="98">
        <f>'Month (mcm)'!B190+Calculation_mcm!B189</f>
        <v>6146.63</v>
      </c>
      <c r="C190" s="98">
        <f>'Month (mcm)'!C190+Calculation_mcm!C189</f>
        <v>10468.459999999999</v>
      </c>
      <c r="D190" s="98">
        <f>'Month (mcm)'!D190+Calculation_mcm!D189</f>
        <v>2780.55</v>
      </c>
      <c r="E190" s="98">
        <f>'Month (mcm)'!E190+Calculation_mcm!E189</f>
        <v>7687.91</v>
      </c>
      <c r="F190" s="98">
        <f>'Month (mcm)'!F190+Calculation_mcm!F189</f>
        <v>623.13</v>
      </c>
      <c r="G190" s="98">
        <f>'Month (mcm)'!G190+Calculation_mcm!G189</f>
        <v>-3.66</v>
      </c>
      <c r="H190" s="98">
        <f>'Month (mcm)'!H190+Calculation_mcm!H189</f>
        <v>74.59</v>
      </c>
      <c r="I190" s="98">
        <f>'Month (mcm)'!I190+Calculation_mcm!I189</f>
        <v>16615.09</v>
      </c>
      <c r="J190" s="98">
        <f>'Month (mcm)'!J190+Calculation_mcm!J189</f>
        <v>14532.259999999998</v>
      </c>
      <c r="K190" s="98">
        <f>'Month (mcm)'!K190+Calculation_mcm!K189</f>
        <v>3256.96</v>
      </c>
      <c r="L190" s="98">
        <f>'Month (mcm)'!L190+Calculation_mcm!L189</f>
        <v>6495.17</v>
      </c>
      <c r="M190" s="98">
        <f>'Month (mcm)'!M190+Calculation_mcm!M189</f>
        <v>1321.77</v>
      </c>
      <c r="N190" s="98">
        <f>'Month (mcm)'!N190+Calculation_mcm!N189</f>
        <v>2366.64</v>
      </c>
      <c r="O190" s="98">
        <f>'Month (mcm)'!O190+Calculation_mcm!O189</f>
        <v>663.82999999999993</v>
      </c>
      <c r="P190" s="98">
        <f>'Month (mcm)'!P190+Calculation_mcm!P189</f>
        <v>18.2</v>
      </c>
      <c r="Q190" s="98">
        <f>'Month (mcm)'!Q190+Calculation_mcm!Q189</f>
        <v>74.97</v>
      </c>
      <c r="R190" s="98">
        <f>'Month (mcm)'!R190+Calculation_mcm!R189</f>
        <v>0</v>
      </c>
      <c r="S190" s="98">
        <f>'Month (mcm)'!S190+Calculation_mcm!S189</f>
        <v>718.72</v>
      </c>
      <c r="T190" s="98">
        <f>'Month (mcm)'!T190+Calculation_mcm!T189</f>
        <v>14916.260000000002</v>
      </c>
    </row>
    <row r="191" spans="1:20" x14ac:dyDescent="0.35">
      <c r="A191" s="97" t="s">
        <v>377</v>
      </c>
      <c r="B191" s="98">
        <f>'Month (mcm)'!B191+Calculation_mcm!B190</f>
        <v>9221.0499999999993</v>
      </c>
      <c r="C191" s="98">
        <f>'Month (mcm)'!C191+Calculation_mcm!C190</f>
        <v>16290.119999999999</v>
      </c>
      <c r="D191" s="98">
        <f>'Month (mcm)'!D191+Calculation_mcm!D190</f>
        <v>4228.8500000000004</v>
      </c>
      <c r="E191" s="98">
        <f>'Month (mcm)'!E191+Calculation_mcm!E190</f>
        <v>12061.27</v>
      </c>
      <c r="F191" s="98">
        <f>'Month (mcm)'!F191+Calculation_mcm!F190</f>
        <v>529.98</v>
      </c>
      <c r="G191" s="98">
        <f>'Month (mcm)'!G191+Calculation_mcm!G190</f>
        <v>-5.49</v>
      </c>
      <c r="H191" s="98">
        <f>'Month (mcm)'!H191+Calculation_mcm!H190</f>
        <v>113.78</v>
      </c>
      <c r="I191" s="98">
        <f>'Month (mcm)'!I191+Calculation_mcm!I190</f>
        <v>25511.17</v>
      </c>
      <c r="J191" s="98">
        <f>'Month (mcm)'!J191+Calculation_mcm!J190</f>
        <v>21926.079999999998</v>
      </c>
      <c r="K191" s="98">
        <f>'Month (mcm)'!K191+Calculation_mcm!K190</f>
        <v>5003.05</v>
      </c>
      <c r="L191" s="98">
        <f>'Month (mcm)'!L191+Calculation_mcm!L190</f>
        <v>9442.18</v>
      </c>
      <c r="M191" s="98">
        <f>'Month (mcm)'!M191+Calculation_mcm!M190</f>
        <v>1954.3600000000001</v>
      </c>
      <c r="N191" s="98">
        <f>'Month (mcm)'!N191+Calculation_mcm!N190</f>
        <v>3249.7599999999998</v>
      </c>
      <c r="O191" s="98">
        <f>'Month (mcm)'!O191+Calculation_mcm!O190</f>
        <v>1020.5699999999999</v>
      </c>
      <c r="P191" s="98">
        <f>'Month (mcm)'!P191+Calculation_mcm!P190</f>
        <v>29.31</v>
      </c>
      <c r="Q191" s="98">
        <f>'Month (mcm)'!Q191+Calculation_mcm!Q190</f>
        <v>120.72999999999999</v>
      </c>
      <c r="R191" s="98">
        <f>'Month (mcm)'!R191+Calculation_mcm!R190</f>
        <v>0</v>
      </c>
      <c r="S191" s="98">
        <f>'Month (mcm)'!S191+Calculation_mcm!S190</f>
        <v>1073.58</v>
      </c>
      <c r="T191" s="98">
        <f>'Month (mcm)'!T191+Calculation_mcm!T190</f>
        <v>21893.54</v>
      </c>
    </row>
    <row r="192" spans="1:20" x14ac:dyDescent="0.35">
      <c r="A192" s="97" t="s">
        <v>378</v>
      </c>
      <c r="B192" s="98">
        <f>'Month (mcm)'!B192+Calculation_mcm!B191</f>
        <v>12225.39</v>
      </c>
      <c r="C192" s="98">
        <f>'Month (mcm)'!C192+Calculation_mcm!C191</f>
        <v>21315.29</v>
      </c>
      <c r="D192" s="98">
        <f>'Month (mcm)'!D192+Calculation_mcm!D191</f>
        <v>6649.42</v>
      </c>
      <c r="E192" s="98">
        <f>'Month (mcm)'!E192+Calculation_mcm!E191</f>
        <v>14665.87</v>
      </c>
      <c r="F192" s="98">
        <f>'Month (mcm)'!F192+Calculation_mcm!F191</f>
        <v>636.91000000000008</v>
      </c>
      <c r="G192" s="98">
        <f>'Month (mcm)'!G192+Calculation_mcm!G191</f>
        <v>-7.04</v>
      </c>
      <c r="H192" s="98">
        <f>'Month (mcm)'!H192+Calculation_mcm!H191</f>
        <v>151.71</v>
      </c>
      <c r="I192" s="98">
        <f>'Month (mcm)'!I192+Calculation_mcm!I191</f>
        <v>33540.68</v>
      </c>
      <c r="J192" s="98">
        <f>'Month (mcm)'!J192+Calculation_mcm!J191</f>
        <v>27679.879999999997</v>
      </c>
      <c r="K192" s="98">
        <f>'Month (mcm)'!K192+Calculation_mcm!K191</f>
        <v>6631.8600000000006</v>
      </c>
      <c r="L192" s="98">
        <f>'Month (mcm)'!L192+Calculation_mcm!L191</f>
        <v>11353.82</v>
      </c>
      <c r="M192" s="98">
        <f>'Month (mcm)'!M192+Calculation_mcm!M191</f>
        <v>2552.3900000000003</v>
      </c>
      <c r="N192" s="98">
        <f>'Month (mcm)'!N192+Calculation_mcm!N191</f>
        <v>3924.75</v>
      </c>
      <c r="O192" s="98">
        <f>'Month (mcm)'!O192+Calculation_mcm!O191</f>
        <v>1365.57</v>
      </c>
      <c r="P192" s="98">
        <f>'Month (mcm)'!P192+Calculation_mcm!P191</f>
        <v>42.47</v>
      </c>
      <c r="Q192" s="98">
        <f>'Month (mcm)'!Q192+Calculation_mcm!Q191</f>
        <v>165.23</v>
      </c>
      <c r="R192" s="98">
        <f>'Month (mcm)'!R192+Calculation_mcm!R191</f>
        <v>0</v>
      </c>
      <c r="S192" s="98">
        <f>'Month (mcm)'!S192+Calculation_mcm!S191</f>
        <v>1380.8799999999999</v>
      </c>
      <c r="T192" s="98">
        <f>'Month (mcm)'!T192+Calculation_mcm!T191</f>
        <v>27416.97</v>
      </c>
    </row>
    <row r="193" spans="1:20" x14ac:dyDescent="0.35">
      <c r="A193" s="97" t="s">
        <v>379</v>
      </c>
      <c r="B193" s="98">
        <f>'Month (mcm)'!B193+Calculation_mcm!B192</f>
        <v>15158.9</v>
      </c>
      <c r="C193" s="98">
        <f>'Month (mcm)'!C193+Calculation_mcm!C192</f>
        <v>25181.46</v>
      </c>
      <c r="D193" s="98">
        <f>'Month (mcm)'!D193+Calculation_mcm!D192</f>
        <v>9117.07</v>
      </c>
      <c r="E193" s="98">
        <f>'Month (mcm)'!E193+Calculation_mcm!E192</f>
        <v>16064.390000000001</v>
      </c>
      <c r="F193" s="98">
        <f>'Month (mcm)'!F193+Calculation_mcm!F192</f>
        <v>116.86000000000013</v>
      </c>
      <c r="G193" s="98">
        <f>'Month (mcm)'!G193+Calculation_mcm!G192</f>
        <v>-8.59</v>
      </c>
      <c r="H193" s="98">
        <f>'Month (mcm)'!H193+Calculation_mcm!H192</f>
        <v>190.9</v>
      </c>
      <c r="I193" s="98">
        <f>'Month (mcm)'!I193+Calculation_mcm!I192</f>
        <v>40340.36</v>
      </c>
      <c r="J193" s="98">
        <f>'Month (mcm)'!J193+Calculation_mcm!J192</f>
        <v>31531.05</v>
      </c>
      <c r="K193" s="98">
        <f>'Month (mcm)'!K193+Calculation_mcm!K192</f>
        <v>8185.4600000000009</v>
      </c>
      <c r="L193" s="98">
        <f>'Month (mcm)'!L193+Calculation_mcm!L192</f>
        <v>12332.02</v>
      </c>
      <c r="M193" s="98">
        <f>'Month (mcm)'!M193+Calculation_mcm!M192</f>
        <v>3075.92</v>
      </c>
      <c r="N193" s="98">
        <f>'Month (mcm)'!N193+Calculation_mcm!N192</f>
        <v>4414.24</v>
      </c>
      <c r="O193" s="98">
        <f>'Month (mcm)'!O193+Calculation_mcm!O192</f>
        <v>1677.4499999999998</v>
      </c>
      <c r="P193" s="98">
        <f>'Month (mcm)'!P193+Calculation_mcm!P192</f>
        <v>57.97</v>
      </c>
      <c r="Q193" s="98">
        <f>'Month (mcm)'!Q193+Calculation_mcm!Q192</f>
        <v>204.23999999999998</v>
      </c>
      <c r="R193" s="98">
        <f>'Month (mcm)'!R193+Calculation_mcm!R192</f>
        <v>0</v>
      </c>
      <c r="S193" s="98">
        <f>'Month (mcm)'!S193+Calculation_mcm!S192</f>
        <v>1617</v>
      </c>
      <c r="T193" s="98">
        <f>'Month (mcm)'!T193+Calculation_mcm!T192</f>
        <v>31564.300000000003</v>
      </c>
    </row>
    <row r="194" spans="1:20" x14ac:dyDescent="0.35">
      <c r="A194" s="97" t="s">
        <v>380</v>
      </c>
      <c r="B194" s="98">
        <f>'Month (mcm)'!B194+Calculation_mcm!B193</f>
        <v>17908.099999999999</v>
      </c>
      <c r="C194" s="98">
        <f>'Month (mcm)'!C194+Calculation_mcm!C193</f>
        <v>26607.37</v>
      </c>
      <c r="D194" s="98">
        <f>'Month (mcm)'!D194+Calculation_mcm!D193</f>
        <v>10090.24</v>
      </c>
      <c r="E194" s="98">
        <f>'Month (mcm)'!E194+Calculation_mcm!E193</f>
        <v>16517.13</v>
      </c>
      <c r="F194" s="98">
        <f>'Month (mcm)'!F194+Calculation_mcm!F193</f>
        <v>278.44000000000017</v>
      </c>
      <c r="G194" s="98">
        <f>'Month (mcm)'!G194+Calculation_mcm!G193</f>
        <v>-10.14</v>
      </c>
      <c r="H194" s="98">
        <f>'Month (mcm)'!H194+Calculation_mcm!H193</f>
        <v>228.83</v>
      </c>
      <c r="I194" s="98">
        <f>'Month (mcm)'!I194+Calculation_mcm!I193</f>
        <v>44515.47</v>
      </c>
      <c r="J194" s="98">
        <f>'Month (mcm)'!J194+Calculation_mcm!J193</f>
        <v>34932.5</v>
      </c>
      <c r="K194" s="98">
        <f>'Month (mcm)'!K194+Calculation_mcm!K193</f>
        <v>9775.4500000000007</v>
      </c>
      <c r="L194" s="98">
        <f>'Month (mcm)'!L194+Calculation_mcm!L193</f>
        <v>12836.79</v>
      </c>
      <c r="M194" s="98">
        <f>'Month (mcm)'!M194+Calculation_mcm!M193</f>
        <v>3543.09</v>
      </c>
      <c r="N194" s="98">
        <f>'Month (mcm)'!N194+Calculation_mcm!N193</f>
        <v>4839.12</v>
      </c>
      <c r="O194" s="98">
        <f>'Month (mcm)'!O194+Calculation_mcm!O193</f>
        <v>1973.1599999999999</v>
      </c>
      <c r="P194" s="98">
        <f>'Month (mcm)'!P194+Calculation_mcm!P193</f>
        <v>67.3</v>
      </c>
      <c r="Q194" s="98">
        <f>'Month (mcm)'!Q194+Calculation_mcm!Q193</f>
        <v>212.29</v>
      </c>
      <c r="R194" s="98">
        <f>'Month (mcm)'!R194+Calculation_mcm!R193</f>
        <v>0</v>
      </c>
      <c r="S194" s="98">
        <f>'Month (mcm)'!S194+Calculation_mcm!S193</f>
        <v>1824</v>
      </c>
      <c r="T194" s="98">
        <f>'Month (mcm)'!T194+Calculation_mcm!T193</f>
        <v>35071.200000000004</v>
      </c>
    </row>
    <row r="195" spans="1:20" x14ac:dyDescent="0.35">
      <c r="A195" s="97" t="s">
        <v>381</v>
      </c>
      <c r="B195" s="98">
        <f>'Month (mcm)'!B195+Calculation_mcm!B194</f>
        <v>20806.489999999998</v>
      </c>
      <c r="C195" s="98">
        <f>'Month (mcm)'!C195+Calculation_mcm!C194</f>
        <v>28687.829999999998</v>
      </c>
      <c r="D195" s="98">
        <f>'Month (mcm)'!D195+Calculation_mcm!D194</f>
        <v>11480.779999999999</v>
      </c>
      <c r="E195" s="98">
        <f>'Month (mcm)'!E195+Calculation_mcm!E194</f>
        <v>17207.050000000003</v>
      </c>
      <c r="F195" s="98">
        <f>'Month (mcm)'!F195+Calculation_mcm!F194</f>
        <v>-106.35999999999984</v>
      </c>
      <c r="G195" s="98">
        <f>'Month (mcm)'!G195+Calculation_mcm!G194</f>
        <v>-12.760000000000002</v>
      </c>
      <c r="H195" s="98">
        <f>'Month (mcm)'!H195+Calculation_mcm!H194</f>
        <v>268.02</v>
      </c>
      <c r="I195" s="98">
        <f>'Month (mcm)'!I195+Calculation_mcm!I194</f>
        <v>49494.32</v>
      </c>
      <c r="J195" s="98">
        <f>'Month (mcm)'!J195+Calculation_mcm!J194</f>
        <v>38175.199999999997</v>
      </c>
      <c r="K195" s="98">
        <f>'Month (mcm)'!K195+Calculation_mcm!K194</f>
        <v>11172.5</v>
      </c>
      <c r="L195" s="98">
        <f>'Month (mcm)'!L195+Calculation_mcm!L194</f>
        <v>13394.550000000001</v>
      </c>
      <c r="M195" s="98">
        <f>'Month (mcm)'!M195+Calculation_mcm!M194</f>
        <v>4039.6800000000003</v>
      </c>
      <c r="N195" s="98">
        <f>'Month (mcm)'!N195+Calculation_mcm!N194</f>
        <v>5281.38</v>
      </c>
      <c r="O195" s="98">
        <f>'Month (mcm)'!O195+Calculation_mcm!O194</f>
        <v>2265</v>
      </c>
      <c r="P195" s="98">
        <f>'Month (mcm)'!P195+Calculation_mcm!P194</f>
        <v>75.539999999999992</v>
      </c>
      <c r="Q195" s="98">
        <f>'Month (mcm)'!Q195+Calculation_mcm!Q194</f>
        <v>214.48</v>
      </c>
      <c r="R195" s="98">
        <f>'Month (mcm)'!R195+Calculation_mcm!R194</f>
        <v>0</v>
      </c>
      <c r="S195" s="98">
        <f>'Month (mcm)'!S195+Calculation_mcm!S194</f>
        <v>2020</v>
      </c>
      <c r="T195" s="98">
        <f>'Month (mcm)'!T195+Calculation_mcm!T194</f>
        <v>38463.130000000005</v>
      </c>
    </row>
    <row r="196" spans="1:20" x14ac:dyDescent="0.35">
      <c r="A196" s="97" t="s">
        <v>382</v>
      </c>
      <c r="B196" s="98">
        <f>'Month (mcm)'!B196+Calculation_mcm!B195</f>
        <v>23240.659999999996</v>
      </c>
      <c r="C196" s="98">
        <f>'Month (mcm)'!C196+Calculation_mcm!C195</f>
        <v>31077.35</v>
      </c>
      <c r="D196" s="98">
        <f>'Month (mcm)'!D196+Calculation_mcm!D195</f>
        <v>12627.079999999998</v>
      </c>
      <c r="E196" s="98">
        <f>'Month (mcm)'!E196+Calculation_mcm!E195</f>
        <v>18450.270000000004</v>
      </c>
      <c r="F196" s="98">
        <f>'Month (mcm)'!F196+Calculation_mcm!F195</f>
        <v>-472.40999999999985</v>
      </c>
      <c r="G196" s="98">
        <f>'Month (mcm)'!G196+Calculation_mcm!G195</f>
        <v>-15.380000000000003</v>
      </c>
      <c r="H196" s="98">
        <f>'Month (mcm)'!H196+Calculation_mcm!H195</f>
        <v>307.20999999999998</v>
      </c>
      <c r="I196" s="98">
        <f>'Month (mcm)'!I196+Calculation_mcm!I195</f>
        <v>54318.01</v>
      </c>
      <c r="J196" s="98">
        <f>'Month (mcm)'!J196+Calculation_mcm!J195</f>
        <v>41525.729999999996</v>
      </c>
      <c r="K196" s="98">
        <f>'Month (mcm)'!K196+Calculation_mcm!K195</f>
        <v>12777.630000000001</v>
      </c>
      <c r="L196" s="98">
        <f>'Month (mcm)'!L196+Calculation_mcm!L195</f>
        <v>13916.03</v>
      </c>
      <c r="M196" s="98">
        <f>'Month (mcm)'!M196+Calculation_mcm!M195</f>
        <v>4587.8500000000004</v>
      </c>
      <c r="N196" s="98">
        <f>'Month (mcm)'!N196+Calculation_mcm!N195</f>
        <v>5714.66</v>
      </c>
      <c r="O196" s="98">
        <f>'Month (mcm)'!O196+Calculation_mcm!O195</f>
        <v>2553.31</v>
      </c>
      <c r="P196" s="98">
        <f>'Month (mcm)'!P196+Calculation_mcm!P195</f>
        <v>82.69</v>
      </c>
      <c r="Q196" s="98">
        <f>'Month (mcm)'!Q196+Calculation_mcm!Q195</f>
        <v>221.53</v>
      </c>
      <c r="R196" s="98">
        <f>'Month (mcm)'!R196+Calculation_mcm!R195</f>
        <v>0</v>
      </c>
      <c r="S196" s="98">
        <f>'Month (mcm)'!S196+Calculation_mcm!S195</f>
        <v>2228.9299999999998</v>
      </c>
      <c r="T196" s="98">
        <f>'Month (mcm)'!T196+Calculation_mcm!T195</f>
        <v>42082.630000000005</v>
      </c>
    </row>
    <row r="197" spans="1:20" x14ac:dyDescent="0.35">
      <c r="A197" s="97" t="s">
        <v>383</v>
      </c>
      <c r="B197" s="98">
        <f>'Month (mcm)'!B197+Calculation_mcm!B196</f>
        <v>25749.769999999997</v>
      </c>
      <c r="C197" s="98">
        <f>'Month (mcm)'!C197+Calculation_mcm!C196</f>
        <v>32454.519999999997</v>
      </c>
      <c r="D197" s="98">
        <f>'Month (mcm)'!D197+Calculation_mcm!D196</f>
        <v>13258.139999999998</v>
      </c>
      <c r="E197" s="98">
        <f>'Month (mcm)'!E197+Calculation_mcm!E196</f>
        <v>19196.380000000005</v>
      </c>
      <c r="F197" s="98">
        <f>'Month (mcm)'!F197+Calculation_mcm!F196</f>
        <v>-316.19999999999982</v>
      </c>
      <c r="G197" s="98">
        <f>'Month (mcm)'!G197+Calculation_mcm!G196</f>
        <v>-18.000000000000004</v>
      </c>
      <c r="H197" s="98">
        <f>'Month (mcm)'!H197+Calculation_mcm!H196</f>
        <v>345.14</v>
      </c>
      <c r="I197" s="98">
        <f>'Month (mcm)'!I197+Calculation_mcm!I196</f>
        <v>58204.29</v>
      </c>
      <c r="J197" s="98">
        <f>'Month (mcm)'!J197+Calculation_mcm!J196</f>
        <v>44975.09</v>
      </c>
      <c r="K197" s="98">
        <f>'Month (mcm)'!K197+Calculation_mcm!K196</f>
        <v>14331.77</v>
      </c>
      <c r="L197" s="98">
        <f>'Month (mcm)'!L197+Calculation_mcm!L196</f>
        <v>14499.310000000001</v>
      </c>
      <c r="M197" s="98">
        <f>'Month (mcm)'!M197+Calculation_mcm!M196</f>
        <v>4985.8900000000003</v>
      </c>
      <c r="N197" s="98">
        <f>'Month (mcm)'!N197+Calculation_mcm!N196</f>
        <v>6223.5199999999995</v>
      </c>
      <c r="O197" s="98">
        <f>'Month (mcm)'!O197+Calculation_mcm!O196</f>
        <v>2794.55</v>
      </c>
      <c r="P197" s="98">
        <f>'Month (mcm)'!P197+Calculation_mcm!P196</f>
        <v>90.85</v>
      </c>
      <c r="Q197" s="98">
        <f>'Month (mcm)'!Q197+Calculation_mcm!Q196</f>
        <v>228.91</v>
      </c>
      <c r="R197" s="98">
        <f>'Month (mcm)'!R197+Calculation_mcm!R196</f>
        <v>0</v>
      </c>
      <c r="S197" s="98">
        <f>'Month (mcm)'!S197+Calculation_mcm!S196</f>
        <v>2438.77</v>
      </c>
      <c r="T197" s="98">
        <f>'Month (mcm)'!T197+Calculation_mcm!T196</f>
        <v>45593.570000000007</v>
      </c>
    </row>
    <row r="198" spans="1:20" x14ac:dyDescent="0.35">
      <c r="A198" s="97" t="s">
        <v>384</v>
      </c>
      <c r="B198" s="98">
        <f>'Month (mcm)'!B198+Calculation_mcm!B197</f>
        <v>28485.069999999996</v>
      </c>
      <c r="C198" s="98">
        <f>'Month (mcm)'!C198+Calculation_mcm!C197</f>
        <v>35639.939999999995</v>
      </c>
      <c r="D198" s="98">
        <f>'Month (mcm)'!D198+Calculation_mcm!D197</f>
        <v>14128.759999999998</v>
      </c>
      <c r="E198" s="98">
        <f>'Month (mcm)'!E198+Calculation_mcm!E197</f>
        <v>21511.180000000004</v>
      </c>
      <c r="F198" s="98">
        <f>'Month (mcm)'!F198+Calculation_mcm!F197</f>
        <v>-939.31999999999982</v>
      </c>
      <c r="G198" s="98">
        <f>'Month (mcm)'!G198+Calculation_mcm!G197</f>
        <v>-20.800000000000004</v>
      </c>
      <c r="H198" s="98">
        <f>'Month (mcm)'!H198+Calculation_mcm!H197</f>
        <v>384.33</v>
      </c>
      <c r="I198" s="98">
        <f>'Month (mcm)'!I198+Calculation_mcm!I197</f>
        <v>64125.01</v>
      </c>
      <c r="J198" s="98">
        <f>'Month (mcm)'!J198+Calculation_mcm!J197</f>
        <v>49441.259999999995</v>
      </c>
      <c r="K198" s="98">
        <f>'Month (mcm)'!K198+Calculation_mcm!K197</f>
        <v>15752.92</v>
      </c>
      <c r="L198" s="98">
        <f>'Month (mcm)'!L198+Calculation_mcm!L197</f>
        <v>15896.310000000001</v>
      </c>
      <c r="M198" s="98">
        <f>'Month (mcm)'!M198+Calculation_mcm!M197</f>
        <v>5482.04</v>
      </c>
      <c r="N198" s="98">
        <f>'Month (mcm)'!N198+Calculation_mcm!N197</f>
        <v>6982.9199999999992</v>
      </c>
      <c r="O198" s="98">
        <f>'Month (mcm)'!O198+Calculation_mcm!O197</f>
        <v>3069.4</v>
      </c>
      <c r="P198" s="98">
        <f>'Month (mcm)'!P198+Calculation_mcm!P197</f>
        <v>97.47999999999999</v>
      </c>
      <c r="Q198" s="98">
        <f>'Month (mcm)'!Q198+Calculation_mcm!Q197</f>
        <v>243.69</v>
      </c>
      <c r="R198" s="98">
        <f>'Month (mcm)'!R198+Calculation_mcm!R197</f>
        <v>0</v>
      </c>
      <c r="S198" s="98">
        <f>'Month (mcm)'!S198+Calculation_mcm!S197</f>
        <v>2684.29</v>
      </c>
      <c r="T198" s="98">
        <f>'Month (mcm)'!T198+Calculation_mcm!T197</f>
        <v>50209.05000000001</v>
      </c>
    </row>
    <row r="199" spans="1:20" x14ac:dyDescent="0.35">
      <c r="A199" s="97" t="s">
        <v>385</v>
      </c>
      <c r="B199" s="98">
        <f>'Month (mcm)'!B199+Calculation_mcm!B198</f>
        <v>31076.349999999995</v>
      </c>
      <c r="C199" s="98">
        <f>'Month (mcm)'!C199+Calculation_mcm!C198</f>
        <v>40067.439999999995</v>
      </c>
      <c r="D199" s="98">
        <f>'Month (mcm)'!D199+Calculation_mcm!D198</f>
        <v>14860.269999999999</v>
      </c>
      <c r="E199" s="98">
        <f>'Month (mcm)'!E199+Calculation_mcm!E198</f>
        <v>25207.170000000006</v>
      </c>
      <c r="F199" s="98">
        <f>'Month (mcm)'!F199+Calculation_mcm!F198</f>
        <v>-749.50999999999976</v>
      </c>
      <c r="G199" s="98">
        <f>'Month (mcm)'!G199+Calculation_mcm!G198</f>
        <v>-23.600000000000005</v>
      </c>
      <c r="H199" s="98">
        <f>'Month (mcm)'!H199+Calculation_mcm!H198</f>
        <v>422.26</v>
      </c>
      <c r="I199" s="98">
        <f>'Month (mcm)'!I199+Calculation_mcm!I198</f>
        <v>71143.790000000008</v>
      </c>
      <c r="J199" s="98">
        <f>'Month (mcm)'!J199+Calculation_mcm!J198</f>
        <v>55956.27</v>
      </c>
      <c r="K199" s="98">
        <f>'Month (mcm)'!K199+Calculation_mcm!K198</f>
        <v>17445.88</v>
      </c>
      <c r="L199" s="98">
        <f>'Month (mcm)'!L199+Calculation_mcm!L198</f>
        <v>18597.550000000003</v>
      </c>
      <c r="M199" s="98">
        <f>'Month (mcm)'!M199+Calculation_mcm!M198</f>
        <v>6029.03</v>
      </c>
      <c r="N199" s="98">
        <f>'Month (mcm)'!N199+Calculation_mcm!N198</f>
        <v>7893.5399999999991</v>
      </c>
      <c r="O199" s="98">
        <f>'Month (mcm)'!O199+Calculation_mcm!O198</f>
        <v>3269.9</v>
      </c>
      <c r="P199" s="98">
        <f>'Month (mcm)'!P199+Calculation_mcm!P198</f>
        <v>104.00999999999999</v>
      </c>
      <c r="Q199" s="98">
        <f>'Month (mcm)'!Q199+Calculation_mcm!Q198</f>
        <v>265.39999999999998</v>
      </c>
      <c r="R199" s="98">
        <f>'Month (mcm)'!R199+Calculation_mcm!R198</f>
        <v>0</v>
      </c>
      <c r="S199" s="98">
        <f>'Month (mcm)'!S199+Calculation_mcm!S198</f>
        <v>3017.0699999999997</v>
      </c>
      <c r="T199" s="98">
        <f>'Month (mcm)'!T199+Calculation_mcm!T198</f>
        <v>56622.380000000012</v>
      </c>
    </row>
    <row r="200" spans="1:20" x14ac:dyDescent="0.35">
      <c r="A200" s="97" t="s">
        <v>386</v>
      </c>
      <c r="B200" s="98">
        <f>'Month (mcm)'!B200+Calculation_mcm!B199</f>
        <v>34055.689999999995</v>
      </c>
      <c r="C200" s="98">
        <f>'Month (mcm)'!C200+Calculation_mcm!C199</f>
        <v>45244.02</v>
      </c>
      <c r="D200" s="98">
        <f>'Month (mcm)'!D200+Calculation_mcm!D199</f>
        <v>15848.689999999999</v>
      </c>
      <c r="E200" s="98">
        <f>'Month (mcm)'!E200+Calculation_mcm!E199</f>
        <v>29395.330000000005</v>
      </c>
      <c r="F200" s="98">
        <f>'Month (mcm)'!F200+Calculation_mcm!F199</f>
        <v>-604.79999999999973</v>
      </c>
      <c r="G200" s="98">
        <f>'Month (mcm)'!G200+Calculation_mcm!G199</f>
        <v>-26.400000000000006</v>
      </c>
      <c r="H200" s="98">
        <f>'Month (mcm)'!H200+Calculation_mcm!H199</f>
        <v>461.45</v>
      </c>
      <c r="I200" s="98">
        <f>'Month (mcm)'!I200+Calculation_mcm!I199</f>
        <v>79299.710000000006</v>
      </c>
      <c r="J200" s="98">
        <f>'Month (mcm)'!J200+Calculation_mcm!J199</f>
        <v>63307.67</v>
      </c>
      <c r="K200" s="98">
        <f>'Month (mcm)'!K200+Calculation_mcm!K199</f>
        <v>18976.760000000002</v>
      </c>
      <c r="L200" s="98">
        <f>'Month (mcm)'!L200+Calculation_mcm!L199</f>
        <v>21984.110000000004</v>
      </c>
      <c r="M200" s="98">
        <f>'Month (mcm)'!M200+Calculation_mcm!M199</f>
        <v>6617.2</v>
      </c>
      <c r="N200" s="98">
        <f>'Month (mcm)'!N200+Calculation_mcm!N199</f>
        <v>9097.1899999999987</v>
      </c>
      <c r="O200" s="98">
        <f>'Month (mcm)'!O200+Calculation_mcm!O199</f>
        <v>3600.54</v>
      </c>
      <c r="P200" s="98">
        <f>'Month (mcm)'!P200+Calculation_mcm!P199</f>
        <v>113.82</v>
      </c>
      <c r="Q200" s="98">
        <f>'Month (mcm)'!Q200+Calculation_mcm!Q199</f>
        <v>292.27</v>
      </c>
      <c r="R200" s="98">
        <f>'Month (mcm)'!R200+Calculation_mcm!R199</f>
        <v>0</v>
      </c>
      <c r="S200" s="98">
        <f>'Month (mcm)'!S200+Calculation_mcm!S199</f>
        <v>3395.72</v>
      </c>
      <c r="T200" s="98">
        <f>'Month (mcm)'!T200+Calculation_mcm!T199</f>
        <v>64077.610000000015</v>
      </c>
    </row>
    <row r="201" spans="1:20" x14ac:dyDescent="0.35">
      <c r="A201" s="137" t="s">
        <v>414</v>
      </c>
      <c r="B201" s="98">
        <f>'Month (mcm)'!B201</f>
        <v>2957.38</v>
      </c>
      <c r="C201" s="98">
        <f>'Month (mcm)'!C201</f>
        <v>5580</v>
      </c>
      <c r="D201" s="98">
        <f>'Month (mcm)'!D201</f>
        <v>562.71</v>
      </c>
      <c r="E201" s="98">
        <f>'Month (mcm)'!E201</f>
        <v>5017.29</v>
      </c>
      <c r="F201" s="98">
        <f>'Month (mcm)'!F201</f>
        <v>615.33000000000004</v>
      </c>
      <c r="G201" s="98">
        <f>'Month (mcm)'!G201</f>
        <v>-2.5499999999999998</v>
      </c>
      <c r="H201" s="98">
        <f>'Month (mcm)'!H201</f>
        <v>41.35</v>
      </c>
      <c r="I201" s="98">
        <f>'Month (mcm)'!I201</f>
        <v>8537.380000000001</v>
      </c>
      <c r="J201" s="98">
        <f>'Month (mcm)'!J201</f>
        <v>8631.3500000000022</v>
      </c>
      <c r="K201" s="98">
        <f>'Month (mcm)'!K201</f>
        <v>2042.35</v>
      </c>
      <c r="L201" s="98">
        <f>'Month (mcm)'!L201</f>
        <v>3749.2</v>
      </c>
      <c r="M201" s="98">
        <f>'Month (mcm)'!M201</f>
        <v>647.85</v>
      </c>
      <c r="N201" s="98">
        <f>'Month (mcm)'!N201</f>
        <v>1320.53</v>
      </c>
      <c r="O201" s="98">
        <f>'Month (mcm)'!O201</f>
        <v>239.61</v>
      </c>
      <c r="P201" s="98">
        <f>'Month (mcm)'!P201</f>
        <v>11.95</v>
      </c>
      <c r="Q201" s="98">
        <f>'Month (mcm)'!Q201</f>
        <v>35.19</v>
      </c>
      <c r="R201" s="98">
        <f>'Month (mcm)'!R201</f>
        <v>0</v>
      </c>
      <c r="S201" s="98">
        <f>'Month (mcm)'!S201</f>
        <v>422.88</v>
      </c>
      <c r="T201" s="98">
        <f>'Month (mcm)'!T201</f>
        <v>8469.5599999999977</v>
      </c>
    </row>
    <row r="202" spans="1:20" x14ac:dyDescent="0.35">
      <c r="A202" s="134" t="s">
        <v>403</v>
      </c>
      <c r="B202" s="98">
        <f>'Month (mcm)'!B202+Calculation_mcm!B201</f>
        <v>5766.62</v>
      </c>
      <c r="C202" s="98">
        <f>'Month (mcm)'!C202+Calculation_mcm!C201</f>
        <v>9501.2800000000007</v>
      </c>
      <c r="D202" s="98">
        <f>'Month (mcm)'!D202+Calculation_mcm!D201</f>
        <v>1018.34</v>
      </c>
      <c r="E202" s="98">
        <f>'Month (mcm)'!E202+Calculation_mcm!E201</f>
        <v>8482.94</v>
      </c>
      <c r="F202" s="98">
        <f>'Month (mcm)'!F202+Calculation_mcm!F201</f>
        <v>854.76</v>
      </c>
      <c r="G202" s="98">
        <f>'Month (mcm)'!G202+Calculation_mcm!G201</f>
        <v>-5.0999999999999996</v>
      </c>
      <c r="H202" s="98">
        <f>'Month (mcm)'!H202+Calculation_mcm!H201</f>
        <v>80.03</v>
      </c>
      <c r="I202" s="98">
        <f>'Month (mcm)'!I202+Calculation_mcm!I201</f>
        <v>15267.900000000001</v>
      </c>
      <c r="J202" s="98">
        <f>'Month (mcm)'!J202+Calculation_mcm!J201</f>
        <v>15184.350000000002</v>
      </c>
      <c r="K202" s="98">
        <f>'Month (mcm)'!K202+Calculation_mcm!K201</f>
        <v>3425.96</v>
      </c>
      <c r="L202" s="98">
        <f>'Month (mcm)'!L202+Calculation_mcm!L201</f>
        <v>6650.78</v>
      </c>
      <c r="M202" s="98">
        <f>'Month (mcm)'!M202+Calculation_mcm!M201</f>
        <v>1270.96</v>
      </c>
      <c r="N202" s="98">
        <f>'Month (mcm)'!N202+Calculation_mcm!N201</f>
        <v>2447.71</v>
      </c>
      <c r="O202" s="98">
        <f>'Month (mcm)'!O202+Calculation_mcm!O201</f>
        <v>546.31999999999994</v>
      </c>
      <c r="P202" s="98">
        <f>'Month (mcm)'!P202+Calculation_mcm!P201</f>
        <v>17.669999999999998</v>
      </c>
      <c r="Q202" s="98">
        <f>'Month (mcm)'!Q202+Calculation_mcm!Q201</f>
        <v>54.95</v>
      </c>
      <c r="R202" s="98">
        <f>'Month (mcm)'!R202+Calculation_mcm!R201</f>
        <v>0</v>
      </c>
      <c r="S202" s="98">
        <f>'Month (mcm)'!S202+Calculation_mcm!S201</f>
        <v>748.27</v>
      </c>
      <c r="T202" s="98">
        <f>'Month (mcm)'!T202+Calculation_mcm!T201</f>
        <v>15162.619999999999</v>
      </c>
    </row>
    <row r="203" spans="1:20" x14ac:dyDescent="0.35">
      <c r="A203" s="134" t="s">
        <v>404</v>
      </c>
      <c r="B203" s="98">
        <f>'Month (mcm)'!B203+Calculation_mcm!B202</f>
        <v>8645.5400000000009</v>
      </c>
      <c r="C203" s="98">
        <f>'Month (mcm)'!C203+Calculation_mcm!C202</f>
        <v>13185.04</v>
      </c>
      <c r="D203" s="98">
        <f>'Month (mcm)'!D203+Calculation_mcm!D202</f>
        <v>1437.5700000000002</v>
      </c>
      <c r="E203" s="98">
        <f>'Month (mcm)'!E203+Calculation_mcm!E202</f>
        <v>11747.470000000001</v>
      </c>
      <c r="F203" s="98">
        <f>'Month (mcm)'!F203+Calculation_mcm!F202</f>
        <v>1120.1399999999999</v>
      </c>
      <c r="G203" s="98">
        <f>'Month (mcm)'!G203+Calculation_mcm!G202</f>
        <v>-7.6499999999999995</v>
      </c>
      <c r="H203" s="98">
        <f>'Month (mcm)'!H203+Calculation_mcm!H202</f>
        <v>121.38</v>
      </c>
      <c r="I203" s="98">
        <f>'Month (mcm)'!I203+Calculation_mcm!I202</f>
        <v>21830.58</v>
      </c>
      <c r="J203" s="98">
        <f>'Month (mcm)'!J203+Calculation_mcm!J202</f>
        <v>21634.530000000002</v>
      </c>
      <c r="K203" s="98">
        <f>'Month (mcm)'!K203+Calculation_mcm!K202</f>
        <v>4755.42</v>
      </c>
      <c r="L203" s="98">
        <f>'Month (mcm)'!L203+Calculation_mcm!L202</f>
        <v>9401.2900000000009</v>
      </c>
      <c r="M203" s="98">
        <f>'Month (mcm)'!M203+Calculation_mcm!M202</f>
        <v>1890.63</v>
      </c>
      <c r="N203" s="98">
        <f>'Month (mcm)'!N203+Calculation_mcm!N202</f>
        <v>3416.46</v>
      </c>
      <c r="O203" s="98">
        <f>'Month (mcm)'!O203+Calculation_mcm!O202</f>
        <v>868.68999999999994</v>
      </c>
      <c r="P203" s="98">
        <f>'Month (mcm)'!P203+Calculation_mcm!P202</f>
        <v>23.93</v>
      </c>
      <c r="Q203" s="98">
        <f>'Month (mcm)'!Q203+Calculation_mcm!Q202</f>
        <v>64.740000000000009</v>
      </c>
      <c r="R203" s="98">
        <f>'Month (mcm)'!R203+Calculation_mcm!R202</f>
        <v>0</v>
      </c>
      <c r="S203" s="98">
        <f>'Month (mcm)'!S203+Calculation_mcm!S202</f>
        <v>1071.3399999999999</v>
      </c>
      <c r="T203" s="98">
        <f>'Month (mcm)'!T203+Calculation_mcm!T202</f>
        <v>21492.5</v>
      </c>
    </row>
    <row r="204" spans="1:20" x14ac:dyDescent="0.35">
      <c r="A204" s="134" t="s">
        <v>405</v>
      </c>
      <c r="B204" s="98">
        <f>'Month (mcm)'!B204+Calculation_mcm!B203</f>
        <v>11333.2</v>
      </c>
      <c r="C204" s="98">
        <f>'Month (mcm)'!C204+Calculation_mcm!C203</f>
        <v>16118.18</v>
      </c>
      <c r="D204" s="98">
        <f>'Month (mcm)'!D204+Calculation_mcm!D203</f>
        <v>2150.4</v>
      </c>
      <c r="E204" s="98">
        <f>'Month (mcm)'!E204+Calculation_mcm!E203</f>
        <v>13967.78</v>
      </c>
      <c r="F204" s="98">
        <f>'Month (mcm)'!F204+Calculation_mcm!F203</f>
        <v>1028.8399999999999</v>
      </c>
      <c r="G204" s="98">
        <f>'Month (mcm)'!G204+Calculation_mcm!G203</f>
        <v>-10.649999999999999</v>
      </c>
      <c r="H204" s="98">
        <f>'Month (mcm)'!H204+Calculation_mcm!H203</f>
        <v>161.4</v>
      </c>
      <c r="I204" s="98">
        <f>'Month (mcm)'!I204+Calculation_mcm!I203</f>
        <v>27451.38</v>
      </c>
      <c r="J204" s="98">
        <f>'Month (mcm)'!J204+Calculation_mcm!J203</f>
        <v>26491.22</v>
      </c>
      <c r="K204" s="98">
        <f>'Month (mcm)'!K204+Calculation_mcm!K203</f>
        <v>5701.51</v>
      </c>
      <c r="L204" s="98">
        <f>'Month (mcm)'!L204+Calculation_mcm!L203</f>
        <v>11369.68</v>
      </c>
      <c r="M204" s="98">
        <f>'Month (mcm)'!M204+Calculation_mcm!M203</f>
        <v>2445.46</v>
      </c>
      <c r="N204" s="98">
        <f>'Month (mcm)'!N204+Calculation_mcm!N203</f>
        <v>4117.8</v>
      </c>
      <c r="O204" s="98">
        <f>'Month (mcm)'!O204+Calculation_mcm!O203</f>
        <v>1180.4099999999999</v>
      </c>
      <c r="P204" s="98">
        <f>'Month (mcm)'!P204+Calculation_mcm!P203</f>
        <v>28.45</v>
      </c>
      <c r="Q204" s="98">
        <f>'Month (mcm)'!Q204+Calculation_mcm!Q203</f>
        <v>72.330000000000013</v>
      </c>
      <c r="R204" s="98">
        <f>'Month (mcm)'!R204+Calculation_mcm!R203</f>
        <v>0</v>
      </c>
      <c r="S204" s="98">
        <f>'Month (mcm)'!S204+Calculation_mcm!S203</f>
        <v>1384.01</v>
      </c>
      <c r="T204" s="98">
        <f>'Month (mcm)'!T204+Calculation_mcm!T203</f>
        <v>26299.65</v>
      </c>
    </row>
    <row r="205" spans="1:20" x14ac:dyDescent="0.35">
      <c r="A205" s="134" t="s">
        <v>406</v>
      </c>
      <c r="B205" s="98">
        <f>'Month (mcm)'!B205+Calculation_mcm!B204</f>
        <v>13924.45</v>
      </c>
      <c r="C205" s="98">
        <f>'Month (mcm)'!C205+Calculation_mcm!C204</f>
        <v>18597.7</v>
      </c>
      <c r="D205" s="98">
        <f>'Month (mcm)'!D205+Calculation_mcm!D204</f>
        <v>3319.2200000000003</v>
      </c>
      <c r="E205" s="98">
        <f>'Month (mcm)'!E205+Calculation_mcm!E204</f>
        <v>15278.480000000001</v>
      </c>
      <c r="F205" s="98">
        <f>'Month (mcm)'!F205+Calculation_mcm!F204</f>
        <v>729.41999999999985</v>
      </c>
      <c r="G205" s="98">
        <f>'Month (mcm)'!G205+Calculation_mcm!G204</f>
        <v>-13.649999999999999</v>
      </c>
      <c r="H205" s="98">
        <f>'Month (mcm)'!H205+Calculation_mcm!H204</f>
        <v>202.75</v>
      </c>
      <c r="I205" s="98">
        <f>'Month (mcm)'!I205+Calculation_mcm!I204</f>
        <v>32522.15</v>
      </c>
      <c r="J205" s="98">
        <f>'Month (mcm)'!J205+Calculation_mcm!J204</f>
        <v>30135.100000000002</v>
      </c>
      <c r="K205" s="98">
        <f>'Month (mcm)'!K205+Calculation_mcm!K204</f>
        <v>6905.14</v>
      </c>
      <c r="L205" s="98">
        <f>'Month (mcm)'!L205+Calculation_mcm!L204</f>
        <v>12357.630000000001</v>
      </c>
      <c r="M205" s="98">
        <f>'Month (mcm)'!M205+Calculation_mcm!M204</f>
        <v>2934.87</v>
      </c>
      <c r="N205" s="98">
        <f>'Month (mcm)'!N205+Calculation_mcm!N204</f>
        <v>4610.29</v>
      </c>
      <c r="O205" s="98">
        <f>'Month (mcm)'!O205+Calculation_mcm!O204</f>
        <v>1464.5099999999998</v>
      </c>
      <c r="P205" s="98">
        <f>'Month (mcm)'!P205+Calculation_mcm!P204</f>
        <v>35.379999999999995</v>
      </c>
      <c r="Q205" s="98">
        <f>'Month (mcm)'!Q205+Calculation_mcm!Q204</f>
        <v>81.460000000000008</v>
      </c>
      <c r="R205" s="98">
        <f>'Month (mcm)'!R205+Calculation_mcm!R204</f>
        <v>0</v>
      </c>
      <c r="S205" s="98">
        <f>'Month (mcm)'!S205+Calculation_mcm!S204</f>
        <v>1627.69</v>
      </c>
      <c r="T205" s="98">
        <f>'Month (mcm)'!T205+Calculation_mcm!T204</f>
        <v>30016.97</v>
      </c>
    </row>
    <row r="206" spans="1:20" x14ac:dyDescent="0.35">
      <c r="A206" s="134" t="s">
        <v>407</v>
      </c>
      <c r="B206" s="98">
        <f>'Month (mcm)'!B206+Calculation_mcm!B205</f>
        <v>15864.61</v>
      </c>
      <c r="C206" s="98">
        <f>'Month (mcm)'!C206+Calculation_mcm!C205</f>
        <v>21067.54</v>
      </c>
      <c r="D206" s="98">
        <f>'Month (mcm)'!D206+Calculation_mcm!D205</f>
        <v>4586.1400000000003</v>
      </c>
      <c r="E206" s="98">
        <f>'Month (mcm)'!E206+Calculation_mcm!E205</f>
        <v>16481.400000000001</v>
      </c>
      <c r="F206" s="98">
        <f>'Month (mcm)'!F206+Calculation_mcm!F205</f>
        <v>606.13999999999987</v>
      </c>
      <c r="G206" s="98">
        <f>'Month (mcm)'!G206+Calculation_mcm!G205</f>
        <v>-16.649999999999999</v>
      </c>
      <c r="H206" s="98">
        <f>'Month (mcm)'!H206+Calculation_mcm!H205</f>
        <v>242.77</v>
      </c>
      <c r="I206" s="98">
        <f>'Month (mcm)'!I206+Calculation_mcm!I205</f>
        <v>36932.15</v>
      </c>
      <c r="J206" s="98">
        <f>'Month (mcm)'!J206+Calculation_mcm!J205</f>
        <v>33194.92</v>
      </c>
      <c r="K206" s="98">
        <f>'Month (mcm)'!K206+Calculation_mcm!K205</f>
        <v>7878.4900000000007</v>
      </c>
      <c r="L206" s="98">
        <f>'Month (mcm)'!L206+Calculation_mcm!L205</f>
        <v>13071.660000000002</v>
      </c>
      <c r="M206" s="98">
        <f>'Month (mcm)'!M206+Calculation_mcm!M205</f>
        <v>3399.91</v>
      </c>
      <c r="N206" s="98">
        <f>'Month (mcm)'!N206+Calculation_mcm!N205</f>
        <v>5060.71</v>
      </c>
      <c r="O206" s="98">
        <f>'Month (mcm)'!O206+Calculation_mcm!O205</f>
        <v>1707.1899999999998</v>
      </c>
      <c r="P206" s="98">
        <f>'Month (mcm)'!P206+Calculation_mcm!P205</f>
        <v>42.47</v>
      </c>
      <c r="Q206" s="98">
        <f>'Month (mcm)'!Q206+Calculation_mcm!Q205</f>
        <v>85.2</v>
      </c>
      <c r="R206" s="98">
        <f>'Month (mcm)'!R206+Calculation_mcm!R205</f>
        <v>0</v>
      </c>
      <c r="S206" s="98">
        <f>'Month (mcm)'!S206+Calculation_mcm!S205</f>
        <v>1848.75</v>
      </c>
      <c r="T206" s="98">
        <f>'Month (mcm)'!T206+Calculation_mcm!T205</f>
        <v>33094.380000000005</v>
      </c>
    </row>
    <row r="207" spans="1:20" x14ac:dyDescent="0.35">
      <c r="A207" s="134" t="s">
        <v>408</v>
      </c>
      <c r="B207" s="98">
        <f>'Month (mcm)'!B207+Calculation_mcm!B206</f>
        <v>18229.43</v>
      </c>
      <c r="C207" s="98">
        <f>'Month (mcm)'!C207+Calculation_mcm!C206</f>
        <v>24118.45</v>
      </c>
      <c r="D207" s="98">
        <f>'Month (mcm)'!D207+Calculation_mcm!D206</f>
        <v>6358.33</v>
      </c>
      <c r="E207" s="98">
        <f>'Month (mcm)'!E207+Calculation_mcm!E206</f>
        <v>17760.120000000003</v>
      </c>
      <c r="F207" s="98">
        <f>'Month (mcm)'!F207+Calculation_mcm!F206</f>
        <v>136.42999999999989</v>
      </c>
      <c r="G207" s="98">
        <f>'Month (mcm)'!G207+Calculation_mcm!G206</f>
        <v>-19.989999999999998</v>
      </c>
      <c r="H207" s="98">
        <f>'Month (mcm)'!H207+Calculation_mcm!H206</f>
        <v>284.12</v>
      </c>
      <c r="I207" s="98">
        <f>'Month (mcm)'!I207+Calculation_mcm!I206</f>
        <v>42347.880000000005</v>
      </c>
      <c r="J207" s="98">
        <f>'Month (mcm)'!J207+Calculation_mcm!J206</f>
        <v>36410.1</v>
      </c>
      <c r="K207" s="98">
        <f>'Month (mcm)'!K207+Calculation_mcm!K206</f>
        <v>9016.2800000000007</v>
      </c>
      <c r="L207" s="98">
        <f>'Month (mcm)'!L207+Calculation_mcm!L206</f>
        <v>13661.970000000001</v>
      </c>
      <c r="M207" s="98">
        <f>'Month (mcm)'!M207+Calculation_mcm!M206</f>
        <v>3848.88</v>
      </c>
      <c r="N207" s="98">
        <f>'Month (mcm)'!N207+Calculation_mcm!N206</f>
        <v>5451.32</v>
      </c>
      <c r="O207" s="98">
        <f>'Month (mcm)'!O207+Calculation_mcm!O206</f>
        <v>2016.8199999999997</v>
      </c>
      <c r="P207" s="98">
        <f>'Month (mcm)'!P207+Calculation_mcm!P206</f>
        <v>51.25</v>
      </c>
      <c r="Q207" s="98">
        <f>'Month (mcm)'!Q207+Calculation_mcm!Q206</f>
        <v>86.5</v>
      </c>
      <c r="R207" s="98">
        <f>'Month (mcm)'!R207+Calculation_mcm!R206</f>
        <v>0</v>
      </c>
      <c r="S207" s="98">
        <f>'Month (mcm)'!S207+Calculation_mcm!S206</f>
        <v>2095.13</v>
      </c>
      <c r="T207" s="98">
        <f>'Month (mcm)'!T207+Calculation_mcm!T206</f>
        <v>36228.150000000009</v>
      </c>
    </row>
    <row r="208" spans="1:20" x14ac:dyDescent="0.35">
      <c r="A208" s="134" t="s">
        <v>409</v>
      </c>
      <c r="B208" s="98">
        <f>'Month (mcm)'!B208+Calculation_mcm!B207</f>
        <v>20371.41</v>
      </c>
      <c r="C208" s="98">
        <f>'Month (mcm)'!C208+Calculation_mcm!C207</f>
        <v>26981.8</v>
      </c>
      <c r="D208" s="98">
        <f>'Month (mcm)'!D208+Calculation_mcm!D207</f>
        <v>8302.48</v>
      </c>
      <c r="E208" s="98">
        <f>'Month (mcm)'!E208+Calculation_mcm!E207</f>
        <v>18679.320000000003</v>
      </c>
      <c r="F208" s="98">
        <f>'Month (mcm)'!F208+Calculation_mcm!F207</f>
        <v>-257.8300000000001</v>
      </c>
      <c r="G208" s="98">
        <f>'Month (mcm)'!G208+Calculation_mcm!G207</f>
        <v>-23.33</v>
      </c>
      <c r="H208" s="98">
        <f>'Month (mcm)'!H208+Calculation_mcm!H207</f>
        <v>325.47000000000003</v>
      </c>
      <c r="I208" s="98">
        <f>'Month (mcm)'!I208+Calculation_mcm!I207</f>
        <v>47353.210000000006</v>
      </c>
      <c r="J208" s="98">
        <f>'Month (mcm)'!J208+Calculation_mcm!J207</f>
        <v>39118.369999999995</v>
      </c>
      <c r="K208" s="98">
        <f>'Month (mcm)'!K208+Calculation_mcm!K207</f>
        <v>9919.18</v>
      </c>
      <c r="L208" s="98">
        <f>'Month (mcm)'!L208+Calculation_mcm!L207</f>
        <v>14201.86</v>
      </c>
      <c r="M208" s="98">
        <f>'Month (mcm)'!M208+Calculation_mcm!M207</f>
        <v>4289.34</v>
      </c>
      <c r="N208" s="98">
        <f>'Month (mcm)'!N208+Calculation_mcm!N207</f>
        <v>5905.11</v>
      </c>
      <c r="O208" s="98">
        <f>'Month (mcm)'!O208+Calculation_mcm!O207</f>
        <v>2236.9699999999998</v>
      </c>
      <c r="P208" s="98">
        <f>'Month (mcm)'!P208+Calculation_mcm!P207</f>
        <v>59.769999999999996</v>
      </c>
      <c r="Q208" s="98">
        <f>'Month (mcm)'!Q208+Calculation_mcm!Q207</f>
        <v>89.43</v>
      </c>
      <c r="R208" s="98">
        <f>'Month (mcm)'!R208+Calculation_mcm!R207</f>
        <v>0</v>
      </c>
      <c r="S208" s="98">
        <f>'Month (mcm)'!S208+Calculation_mcm!S207</f>
        <v>2310.85</v>
      </c>
      <c r="T208" s="98">
        <f>'Month (mcm)'!T208+Calculation_mcm!T207</f>
        <v>39012.510000000009</v>
      </c>
    </row>
    <row r="209" spans="1:20" x14ac:dyDescent="0.35">
      <c r="A209" s="134" t="s">
        <v>410</v>
      </c>
      <c r="B209" s="98">
        <f>'Month (mcm)'!B209+Calculation_mcm!B208</f>
        <v>22633.42</v>
      </c>
      <c r="C209" s="98">
        <f>'Month (mcm)'!C209+Calculation_mcm!C208</f>
        <v>28965.79</v>
      </c>
      <c r="D209" s="98">
        <f>'Month (mcm)'!D209+Calculation_mcm!D208</f>
        <v>9118.6299999999992</v>
      </c>
      <c r="E209" s="98">
        <f>'Month (mcm)'!E209+Calculation_mcm!E208</f>
        <v>19847.160000000003</v>
      </c>
      <c r="F209" s="98">
        <f>'Month (mcm)'!F209+Calculation_mcm!F208</f>
        <v>-184.5800000000001</v>
      </c>
      <c r="G209" s="98">
        <f>'Month (mcm)'!G209+Calculation_mcm!G208</f>
        <v>-26.669999999999998</v>
      </c>
      <c r="H209" s="98">
        <f>'Month (mcm)'!H209+Calculation_mcm!H208</f>
        <v>365.49</v>
      </c>
      <c r="I209" s="98">
        <f>'Month (mcm)'!I209+Calculation_mcm!I208</f>
        <v>51599.210000000006</v>
      </c>
      <c r="J209" s="98">
        <f>'Month (mcm)'!J209+Calculation_mcm!J208</f>
        <v>42661.49</v>
      </c>
      <c r="K209" s="98">
        <f>'Month (mcm)'!K209+Calculation_mcm!K208</f>
        <v>11127.67</v>
      </c>
      <c r="L209" s="98">
        <f>'Month (mcm)'!L209+Calculation_mcm!L208</f>
        <v>15084.220000000001</v>
      </c>
      <c r="M209" s="98">
        <f>'Month (mcm)'!M209+Calculation_mcm!M208</f>
        <v>4727.6400000000003</v>
      </c>
      <c r="N209" s="98">
        <f>'Month (mcm)'!N209+Calculation_mcm!N208</f>
        <v>6462.1399999999994</v>
      </c>
      <c r="O209" s="98">
        <f>'Month (mcm)'!O209+Calculation_mcm!O208</f>
        <v>2506.2299999999996</v>
      </c>
      <c r="P209" s="98">
        <f>'Month (mcm)'!P209+Calculation_mcm!P208</f>
        <v>62.48</v>
      </c>
      <c r="Q209" s="98">
        <f>'Month (mcm)'!Q209+Calculation_mcm!Q208</f>
        <v>98.53</v>
      </c>
      <c r="R209" s="98">
        <f>'Month (mcm)'!R209+Calculation_mcm!R208</f>
        <v>0</v>
      </c>
      <c r="S209" s="98">
        <f>'Month (mcm)'!S209+Calculation_mcm!S208</f>
        <v>2560.9899999999998</v>
      </c>
      <c r="T209" s="98">
        <f>'Month (mcm)'!T209+Calculation_mcm!T208</f>
        <v>42629.900000000009</v>
      </c>
    </row>
    <row r="210" spans="1:20" x14ac:dyDescent="0.35">
      <c r="A210" s="134" t="s">
        <v>411</v>
      </c>
      <c r="B210" s="98">
        <f>'Month (mcm)'!B210+Calculation_mcm!B209</f>
        <v>25357.05</v>
      </c>
      <c r="C210" s="98">
        <f>'Month (mcm)'!C210+Calculation_mcm!C209</f>
        <v>32134.940000000002</v>
      </c>
      <c r="D210" s="98">
        <f>'Month (mcm)'!D210+Calculation_mcm!D209</f>
        <v>9734.4399999999987</v>
      </c>
      <c r="E210" s="98">
        <f>'Month (mcm)'!E210+Calculation_mcm!E209</f>
        <v>22400.500000000004</v>
      </c>
      <c r="F210" s="98">
        <f>'Month (mcm)'!F210+Calculation_mcm!F209</f>
        <v>-510.78000000000009</v>
      </c>
      <c r="G210" s="98">
        <f>'Month (mcm)'!G210+Calculation_mcm!G209</f>
        <v>-29.43</v>
      </c>
      <c r="H210" s="98">
        <f>'Month (mcm)'!H210+Calculation_mcm!H209</f>
        <v>406.84000000000003</v>
      </c>
      <c r="I210" s="98">
        <f>'Month (mcm)'!I210+Calculation_mcm!I209</f>
        <v>57491.990000000005</v>
      </c>
      <c r="J210" s="98">
        <f>'Month (mcm)'!J210+Calculation_mcm!J209</f>
        <v>47653.61</v>
      </c>
      <c r="K210" s="98">
        <f>'Month (mcm)'!K210+Calculation_mcm!K209</f>
        <v>12651.03</v>
      </c>
      <c r="L210" s="98">
        <f>'Month (mcm)'!L210+Calculation_mcm!L209</f>
        <v>16744.34</v>
      </c>
      <c r="M210" s="98">
        <f>'Month (mcm)'!M210+Calculation_mcm!M209</f>
        <v>5194.5</v>
      </c>
      <c r="N210" s="98">
        <f>'Month (mcm)'!N210+Calculation_mcm!N209</f>
        <v>7243.2499999999991</v>
      </c>
      <c r="O210" s="98">
        <f>'Month (mcm)'!O210+Calculation_mcm!O209</f>
        <v>2796.3599999999997</v>
      </c>
      <c r="P210" s="98">
        <f>'Month (mcm)'!P210+Calculation_mcm!P209</f>
        <v>68.789999999999992</v>
      </c>
      <c r="Q210" s="98">
        <f>'Month (mcm)'!Q210+Calculation_mcm!Q209</f>
        <v>106.17</v>
      </c>
      <c r="R210" s="98">
        <f>'Month (mcm)'!R210+Calculation_mcm!R209</f>
        <v>0</v>
      </c>
      <c r="S210" s="98">
        <f>'Month (mcm)'!S210+Calculation_mcm!S209</f>
        <v>2825.96</v>
      </c>
      <c r="T210" s="98">
        <f>'Month (mcm)'!T210+Calculation_mcm!T209</f>
        <v>47630.400000000009</v>
      </c>
    </row>
    <row r="211" spans="1:20" x14ac:dyDescent="0.35">
      <c r="A211" s="134" t="s">
        <v>412</v>
      </c>
      <c r="B211" s="98">
        <f>'Month (mcm)'!B211+Calculation_mcm!B210</f>
        <v>27980.47</v>
      </c>
      <c r="C211" s="98">
        <f>'Month (mcm)'!C211+Calculation_mcm!C210</f>
        <v>36636.660000000003</v>
      </c>
      <c r="D211" s="98">
        <f>'Month (mcm)'!D211+Calculation_mcm!D210</f>
        <v>10236.499999999998</v>
      </c>
      <c r="E211" s="98">
        <f>'Month (mcm)'!E211+Calculation_mcm!E210</f>
        <v>26400.160000000003</v>
      </c>
      <c r="F211" s="98">
        <f>'Month (mcm)'!F211+Calculation_mcm!F210</f>
        <v>171.6099999999999</v>
      </c>
      <c r="G211" s="98">
        <f>'Month (mcm)'!G211+Calculation_mcm!G210</f>
        <v>-32.19</v>
      </c>
      <c r="H211" s="98">
        <f>'Month (mcm)'!H211+Calculation_mcm!H210</f>
        <v>446.86</v>
      </c>
      <c r="I211" s="98">
        <f>'Month (mcm)'!I211+Calculation_mcm!I210</f>
        <v>64617.130000000005</v>
      </c>
      <c r="J211" s="98">
        <f>'Month (mcm)'!J211+Calculation_mcm!J210</f>
        <v>54999.1</v>
      </c>
      <c r="K211" s="98">
        <f>'Month (mcm)'!K211+Calculation_mcm!K210</f>
        <v>14661.960000000001</v>
      </c>
      <c r="L211" s="98">
        <f>'Month (mcm)'!L211+Calculation_mcm!L210</f>
        <v>19520.82</v>
      </c>
      <c r="M211" s="98">
        <f>'Month (mcm)'!M211+Calculation_mcm!M210</f>
        <v>5718.21</v>
      </c>
      <c r="N211" s="98">
        <f>'Month (mcm)'!N211+Calculation_mcm!N210</f>
        <v>8346.14</v>
      </c>
      <c r="O211" s="98">
        <f>'Month (mcm)'!O211+Calculation_mcm!O210</f>
        <v>3096.3999999999996</v>
      </c>
      <c r="P211" s="98">
        <f>'Month (mcm)'!P211+Calculation_mcm!P210</f>
        <v>75.16</v>
      </c>
      <c r="Q211" s="98">
        <f>'Month (mcm)'!Q211+Calculation_mcm!Q210</f>
        <v>124.39</v>
      </c>
      <c r="R211" s="98">
        <f>'Month (mcm)'!R211+Calculation_mcm!R210</f>
        <v>0</v>
      </c>
      <c r="S211" s="98">
        <f>'Month (mcm)'!S211+Calculation_mcm!S210</f>
        <v>3185.56</v>
      </c>
      <c r="T211" s="98">
        <f>'Month (mcm)'!T211+Calculation_mcm!T210</f>
        <v>54728.640000000007</v>
      </c>
    </row>
    <row r="212" spans="1:20" x14ac:dyDescent="0.35">
      <c r="A212" s="134" t="s">
        <v>413</v>
      </c>
      <c r="B212" s="98">
        <f>'Month (mcm)'!B212+Calculation_mcm!B211</f>
        <v>30830.06</v>
      </c>
      <c r="C212" s="98">
        <f>'Month (mcm)'!C212+Calculation_mcm!C211</f>
        <v>41647.810000000005</v>
      </c>
      <c r="D212" s="98">
        <f>'Month (mcm)'!D212+Calculation_mcm!D211</f>
        <v>10734.339999999998</v>
      </c>
      <c r="E212" s="98">
        <f>'Month (mcm)'!E212+Calculation_mcm!E211</f>
        <v>30913.47</v>
      </c>
      <c r="F212" s="98">
        <f>'Month (mcm)'!F212+Calculation_mcm!F211</f>
        <v>241.2999999999999</v>
      </c>
      <c r="G212" s="98">
        <f>'Month (mcm)'!G212+Calculation_mcm!G211</f>
        <v>-34.949999999999996</v>
      </c>
      <c r="H212" s="98">
        <f>'Month (mcm)'!H212+Calculation_mcm!H211</f>
        <v>488.21000000000004</v>
      </c>
      <c r="I212" s="98">
        <f>'Month (mcm)'!I212+Calculation_mcm!I211</f>
        <v>72477.87000000001</v>
      </c>
      <c r="J212" s="98">
        <f>'Month (mcm)'!J212+Calculation_mcm!J211</f>
        <v>62473.04</v>
      </c>
      <c r="K212" s="98">
        <f>'Month (mcm)'!K212+Calculation_mcm!K211</f>
        <v>16326.77</v>
      </c>
      <c r="L212" s="98">
        <f>'Month (mcm)'!L212+Calculation_mcm!L211</f>
        <v>22940.43</v>
      </c>
      <c r="M212" s="98">
        <f>'Month (mcm)'!M212+Calculation_mcm!M211</f>
        <v>6280.76</v>
      </c>
      <c r="N212" s="98">
        <f>'Month (mcm)'!N212+Calculation_mcm!N211</f>
        <v>9544.3499999999985</v>
      </c>
      <c r="O212" s="98">
        <f>'Month (mcm)'!O212+Calculation_mcm!O211</f>
        <v>3424.49</v>
      </c>
      <c r="P212" s="98">
        <f>'Month (mcm)'!P212+Calculation_mcm!P211</f>
        <v>83.259999999999991</v>
      </c>
      <c r="Q212" s="98">
        <f>'Month (mcm)'!Q212+Calculation_mcm!Q211</f>
        <v>154.18</v>
      </c>
      <c r="R212" s="98">
        <f>'Month (mcm)'!R212+Calculation_mcm!R211</f>
        <v>0</v>
      </c>
      <c r="S212" s="98">
        <f>'Month (mcm)'!S212+Calculation_mcm!S211</f>
        <v>3548.94</v>
      </c>
      <c r="T212" s="98">
        <f>'Month (mcm)'!T212+Calculation_mcm!T211</f>
        <v>62303.180000000008</v>
      </c>
    </row>
    <row r="213" spans="1:20" x14ac:dyDescent="0.35">
      <c r="A213" s="158" t="s">
        <v>435</v>
      </c>
      <c r="B213" s="98">
        <f>'Month (mcm)'!B213</f>
        <v>2808.9</v>
      </c>
      <c r="C213" s="98">
        <f>'Month (mcm)'!C213</f>
        <v>5819.46</v>
      </c>
      <c r="D213" s="98">
        <f>'Month (mcm)'!D213</f>
        <v>535.25</v>
      </c>
      <c r="E213" s="98">
        <f>'Month (mcm)'!E213</f>
        <v>5284.21</v>
      </c>
      <c r="F213" s="98">
        <f>'Month (mcm)'!F213</f>
        <v>1236.6099999999999</v>
      </c>
      <c r="G213" s="98">
        <f>'Month (mcm)'!G213</f>
        <v>-2.71</v>
      </c>
      <c r="H213" s="98">
        <f>'Month (mcm)'!H213</f>
        <v>43.89</v>
      </c>
      <c r="I213" s="98">
        <f>'Month (mcm)'!I213</f>
        <v>8628.36</v>
      </c>
      <c r="J213" s="98">
        <f>'Month (mcm)'!J213</f>
        <v>9373.61</v>
      </c>
      <c r="K213" s="98">
        <f>'Month (mcm)'!K213</f>
        <v>2340.59</v>
      </c>
      <c r="L213" s="98">
        <f>'Month (mcm)'!L213</f>
        <v>4152.78</v>
      </c>
      <c r="M213" s="98">
        <f>'Month (mcm)'!M213</f>
        <v>605.84</v>
      </c>
      <c r="N213" s="98">
        <f>'Month (mcm)'!N213</f>
        <v>1139.29</v>
      </c>
      <c r="O213" s="98">
        <f>'Month (mcm)'!O213</f>
        <v>309.08</v>
      </c>
      <c r="P213" s="98">
        <f>'Month (mcm)'!P213</f>
        <v>10.029999999999999</v>
      </c>
      <c r="Q213" s="98">
        <f>'Month (mcm)'!Q213</f>
        <v>28.71</v>
      </c>
      <c r="R213" s="98">
        <f>'Month (mcm)'!R213</f>
        <v>0</v>
      </c>
      <c r="S213" s="98">
        <f>'Month (mcm)'!S213</f>
        <v>413.67</v>
      </c>
      <c r="T213" s="98">
        <f>'Month (mcm)'!T213</f>
        <v>8999.99</v>
      </c>
    </row>
    <row r="214" spans="1:20" x14ac:dyDescent="0.35">
      <c r="A214" s="159" t="s">
        <v>436</v>
      </c>
      <c r="B214" s="98">
        <f>'Month (mcm)'!B214+Calculation_mcm!B213</f>
        <v>5294.0599999999995</v>
      </c>
      <c r="C214" s="98">
        <f>'Month (mcm)'!C214+Calculation_mcm!C213</f>
        <v>11004.689999999999</v>
      </c>
      <c r="D214" s="98">
        <f>'Month (mcm)'!D214+Calculation_mcm!D213</f>
        <v>945.76</v>
      </c>
      <c r="E214" s="98">
        <f>'Month (mcm)'!E214+Calculation_mcm!E213</f>
        <v>10058.93</v>
      </c>
      <c r="F214" s="98">
        <f>'Month (mcm)'!F214+Calculation_mcm!F213</f>
        <v>1422.76</v>
      </c>
      <c r="G214" s="98">
        <f>'Month (mcm)'!G214+Calculation_mcm!G213</f>
        <v>-5.42</v>
      </c>
      <c r="H214" s="98">
        <f>'Month (mcm)'!H214+Calculation_mcm!H213</f>
        <v>83.53</v>
      </c>
      <c r="I214" s="98">
        <f>'Month (mcm)'!I214+Calculation_mcm!I213</f>
        <v>16298.75</v>
      </c>
      <c r="J214" s="98">
        <f>'Month (mcm)'!J214+Calculation_mcm!J213</f>
        <v>16859.28</v>
      </c>
      <c r="K214" s="98">
        <f>'Month (mcm)'!K214+Calculation_mcm!K213</f>
        <v>4148.93</v>
      </c>
      <c r="L214" s="98">
        <f>'Month (mcm)'!L214+Calculation_mcm!L213</f>
        <v>7483.36</v>
      </c>
      <c r="M214" s="98">
        <f>'Month (mcm)'!M214+Calculation_mcm!M213</f>
        <v>1202.5300000000002</v>
      </c>
      <c r="N214" s="98">
        <f>'Month (mcm)'!N214+Calculation_mcm!N213</f>
        <v>2203.3999999999996</v>
      </c>
      <c r="O214" s="98">
        <f>'Month (mcm)'!O214+Calculation_mcm!O213</f>
        <v>572.4</v>
      </c>
      <c r="P214" s="98">
        <f>'Month (mcm)'!P214+Calculation_mcm!P213</f>
        <v>20.009999999999998</v>
      </c>
      <c r="Q214" s="98">
        <f>'Month (mcm)'!Q214+Calculation_mcm!Q213</f>
        <v>62.39</v>
      </c>
      <c r="R214" s="98">
        <f>'Month (mcm)'!R214+Calculation_mcm!R213</f>
        <v>0</v>
      </c>
      <c r="S214" s="98">
        <f>'Month (mcm)'!S214+Calculation_mcm!S213</f>
        <v>750.23</v>
      </c>
      <c r="T214" s="98">
        <f>'Month (mcm)'!T214+Calculation_mcm!T213</f>
        <v>16443.25</v>
      </c>
    </row>
    <row r="215" spans="1:20" x14ac:dyDescent="0.35">
      <c r="A215" s="159" t="s">
        <v>437</v>
      </c>
      <c r="B215" s="98">
        <f>'Month (mcm)'!B215+Calculation_mcm!B214</f>
        <v>8040.44</v>
      </c>
      <c r="C215" s="98">
        <f>'Month (mcm)'!C215+Calculation_mcm!C214</f>
        <v>15748.899999999998</v>
      </c>
      <c r="D215" s="98">
        <f>'Month (mcm)'!D215+Calculation_mcm!D214</f>
        <v>1466.83</v>
      </c>
      <c r="E215" s="98">
        <f>'Month (mcm)'!E215+Calculation_mcm!E214</f>
        <v>14282.07</v>
      </c>
      <c r="F215" s="98">
        <f>'Month (mcm)'!F215+Calculation_mcm!F214</f>
        <v>899.99</v>
      </c>
      <c r="G215" s="98">
        <f>'Month (mcm)'!G215+Calculation_mcm!G214</f>
        <v>-8.129999999999999</v>
      </c>
      <c r="H215" s="98">
        <f>'Month (mcm)'!H215+Calculation_mcm!H214</f>
        <v>127.42</v>
      </c>
      <c r="I215" s="98">
        <f>'Month (mcm)'!I215+Calculation_mcm!I214</f>
        <v>23789.34</v>
      </c>
      <c r="J215" s="98">
        <f>'Month (mcm)'!J215+Calculation_mcm!J214</f>
        <v>23349.919999999998</v>
      </c>
      <c r="K215" s="98">
        <f>'Month (mcm)'!K215+Calculation_mcm!K214</f>
        <v>5887.17</v>
      </c>
      <c r="L215" s="98">
        <f>'Month (mcm)'!L215+Calculation_mcm!L214</f>
        <v>10103.83</v>
      </c>
      <c r="M215" s="98">
        <f>'Month (mcm)'!M215+Calculation_mcm!M214</f>
        <v>1750.8900000000003</v>
      </c>
      <c r="N215" s="98">
        <f>'Month (mcm)'!N215+Calculation_mcm!N214</f>
        <v>3138.7</v>
      </c>
      <c r="O215" s="98">
        <f>'Month (mcm)'!O215+Calculation_mcm!O214</f>
        <v>857.14</v>
      </c>
      <c r="P215" s="98">
        <f>'Month (mcm)'!P215+Calculation_mcm!P214</f>
        <v>27.159999999999997</v>
      </c>
      <c r="Q215" s="98">
        <f>'Month (mcm)'!Q215+Calculation_mcm!Q214</f>
        <v>92.58</v>
      </c>
      <c r="R215" s="98">
        <f>'Month (mcm)'!R215+Calculation_mcm!R214</f>
        <v>0</v>
      </c>
      <c r="S215" s="98">
        <f>'Month (mcm)'!S215+Calculation_mcm!S214</f>
        <v>1046.8900000000001</v>
      </c>
      <c r="T215" s="98">
        <f>'Month (mcm)'!T215+Calculation_mcm!T214</f>
        <v>22904.36</v>
      </c>
    </row>
    <row r="216" spans="1:20" x14ac:dyDescent="0.35">
      <c r="A216" s="159" t="s">
        <v>438</v>
      </c>
      <c r="B216" s="98">
        <f>'Month (mcm)'!B216+Calculation_mcm!B215</f>
        <v>10652.39</v>
      </c>
      <c r="C216" s="98">
        <f>'Month (mcm)'!C216+Calculation_mcm!C215</f>
        <v>18609.55</v>
      </c>
      <c r="D216" s="98">
        <f>'Month (mcm)'!D216+Calculation_mcm!D215</f>
        <v>2563.89</v>
      </c>
      <c r="E216" s="98">
        <f>'Month (mcm)'!E216+Calculation_mcm!E215</f>
        <v>16045.66</v>
      </c>
      <c r="F216" s="98">
        <f>'Month (mcm)'!F216+Calculation_mcm!F215</f>
        <v>946.02</v>
      </c>
      <c r="G216" s="98">
        <f>'Month (mcm)'!G216+Calculation_mcm!G215</f>
        <v>-11.27</v>
      </c>
      <c r="H216" s="98">
        <f>'Month (mcm)'!H216+Calculation_mcm!H215</f>
        <v>169.89</v>
      </c>
      <c r="I216" s="98">
        <f>'Month (mcm)'!I216+Calculation_mcm!I215</f>
        <v>29261.940000000002</v>
      </c>
      <c r="J216" s="98">
        <f>'Month (mcm)'!J216+Calculation_mcm!J215</f>
        <v>27813.96</v>
      </c>
      <c r="K216" s="98">
        <f>'Month (mcm)'!K216+Calculation_mcm!K215</f>
        <v>7185.16</v>
      </c>
      <c r="L216" s="98">
        <f>'Month (mcm)'!L216+Calculation_mcm!L215</f>
        <v>11542.09</v>
      </c>
      <c r="M216" s="98">
        <f>'Month (mcm)'!M216+Calculation_mcm!M215</f>
        <v>2241.2200000000003</v>
      </c>
      <c r="N216" s="98">
        <f>'Month (mcm)'!N216+Calculation_mcm!N215</f>
        <v>3863.04</v>
      </c>
      <c r="O216" s="98">
        <f>'Month (mcm)'!O216+Calculation_mcm!O215</f>
        <v>1136.19</v>
      </c>
      <c r="P216" s="98">
        <f>'Month (mcm)'!P216+Calculation_mcm!P215</f>
        <v>32.599999999999994</v>
      </c>
      <c r="Q216" s="98">
        <f>'Month (mcm)'!Q216+Calculation_mcm!Q215</f>
        <v>104.15</v>
      </c>
      <c r="R216" s="98">
        <f>'Month (mcm)'!R216+Calculation_mcm!R215</f>
        <v>0</v>
      </c>
      <c r="S216" s="98">
        <f>'Month (mcm)'!S216+Calculation_mcm!S215</f>
        <v>1322.46</v>
      </c>
      <c r="T216" s="98">
        <f>'Month (mcm)'!T216+Calculation_mcm!T215</f>
        <v>27426.91</v>
      </c>
    </row>
    <row r="217" spans="1:20" x14ac:dyDescent="0.35">
      <c r="A217" s="159" t="s">
        <v>439</v>
      </c>
      <c r="B217" s="98">
        <f>'Month (mcm)'!B217+Calculation_mcm!B216</f>
        <v>13193.259999999998</v>
      </c>
      <c r="C217" s="98">
        <f>'Month (mcm)'!C217+Calculation_mcm!C216</f>
        <v>20717.27</v>
      </c>
      <c r="D217" s="98">
        <f>'Month (mcm)'!D217+Calculation_mcm!D216</f>
        <v>3935.96</v>
      </c>
      <c r="E217" s="98">
        <f>'Month (mcm)'!E217+Calculation_mcm!E216</f>
        <v>16781.310000000001</v>
      </c>
      <c r="F217" s="98">
        <f>'Month (mcm)'!F217+Calculation_mcm!F216</f>
        <v>942.29</v>
      </c>
      <c r="G217" s="98">
        <f>'Month (mcm)'!G217+Calculation_mcm!G216</f>
        <v>-14.41</v>
      </c>
      <c r="H217" s="98">
        <f>'Month (mcm)'!H217+Calculation_mcm!H216</f>
        <v>213.77999999999997</v>
      </c>
      <c r="I217" s="98">
        <f>'Month (mcm)'!I217+Calculation_mcm!I216</f>
        <v>33910.53</v>
      </c>
      <c r="J217" s="98">
        <f>'Month (mcm)'!J217+Calculation_mcm!J216</f>
        <v>31130.639999999999</v>
      </c>
      <c r="K217" s="98">
        <f>'Month (mcm)'!K217+Calculation_mcm!K216</f>
        <v>8266.01</v>
      </c>
      <c r="L217" s="98">
        <f>'Month (mcm)'!L217+Calculation_mcm!L216</f>
        <v>12349.51</v>
      </c>
      <c r="M217" s="98">
        <f>'Month (mcm)'!M217+Calculation_mcm!M216</f>
        <v>2683.01</v>
      </c>
      <c r="N217" s="98">
        <f>'Month (mcm)'!N217+Calculation_mcm!N216</f>
        <v>4449.4799999999996</v>
      </c>
      <c r="O217" s="98">
        <f>'Month (mcm)'!O217+Calculation_mcm!O216</f>
        <v>1413.1000000000001</v>
      </c>
      <c r="P217" s="98">
        <f>'Month (mcm)'!P217+Calculation_mcm!P216</f>
        <v>36.729999999999997</v>
      </c>
      <c r="Q217" s="98">
        <f>'Month (mcm)'!Q217+Calculation_mcm!Q216</f>
        <v>110.26</v>
      </c>
      <c r="R217" s="98">
        <f>'Month (mcm)'!R217+Calculation_mcm!R216</f>
        <v>0</v>
      </c>
      <c r="S217" s="98">
        <f>'Month (mcm)'!S217+Calculation_mcm!S216</f>
        <v>1541.17</v>
      </c>
      <c r="T217" s="98">
        <f>'Month (mcm)'!T217+Calculation_mcm!T216</f>
        <v>30849.27</v>
      </c>
    </row>
    <row r="218" spans="1:20" x14ac:dyDescent="0.35">
      <c r="A218" s="159" t="s">
        <v>440</v>
      </c>
      <c r="B218" s="98">
        <f>'Month (mcm)'!B218+Calculation_mcm!B217</f>
        <v>15447.529999999999</v>
      </c>
      <c r="C218" s="98">
        <f>'Month (mcm)'!C218+Calculation_mcm!C217</f>
        <v>22435.62</v>
      </c>
      <c r="D218" s="98">
        <f>'Month (mcm)'!D218+Calculation_mcm!D217</f>
        <v>5460.15</v>
      </c>
      <c r="E218" s="98">
        <f>'Month (mcm)'!E218+Calculation_mcm!E217</f>
        <v>16975.47</v>
      </c>
      <c r="F218" s="98">
        <f>'Month (mcm)'!F218+Calculation_mcm!F217</f>
        <v>1176.6599999999999</v>
      </c>
      <c r="G218" s="98">
        <f>'Month (mcm)'!G218+Calculation_mcm!G217</f>
        <v>-17.55</v>
      </c>
      <c r="H218" s="98">
        <f>'Month (mcm)'!H218+Calculation_mcm!H217</f>
        <v>256.25</v>
      </c>
      <c r="I218" s="98">
        <f>'Month (mcm)'!I218+Calculation_mcm!I217</f>
        <v>37883.15</v>
      </c>
      <c r="J218" s="98">
        <f>'Month (mcm)'!J218+Calculation_mcm!J217</f>
        <v>33855.909999999996</v>
      </c>
      <c r="K218" s="98">
        <f>'Month (mcm)'!K218+Calculation_mcm!K217</f>
        <v>9236.94</v>
      </c>
      <c r="L218" s="98">
        <f>'Month (mcm)'!L218+Calculation_mcm!L217</f>
        <v>12902.59</v>
      </c>
      <c r="M218" s="98">
        <f>'Month (mcm)'!M218+Calculation_mcm!M217</f>
        <v>3093.2400000000002</v>
      </c>
      <c r="N218" s="98">
        <f>'Month (mcm)'!N218+Calculation_mcm!N217</f>
        <v>4980.4299999999994</v>
      </c>
      <c r="O218" s="98">
        <f>'Month (mcm)'!O218+Calculation_mcm!O217</f>
        <v>1671.5900000000001</v>
      </c>
      <c r="P218" s="98">
        <f>'Month (mcm)'!P218+Calculation_mcm!P217</f>
        <v>41.15</v>
      </c>
      <c r="Q218" s="98">
        <f>'Month (mcm)'!Q218+Calculation_mcm!Q217</f>
        <v>114.37</v>
      </c>
      <c r="R218" s="98">
        <f>'Month (mcm)'!R218+Calculation_mcm!R217</f>
        <v>0</v>
      </c>
      <c r="S218" s="98">
        <f>'Month (mcm)'!S218+Calculation_mcm!S217</f>
        <v>1742.3200000000002</v>
      </c>
      <c r="T218" s="98">
        <f>'Month (mcm)'!T218+Calculation_mcm!T217</f>
        <v>33782.630000000005</v>
      </c>
    </row>
    <row r="219" spans="1:20" x14ac:dyDescent="0.35">
      <c r="A219" s="159" t="s">
        <v>441</v>
      </c>
      <c r="B219" s="98">
        <f>'Month (mcm)'!B219+Calculation_mcm!B218</f>
        <v>17884.55</v>
      </c>
      <c r="C219" s="98">
        <f>'Month (mcm)'!C219+Calculation_mcm!C218</f>
        <v>25051.53</v>
      </c>
      <c r="D219" s="98">
        <f>'Month (mcm)'!D219+Calculation_mcm!D218</f>
        <v>7371.36</v>
      </c>
      <c r="E219" s="98">
        <f>'Month (mcm)'!E219+Calculation_mcm!E218</f>
        <v>17680.170000000002</v>
      </c>
      <c r="F219" s="98">
        <f>'Month (mcm)'!F219+Calculation_mcm!F218</f>
        <v>968.70999999999981</v>
      </c>
      <c r="G219" s="98">
        <f>'Month (mcm)'!G219+Calculation_mcm!G218</f>
        <v>-20.43</v>
      </c>
      <c r="H219" s="98">
        <f>'Month (mcm)'!H219+Calculation_mcm!H218</f>
        <v>300.14</v>
      </c>
      <c r="I219" s="98">
        <f>'Month (mcm)'!I219+Calculation_mcm!I218</f>
        <v>42936.08</v>
      </c>
      <c r="J219" s="98">
        <f>'Month (mcm)'!J219+Calculation_mcm!J218</f>
        <v>36833.57</v>
      </c>
      <c r="K219" s="98">
        <f>'Month (mcm)'!K219+Calculation_mcm!K218</f>
        <v>10488.75</v>
      </c>
      <c r="L219" s="98">
        <f>'Month (mcm)'!L219+Calculation_mcm!L218</f>
        <v>13332.84</v>
      </c>
      <c r="M219" s="98">
        <f>'Month (mcm)'!M219+Calculation_mcm!M218</f>
        <v>3497.8500000000004</v>
      </c>
      <c r="N219" s="98">
        <f>'Month (mcm)'!N219+Calculation_mcm!N218</f>
        <v>5456.869999999999</v>
      </c>
      <c r="O219" s="98">
        <f>'Month (mcm)'!O219+Calculation_mcm!O218</f>
        <v>1937.3300000000002</v>
      </c>
      <c r="P219" s="98">
        <f>'Month (mcm)'!P219+Calculation_mcm!P218</f>
        <v>49.599999999999994</v>
      </c>
      <c r="Q219" s="98">
        <f>'Month (mcm)'!Q219+Calculation_mcm!Q218</f>
        <v>119.96000000000001</v>
      </c>
      <c r="R219" s="98">
        <f>'Month (mcm)'!R219+Calculation_mcm!R218</f>
        <v>0</v>
      </c>
      <c r="S219" s="98">
        <f>'Month (mcm)'!S219+Calculation_mcm!S218</f>
        <v>1959.1000000000001</v>
      </c>
      <c r="T219" s="98">
        <f>'Month (mcm)'!T219+Calculation_mcm!T218</f>
        <v>36842.300000000003</v>
      </c>
    </row>
    <row r="220" spans="1:20" x14ac:dyDescent="0.35">
      <c r="A220" s="159" t="s">
        <v>442</v>
      </c>
      <c r="B220" s="98">
        <f>'Month (mcm)'!B220+Calculation_mcm!B219</f>
        <v>19900.72</v>
      </c>
      <c r="C220" s="98">
        <f>'Month (mcm)'!C220+Calculation_mcm!C219</f>
        <v>27228.51</v>
      </c>
      <c r="D220" s="98">
        <f>'Month (mcm)'!D220+Calculation_mcm!D219</f>
        <v>8689.48</v>
      </c>
      <c r="E220" s="98">
        <f>'Month (mcm)'!E220+Calculation_mcm!E219</f>
        <v>18539.030000000002</v>
      </c>
      <c r="F220" s="98">
        <f>'Month (mcm)'!F220+Calculation_mcm!F219</f>
        <v>890.77999999999975</v>
      </c>
      <c r="G220" s="98">
        <f>'Month (mcm)'!G220+Calculation_mcm!G219</f>
        <v>-23.31</v>
      </c>
      <c r="H220" s="98">
        <f>'Month (mcm)'!H220+Calculation_mcm!H219</f>
        <v>344.03</v>
      </c>
      <c r="I220" s="98">
        <f>'Month (mcm)'!I220+Calculation_mcm!I219</f>
        <v>47129.23</v>
      </c>
      <c r="J220" s="98">
        <f>'Month (mcm)'!J220+Calculation_mcm!J219</f>
        <v>39674.559999999998</v>
      </c>
      <c r="K220" s="98">
        <f>'Month (mcm)'!K220+Calculation_mcm!K219</f>
        <v>11665.22</v>
      </c>
      <c r="L220" s="98">
        <f>'Month (mcm)'!L220+Calculation_mcm!L219</f>
        <v>13822.45</v>
      </c>
      <c r="M220" s="98">
        <f>'Month (mcm)'!M220+Calculation_mcm!M219</f>
        <v>3886.2300000000005</v>
      </c>
      <c r="N220" s="98">
        <f>'Month (mcm)'!N220+Calculation_mcm!N219</f>
        <v>5914.2199999999993</v>
      </c>
      <c r="O220" s="98">
        <f>'Month (mcm)'!O220+Calculation_mcm!O219</f>
        <v>2180.9</v>
      </c>
      <c r="P220" s="98">
        <f>'Month (mcm)'!P220+Calculation_mcm!P219</f>
        <v>54.149999999999991</v>
      </c>
      <c r="Q220" s="98">
        <f>'Month (mcm)'!Q220+Calculation_mcm!Q219</f>
        <v>121.01</v>
      </c>
      <c r="R220" s="98">
        <f>'Month (mcm)'!R220+Calculation_mcm!R219</f>
        <v>0</v>
      </c>
      <c r="S220" s="98">
        <f>'Month (mcm)'!S220+Calculation_mcm!S219</f>
        <v>2170.09</v>
      </c>
      <c r="T220" s="98">
        <f>'Month (mcm)'!T220+Calculation_mcm!T219</f>
        <v>39814.270000000004</v>
      </c>
    </row>
    <row r="221" spans="1:20" x14ac:dyDescent="0.35">
      <c r="A221" s="159" t="s">
        <v>443</v>
      </c>
      <c r="B221" s="98">
        <f>'Month (mcm)'!B221+Calculation_mcm!B220</f>
        <v>22064.980000000003</v>
      </c>
      <c r="C221" s="98">
        <f>'Month (mcm)'!C221+Calculation_mcm!C220</f>
        <v>29442.839999999997</v>
      </c>
      <c r="D221" s="98">
        <f>'Month (mcm)'!D221+Calculation_mcm!D220</f>
        <v>10013.349999999999</v>
      </c>
      <c r="E221" s="98">
        <f>'Month (mcm)'!E221+Calculation_mcm!E220</f>
        <v>19429.490000000002</v>
      </c>
      <c r="F221" s="98">
        <f>'Month (mcm)'!F221+Calculation_mcm!F220</f>
        <v>1100.6399999999999</v>
      </c>
      <c r="G221" s="98">
        <f>'Month (mcm)'!G221+Calculation_mcm!G220</f>
        <v>-26.189999999999998</v>
      </c>
      <c r="H221" s="98">
        <f>'Month (mcm)'!H221+Calculation_mcm!H220</f>
        <v>386.5</v>
      </c>
      <c r="I221" s="98">
        <f>'Month (mcm)'!I221+Calculation_mcm!I220</f>
        <v>51507.820000000007</v>
      </c>
      <c r="J221" s="98">
        <f>'Month (mcm)'!J221+Calculation_mcm!J220</f>
        <v>42981.61</v>
      </c>
      <c r="K221" s="98">
        <f>'Month (mcm)'!K221+Calculation_mcm!K220</f>
        <v>12803.4</v>
      </c>
      <c r="L221" s="98">
        <f>'Month (mcm)'!L221+Calculation_mcm!L220</f>
        <v>14687.7</v>
      </c>
      <c r="M221" s="98">
        <f>'Month (mcm)'!M221+Calculation_mcm!M220</f>
        <v>4298.2800000000007</v>
      </c>
      <c r="N221" s="98">
        <f>'Month (mcm)'!N221+Calculation_mcm!N220</f>
        <v>6444.5199999999995</v>
      </c>
      <c r="O221" s="98">
        <f>'Month (mcm)'!O221+Calculation_mcm!O220</f>
        <v>2399.04</v>
      </c>
      <c r="P221" s="98">
        <f>'Month (mcm)'!P221+Calculation_mcm!P220</f>
        <v>57.199999999999989</v>
      </c>
      <c r="Q221" s="98">
        <f>'Month (mcm)'!Q221+Calculation_mcm!Q220</f>
        <v>124.03</v>
      </c>
      <c r="R221" s="98">
        <f>'Month (mcm)'!R221+Calculation_mcm!R220</f>
        <v>0</v>
      </c>
      <c r="S221" s="98">
        <f>'Month (mcm)'!S221+Calculation_mcm!S220</f>
        <v>2414.2600000000002</v>
      </c>
      <c r="T221" s="98">
        <f>'Month (mcm)'!T221+Calculation_mcm!T220</f>
        <v>43228.430000000008</v>
      </c>
    </row>
    <row r="222" spans="1:20" x14ac:dyDescent="0.35">
      <c r="A222" s="159" t="s">
        <v>444</v>
      </c>
      <c r="B222" s="98">
        <f>'Month (mcm)'!B222+Calculation_mcm!B221</f>
        <v>24676.920000000002</v>
      </c>
      <c r="C222" s="98">
        <f>'Month (mcm)'!C222+Calculation_mcm!C221</f>
        <v>32863.369999999995</v>
      </c>
      <c r="D222" s="98">
        <f>'Month (mcm)'!D222+Calculation_mcm!D221</f>
        <v>10590.199999999999</v>
      </c>
      <c r="E222" s="98">
        <f>'Month (mcm)'!E222+Calculation_mcm!E221</f>
        <v>22273.170000000002</v>
      </c>
      <c r="F222" s="98">
        <f>'Month (mcm)'!F222+Calculation_mcm!F221</f>
        <v>587.7399999999999</v>
      </c>
      <c r="G222" s="98">
        <f>'Month (mcm)'!G222+Calculation_mcm!G221</f>
        <v>-29.33</v>
      </c>
      <c r="H222" s="98">
        <f>'Month (mcm)'!H222+Calculation_mcm!H221</f>
        <v>430.39</v>
      </c>
      <c r="I222" s="98">
        <f>'Month (mcm)'!I222+Calculation_mcm!I221</f>
        <v>57540.290000000008</v>
      </c>
      <c r="J222" s="98">
        <f>'Month (mcm)'!J222+Calculation_mcm!J221</f>
        <v>47968.22</v>
      </c>
      <c r="K222" s="98">
        <f>'Month (mcm)'!K222+Calculation_mcm!K221</f>
        <v>14374.82</v>
      </c>
      <c r="L222" s="98">
        <f>'Month (mcm)'!L222+Calculation_mcm!L221</f>
        <v>16462.78</v>
      </c>
      <c r="M222" s="98">
        <f>'Month (mcm)'!M222+Calculation_mcm!M221</f>
        <v>4755.7400000000007</v>
      </c>
      <c r="N222" s="98">
        <f>'Month (mcm)'!N222+Calculation_mcm!N221</f>
        <v>7103.53</v>
      </c>
      <c r="O222" s="98">
        <f>'Month (mcm)'!O222+Calculation_mcm!O221</f>
        <v>2624.6</v>
      </c>
      <c r="P222" s="98">
        <f>'Month (mcm)'!P222+Calculation_mcm!P221</f>
        <v>60.929999999999986</v>
      </c>
      <c r="Q222" s="98">
        <f>'Month (mcm)'!Q222+Calculation_mcm!Q221</f>
        <v>139.17000000000002</v>
      </c>
      <c r="R222" s="98">
        <f>'Month (mcm)'!R222+Calculation_mcm!R221</f>
        <v>0</v>
      </c>
      <c r="S222" s="98">
        <f>'Month (mcm)'!S222+Calculation_mcm!S221</f>
        <v>2696.1600000000003</v>
      </c>
      <c r="T222" s="98">
        <f>'Month (mcm)'!T222+Calculation_mcm!T221</f>
        <v>48217.73000000001</v>
      </c>
    </row>
    <row r="223" spans="1:20" x14ac:dyDescent="0.35">
      <c r="A223" s="159" t="s">
        <v>445</v>
      </c>
      <c r="B223" s="98">
        <f>'Month (mcm)'!B223+Calculation_mcm!B222</f>
        <v>27157.840000000004</v>
      </c>
      <c r="C223" s="98">
        <f>'Month (mcm)'!C223+Calculation_mcm!C222</f>
        <v>37477.969999999994</v>
      </c>
      <c r="D223" s="98">
        <f>'Month (mcm)'!D223+Calculation_mcm!D222</f>
        <v>11447.099999999999</v>
      </c>
      <c r="E223" s="98">
        <f>'Month (mcm)'!E223+Calculation_mcm!E222</f>
        <v>26030.870000000003</v>
      </c>
      <c r="F223" s="98">
        <f>'Month (mcm)'!F223+Calculation_mcm!F222</f>
        <v>624.13999999999987</v>
      </c>
      <c r="G223" s="98">
        <f>'Month (mcm)'!G223+Calculation_mcm!G222</f>
        <v>-32.47</v>
      </c>
      <c r="H223" s="98">
        <f>'Month (mcm)'!H223+Calculation_mcm!H222</f>
        <v>472.86</v>
      </c>
      <c r="I223" s="98">
        <f>'Month (mcm)'!I223+Calculation_mcm!I222</f>
        <v>64635.810000000012</v>
      </c>
      <c r="J223" s="98">
        <f>'Month (mcm)'!J223+Calculation_mcm!J222</f>
        <v>54285.71</v>
      </c>
      <c r="K223" s="98">
        <f>'Month (mcm)'!K223+Calculation_mcm!K222</f>
        <v>15959.65</v>
      </c>
      <c r="L223" s="98">
        <f>'Month (mcm)'!L223+Calculation_mcm!L222</f>
        <v>19269.379999999997</v>
      </c>
      <c r="M223" s="98">
        <f>'Month (mcm)'!M223+Calculation_mcm!M222</f>
        <v>5254.81</v>
      </c>
      <c r="N223" s="98">
        <f>'Month (mcm)'!N223+Calculation_mcm!N222</f>
        <v>7905.29</v>
      </c>
      <c r="O223" s="98">
        <f>'Month (mcm)'!O223+Calculation_mcm!O222</f>
        <v>2896.99</v>
      </c>
      <c r="P223" s="98">
        <f>'Month (mcm)'!P223+Calculation_mcm!P222</f>
        <v>69.789999999999992</v>
      </c>
      <c r="Q223" s="98">
        <f>'Month (mcm)'!Q223+Calculation_mcm!Q222</f>
        <v>164.89000000000001</v>
      </c>
      <c r="R223" s="98">
        <f>'Month (mcm)'!R223+Calculation_mcm!R222</f>
        <v>0</v>
      </c>
      <c r="S223" s="98">
        <f>'Month (mcm)'!S223+Calculation_mcm!S222</f>
        <v>3041.4800000000005</v>
      </c>
      <c r="T223" s="98">
        <f>'Month (mcm)'!T223+Calculation_mcm!T222</f>
        <v>54562.280000000013</v>
      </c>
    </row>
    <row r="224" spans="1:20" x14ac:dyDescent="0.35">
      <c r="A224" s="159" t="s">
        <v>446</v>
      </c>
      <c r="B224" s="98">
        <f>'Month (mcm)'!B224+Calculation_mcm!B223</f>
        <v>29645.220000000005</v>
      </c>
      <c r="C224" s="98">
        <f>'Month (mcm)'!C224+Calculation_mcm!C223</f>
        <v>42498.399999999994</v>
      </c>
      <c r="D224" s="98">
        <f>'Month (mcm)'!D224+Calculation_mcm!D223</f>
        <v>12041.449999999999</v>
      </c>
      <c r="E224" s="98">
        <f>'Month (mcm)'!E224+Calculation_mcm!E223</f>
        <v>30456.950000000004</v>
      </c>
      <c r="F224" s="98">
        <f>'Month (mcm)'!F224+Calculation_mcm!F223</f>
        <v>782.20999999999981</v>
      </c>
      <c r="G224" s="98">
        <f>'Month (mcm)'!G224+Calculation_mcm!G223</f>
        <v>-35.61</v>
      </c>
      <c r="H224" s="98">
        <f>'Month (mcm)'!H224+Calculation_mcm!H223</f>
        <v>516.75</v>
      </c>
      <c r="I224" s="98">
        <f>'Month (mcm)'!I224+Calculation_mcm!I223</f>
        <v>72143.62000000001</v>
      </c>
      <c r="J224" s="98">
        <f>'Month (mcm)'!J224+Calculation_mcm!J223</f>
        <v>61401.13</v>
      </c>
      <c r="K224" s="98">
        <f>'Month (mcm)'!K224+Calculation_mcm!K223</f>
        <v>17472.439999999999</v>
      </c>
      <c r="L224" s="98">
        <f>'Month (mcm)'!L224+Calculation_mcm!L223</f>
        <v>22759.51</v>
      </c>
      <c r="M224" s="98">
        <f>'Month (mcm)'!M224+Calculation_mcm!M223</f>
        <v>5792.2800000000007</v>
      </c>
      <c r="N224" s="98">
        <f>'Month (mcm)'!N224+Calculation_mcm!N223</f>
        <v>8817.19</v>
      </c>
      <c r="O224" s="98">
        <f>'Month (mcm)'!O224+Calculation_mcm!O223</f>
        <v>3172.5699999999997</v>
      </c>
      <c r="P224" s="98">
        <f>'Month (mcm)'!P224+Calculation_mcm!P223</f>
        <v>76.989999999999995</v>
      </c>
      <c r="Q224" s="98">
        <f>'Month (mcm)'!Q224+Calculation_mcm!Q223</f>
        <v>190.57000000000002</v>
      </c>
      <c r="R224" s="98">
        <f>'Month (mcm)'!R224+Calculation_mcm!R223</f>
        <v>0</v>
      </c>
      <c r="S224" s="98">
        <f>'Month (mcm)'!S224+Calculation_mcm!S223</f>
        <v>3404.4200000000005</v>
      </c>
      <c r="T224" s="98">
        <f>'Month (mcm)'!T224+Calculation_mcm!T223</f>
        <v>61685.970000000016</v>
      </c>
    </row>
    <row r="225" spans="1:20" x14ac:dyDescent="0.35">
      <c r="A225" s="158" t="s">
        <v>433</v>
      </c>
      <c r="B225" s="98">
        <f>'Month (mcm)'!B225</f>
        <v>2431.33</v>
      </c>
      <c r="C225" s="98">
        <f>'Month (mcm)'!C225</f>
        <v>5991.47</v>
      </c>
      <c r="D225" s="98">
        <f>'Month (mcm)'!D225</f>
        <v>568.96</v>
      </c>
      <c r="E225" s="98">
        <f>'Month (mcm)'!E225</f>
        <v>5422.51</v>
      </c>
      <c r="F225" s="98">
        <f>'Month (mcm)'!F225</f>
        <v>693.28</v>
      </c>
      <c r="G225" s="98">
        <f>'Month (mcm)'!G225</f>
        <v>-3.48</v>
      </c>
      <c r="H225" s="98">
        <f>'Month (mcm)'!H225</f>
        <v>43.89</v>
      </c>
      <c r="I225" s="98">
        <f>'Month (mcm)'!I225</f>
        <v>8422.7999999999993</v>
      </c>
      <c r="J225" s="98">
        <f>'Month (mcm)'!J225</f>
        <v>8591.0099999999984</v>
      </c>
      <c r="K225" s="98">
        <f>'Month (mcm)'!K225</f>
        <v>1944.69</v>
      </c>
      <c r="L225" s="98">
        <f>'Month (mcm)'!L225</f>
        <v>4326.26</v>
      </c>
      <c r="M225" s="98">
        <f>'Month (mcm)'!M225</f>
        <v>514.24</v>
      </c>
      <c r="N225" s="98">
        <f>'Month (mcm)'!N225</f>
        <v>1141.29</v>
      </c>
      <c r="O225" s="98">
        <f>'Month (mcm)'!O225</f>
        <v>239.94</v>
      </c>
      <c r="P225" s="98">
        <f>'Month (mcm)'!P225</f>
        <v>16.52</v>
      </c>
      <c r="Q225" s="98">
        <f>'Month (mcm)'!Q225</f>
        <v>38.61</v>
      </c>
      <c r="R225" s="98">
        <f>'Month (mcm)'!R225</f>
        <v>0</v>
      </c>
      <c r="S225" s="98">
        <f>'Month (mcm)'!S225</f>
        <v>421.34</v>
      </c>
      <c r="T225" s="98">
        <f>'Month (mcm)'!T225</f>
        <v>8642.8900000000012</v>
      </c>
    </row>
    <row r="226" spans="1:20" x14ac:dyDescent="0.35">
      <c r="A226" s="159" t="s">
        <v>447</v>
      </c>
      <c r="B226" s="98">
        <f>'Month (mcm)'!B226+Calculation_mcm!B225</f>
        <v>4752.04</v>
      </c>
      <c r="C226" s="98">
        <f>'Month (mcm)'!C226+Calculation_mcm!C225</f>
        <v>11168.94</v>
      </c>
      <c r="D226" s="98">
        <f>'Month (mcm)'!D226+Calculation_mcm!D225</f>
        <v>1315.31</v>
      </c>
      <c r="E226" s="98">
        <f>'Month (mcm)'!E226+Calculation_mcm!E225</f>
        <v>9853.630000000001</v>
      </c>
      <c r="F226" s="98">
        <f>'Month (mcm)'!F226+Calculation_mcm!F225</f>
        <v>779.31999999999994</v>
      </c>
      <c r="G226" s="98">
        <f>'Month (mcm)'!G226+Calculation_mcm!G225</f>
        <v>-6.96</v>
      </c>
      <c r="H226" s="98">
        <f>'Month (mcm)'!H226+Calculation_mcm!H225</f>
        <v>83.53</v>
      </c>
      <c r="I226" s="98">
        <f>'Month (mcm)'!I226+Calculation_mcm!I225</f>
        <v>15920.98</v>
      </c>
      <c r="J226" s="98">
        <f>'Month (mcm)'!J226+Calculation_mcm!J225</f>
        <v>15468.519999999999</v>
      </c>
      <c r="K226" s="98">
        <f>'Month (mcm)'!K226+Calculation_mcm!K225</f>
        <v>3553.91</v>
      </c>
      <c r="L226" s="98">
        <f>'Month (mcm)'!L226+Calculation_mcm!L225</f>
        <v>7575.21</v>
      </c>
      <c r="M226" s="98">
        <f>'Month (mcm)'!M226+Calculation_mcm!M225</f>
        <v>1154.27</v>
      </c>
      <c r="N226" s="98">
        <f>'Month (mcm)'!N226+Calculation_mcm!N225</f>
        <v>2037.1999999999998</v>
      </c>
      <c r="O226" s="98">
        <f>'Month (mcm)'!O226+Calculation_mcm!O225</f>
        <v>450.77</v>
      </c>
      <c r="P226" s="98">
        <f>'Month (mcm)'!P226+Calculation_mcm!P225</f>
        <v>30.68</v>
      </c>
      <c r="Q226" s="98">
        <f>'Month (mcm)'!Q226+Calculation_mcm!Q225</f>
        <v>82.41</v>
      </c>
      <c r="R226" s="98">
        <f>'Month (mcm)'!R226+Calculation_mcm!R225</f>
        <v>0</v>
      </c>
      <c r="S226" s="98">
        <f>'Month (mcm)'!S226+Calculation_mcm!S225</f>
        <v>778.42</v>
      </c>
      <c r="T226" s="98">
        <f>'Month (mcm)'!T226+Calculation_mcm!T225</f>
        <v>15662.87</v>
      </c>
    </row>
    <row r="227" spans="1:20" x14ac:dyDescent="0.35">
      <c r="A227" s="159" t="s">
        <v>448</v>
      </c>
      <c r="B227" s="98">
        <f>'Month (mcm)'!B227+Calculation_mcm!B226</f>
        <v>7355.78</v>
      </c>
      <c r="C227" s="98">
        <f>'Month (mcm)'!C227+Calculation_mcm!C226</f>
        <v>15777</v>
      </c>
      <c r="D227" s="98">
        <f>'Month (mcm)'!D227+Calculation_mcm!D226</f>
        <v>2026.28</v>
      </c>
      <c r="E227" s="98">
        <f>'Month (mcm)'!E227+Calculation_mcm!E226</f>
        <v>13750.720000000001</v>
      </c>
      <c r="F227" s="98">
        <f>'Month (mcm)'!F227+Calculation_mcm!F226</f>
        <v>385.25999999999993</v>
      </c>
      <c r="G227" s="98">
        <f>'Month (mcm)'!G227+Calculation_mcm!G226</f>
        <v>-10.44</v>
      </c>
      <c r="H227" s="98">
        <f>'Month (mcm)'!H227+Calculation_mcm!H226</f>
        <v>127.42</v>
      </c>
      <c r="I227" s="98">
        <f>'Month (mcm)'!I227+Calculation_mcm!I226</f>
        <v>23132.78</v>
      </c>
      <c r="J227" s="98">
        <f>'Month (mcm)'!J227+Calculation_mcm!J226</f>
        <v>21619.18</v>
      </c>
      <c r="K227" s="98">
        <f>'Month (mcm)'!K227+Calculation_mcm!K226</f>
        <v>4875.62</v>
      </c>
      <c r="L227" s="98">
        <f>'Month (mcm)'!L227+Calculation_mcm!L226</f>
        <v>10362.530000000001</v>
      </c>
      <c r="M227" s="98">
        <f>'Month (mcm)'!M227+Calculation_mcm!M226</f>
        <v>1798.9499999999998</v>
      </c>
      <c r="N227" s="98">
        <f>'Month (mcm)'!N227+Calculation_mcm!N226</f>
        <v>2894.25</v>
      </c>
      <c r="O227" s="98">
        <f>'Month (mcm)'!O227+Calculation_mcm!O226</f>
        <v>675.31999999999994</v>
      </c>
      <c r="P227" s="98">
        <f>'Month (mcm)'!P227+Calculation_mcm!P226</f>
        <v>37.57</v>
      </c>
      <c r="Q227" s="98">
        <f>'Month (mcm)'!Q227+Calculation_mcm!Q226</f>
        <v>108.55</v>
      </c>
      <c r="R227" s="98">
        <f>'Month (mcm)'!R227+Calculation_mcm!R226</f>
        <v>0</v>
      </c>
      <c r="S227" s="98">
        <f>'Month (mcm)'!S227+Calculation_mcm!S226</f>
        <v>1101.58</v>
      </c>
      <c r="T227" s="98">
        <f>'Month (mcm)'!T227+Calculation_mcm!T226</f>
        <v>21854.370000000003</v>
      </c>
    </row>
    <row r="228" spans="1:20" x14ac:dyDescent="0.35">
      <c r="A228" s="159" t="s">
        <v>449</v>
      </c>
      <c r="B228" s="98">
        <f>'Month (mcm)'!B228+Calculation_mcm!B227</f>
        <v>9727.64</v>
      </c>
      <c r="C228" s="98">
        <f>'Month (mcm)'!C228+Calculation_mcm!C227</f>
        <v>18339.95</v>
      </c>
      <c r="D228" s="98">
        <f>'Month (mcm)'!D228+Calculation_mcm!D227</f>
        <v>3013.95</v>
      </c>
      <c r="E228" s="98">
        <f>'Month (mcm)'!E228+Calculation_mcm!E227</f>
        <v>15326</v>
      </c>
      <c r="F228" s="98">
        <f>'Month (mcm)'!F228+Calculation_mcm!F227</f>
        <v>546.29</v>
      </c>
      <c r="G228" s="98">
        <f>'Month (mcm)'!G228+Calculation_mcm!G227</f>
        <v>-13.92</v>
      </c>
      <c r="H228" s="98">
        <f>'Month (mcm)'!H228+Calculation_mcm!H227</f>
        <v>169.89</v>
      </c>
      <c r="I228" s="98">
        <f>'Month (mcm)'!I228+Calculation_mcm!I227</f>
        <v>28067.589999999997</v>
      </c>
      <c r="J228" s="98">
        <f>'Month (mcm)'!J228+Calculation_mcm!J227</f>
        <v>25769.82</v>
      </c>
      <c r="K228" s="98">
        <f>'Month (mcm)'!K228+Calculation_mcm!K227</f>
        <v>5783.65</v>
      </c>
      <c r="L228" s="98">
        <f>'Month (mcm)'!L228+Calculation_mcm!L227</f>
        <v>12073.85</v>
      </c>
      <c r="M228" s="98">
        <f>'Month (mcm)'!M228+Calculation_mcm!M227</f>
        <v>2281.4699999999998</v>
      </c>
      <c r="N228" s="98">
        <f>'Month (mcm)'!N228+Calculation_mcm!N227</f>
        <v>3592.36</v>
      </c>
      <c r="O228" s="98">
        <f>'Month (mcm)'!O228+Calculation_mcm!O227</f>
        <v>885.31</v>
      </c>
      <c r="P228" s="98">
        <f>'Month (mcm)'!P228+Calculation_mcm!P227</f>
        <v>41.96</v>
      </c>
      <c r="Q228" s="98">
        <f>'Month (mcm)'!Q228+Calculation_mcm!Q227</f>
        <v>115.92</v>
      </c>
      <c r="R228" s="98">
        <f>'Month (mcm)'!R228+Calculation_mcm!R227</f>
        <v>0</v>
      </c>
      <c r="S228" s="98">
        <f>'Month (mcm)'!S228+Calculation_mcm!S227</f>
        <v>1375.56</v>
      </c>
      <c r="T228" s="98">
        <f>'Month (mcm)'!T228+Calculation_mcm!T227</f>
        <v>26150.080000000002</v>
      </c>
    </row>
    <row r="229" spans="1:20" x14ac:dyDescent="0.35">
      <c r="A229" s="159" t="s">
        <v>450</v>
      </c>
      <c r="B229" s="98">
        <f>'Month (mcm)'!B229+Calculation_mcm!B228</f>
        <v>11990.72</v>
      </c>
      <c r="C229" s="98">
        <f>'Month (mcm)'!C229+Calculation_mcm!C228</f>
        <v>20257.34</v>
      </c>
      <c r="D229" s="98">
        <f>'Month (mcm)'!D229+Calculation_mcm!D228</f>
        <v>4024.5699999999997</v>
      </c>
      <c r="E229" s="98">
        <f>'Month (mcm)'!E229+Calculation_mcm!E228</f>
        <v>16232.77</v>
      </c>
      <c r="F229" s="98">
        <f>'Month (mcm)'!F229+Calculation_mcm!F228</f>
        <v>896.8599999999999</v>
      </c>
      <c r="G229" s="98">
        <f>'Month (mcm)'!G229+Calculation_mcm!G228</f>
        <v>-17.399999999999999</v>
      </c>
      <c r="H229" s="98">
        <f>'Month (mcm)'!H229+Calculation_mcm!H228</f>
        <v>213.77999999999997</v>
      </c>
      <c r="I229" s="98">
        <f>'Month (mcm)'!I229+Calculation_mcm!I228</f>
        <v>32248.059999999998</v>
      </c>
      <c r="J229" s="98">
        <f>'Month (mcm)'!J229+Calculation_mcm!J228</f>
        <v>29334.13</v>
      </c>
      <c r="K229" s="98">
        <f>'Month (mcm)'!K229+Calculation_mcm!K228</f>
        <v>6980.4699999999993</v>
      </c>
      <c r="L229" s="98">
        <f>'Month (mcm)'!L229+Calculation_mcm!L228</f>
        <v>13181.18</v>
      </c>
      <c r="M229" s="98">
        <f>'Month (mcm)'!M229+Calculation_mcm!M228</f>
        <v>2705.29</v>
      </c>
      <c r="N229" s="98">
        <f>'Month (mcm)'!N229+Calculation_mcm!N228</f>
        <v>4196.66</v>
      </c>
      <c r="O229" s="98">
        <f>'Month (mcm)'!O229+Calculation_mcm!O228</f>
        <v>1077.1499999999999</v>
      </c>
      <c r="P229" s="98">
        <f>'Month (mcm)'!P229+Calculation_mcm!P228</f>
        <v>46.910000000000004</v>
      </c>
      <c r="Q229" s="98">
        <f>'Month (mcm)'!Q229+Calculation_mcm!Q228</f>
        <v>121.28</v>
      </c>
      <c r="R229" s="98">
        <f>'Month (mcm)'!R229+Calculation_mcm!R228</f>
        <v>0</v>
      </c>
      <c r="S229" s="98">
        <f>'Month (mcm)'!S229+Calculation_mcm!S228</f>
        <v>1602.96</v>
      </c>
      <c r="T229" s="98">
        <f>'Month (mcm)'!T229+Calculation_mcm!T228</f>
        <v>29911.9</v>
      </c>
    </row>
    <row r="230" spans="1:20" x14ac:dyDescent="0.35">
      <c r="A230" s="159" t="s">
        <v>451</v>
      </c>
      <c r="B230" s="98">
        <f>'Month (mcm)'!B230+Calculation_mcm!B229</f>
        <v>11990.72</v>
      </c>
      <c r="C230" s="98">
        <f>'Month (mcm)'!C230+Calculation_mcm!C229</f>
        <v>20257.34</v>
      </c>
      <c r="D230" s="98">
        <f>'Month (mcm)'!D230+Calculation_mcm!D229</f>
        <v>4024.5699999999997</v>
      </c>
      <c r="E230" s="98">
        <f>'Month (mcm)'!E230+Calculation_mcm!E229</f>
        <v>16232.77</v>
      </c>
      <c r="F230" s="98">
        <f>'Month (mcm)'!F230+Calculation_mcm!F229</f>
        <v>896.8599999999999</v>
      </c>
      <c r="G230" s="98">
        <f>'Month (mcm)'!G230+Calculation_mcm!G229</f>
        <v>-17.399999999999999</v>
      </c>
      <c r="H230" s="98">
        <f>'Month (mcm)'!H230+Calculation_mcm!H229</f>
        <v>213.77999999999997</v>
      </c>
      <c r="I230" s="98">
        <f>'Month (mcm)'!I230+Calculation_mcm!I229</f>
        <v>32248.059999999998</v>
      </c>
      <c r="J230" s="98">
        <f>'Month (mcm)'!J230+Calculation_mcm!J229</f>
        <v>29334.13</v>
      </c>
      <c r="K230" s="98">
        <f>'Month (mcm)'!K230+Calculation_mcm!K229</f>
        <v>6980.4699999999993</v>
      </c>
      <c r="L230" s="98">
        <f>'Month (mcm)'!L230+Calculation_mcm!L229</f>
        <v>13181.18</v>
      </c>
      <c r="M230" s="98">
        <f>'Month (mcm)'!M230+Calculation_mcm!M229</f>
        <v>2705.29</v>
      </c>
      <c r="N230" s="98">
        <f>'Month (mcm)'!N230+Calculation_mcm!N229</f>
        <v>4196.66</v>
      </c>
      <c r="O230" s="98">
        <f>'Month (mcm)'!O230+Calculation_mcm!O229</f>
        <v>1077.1499999999999</v>
      </c>
      <c r="P230" s="98">
        <f>'Month (mcm)'!P230+Calculation_mcm!P229</f>
        <v>46.910000000000004</v>
      </c>
      <c r="Q230" s="98">
        <f>'Month (mcm)'!Q230+Calculation_mcm!Q229</f>
        <v>121.28</v>
      </c>
      <c r="R230" s="98">
        <f>'Month (mcm)'!R230+Calculation_mcm!R229</f>
        <v>0</v>
      </c>
      <c r="S230" s="98">
        <f>'Month (mcm)'!S230+Calculation_mcm!S229</f>
        <v>1602.96</v>
      </c>
      <c r="T230" s="98">
        <f>'Month (mcm)'!T230+Calculation_mcm!T229</f>
        <v>29911.9</v>
      </c>
    </row>
    <row r="231" spans="1:20" x14ac:dyDescent="0.35">
      <c r="A231" s="159" t="s">
        <v>452</v>
      </c>
      <c r="B231" s="98">
        <f>'Month (mcm)'!B231+Calculation_mcm!B230</f>
        <v>11990.72</v>
      </c>
      <c r="C231" s="98">
        <f>'Month (mcm)'!C231+Calculation_mcm!C230</f>
        <v>20257.34</v>
      </c>
      <c r="D231" s="98">
        <f>'Month (mcm)'!D231+Calculation_mcm!D230</f>
        <v>4024.5699999999997</v>
      </c>
      <c r="E231" s="98">
        <f>'Month (mcm)'!E231+Calculation_mcm!E230</f>
        <v>16232.77</v>
      </c>
      <c r="F231" s="98">
        <f>'Month (mcm)'!F231+Calculation_mcm!F230</f>
        <v>896.8599999999999</v>
      </c>
      <c r="G231" s="98">
        <f>'Month (mcm)'!G231+Calculation_mcm!G230</f>
        <v>-17.399999999999999</v>
      </c>
      <c r="H231" s="98">
        <f>'Month (mcm)'!H231+Calculation_mcm!H230</f>
        <v>213.77999999999997</v>
      </c>
      <c r="I231" s="98">
        <f>'Month (mcm)'!I231+Calculation_mcm!I230</f>
        <v>32248.059999999998</v>
      </c>
      <c r="J231" s="98">
        <f>'Month (mcm)'!J231+Calculation_mcm!J230</f>
        <v>29334.13</v>
      </c>
      <c r="K231" s="98">
        <f>'Month (mcm)'!K231+Calculation_mcm!K230</f>
        <v>6980.4699999999993</v>
      </c>
      <c r="L231" s="98">
        <f>'Month (mcm)'!L231+Calculation_mcm!L230</f>
        <v>13181.18</v>
      </c>
      <c r="M231" s="98">
        <f>'Month (mcm)'!M231+Calculation_mcm!M230</f>
        <v>2705.29</v>
      </c>
      <c r="N231" s="98">
        <f>'Month (mcm)'!N231+Calculation_mcm!N230</f>
        <v>4196.66</v>
      </c>
      <c r="O231" s="98">
        <f>'Month (mcm)'!O231+Calculation_mcm!O230</f>
        <v>1077.1499999999999</v>
      </c>
      <c r="P231" s="98">
        <f>'Month (mcm)'!P231+Calculation_mcm!P230</f>
        <v>46.910000000000004</v>
      </c>
      <c r="Q231" s="98">
        <f>'Month (mcm)'!Q231+Calculation_mcm!Q230</f>
        <v>121.28</v>
      </c>
      <c r="R231" s="98">
        <f>'Month (mcm)'!R231+Calculation_mcm!R230</f>
        <v>0</v>
      </c>
      <c r="S231" s="98">
        <f>'Month (mcm)'!S231+Calculation_mcm!S230</f>
        <v>1602.96</v>
      </c>
      <c r="T231" s="98">
        <f>'Month (mcm)'!T231+Calculation_mcm!T230</f>
        <v>29911.9</v>
      </c>
    </row>
    <row r="232" spans="1:20" x14ac:dyDescent="0.35">
      <c r="A232" s="159" t="s">
        <v>453</v>
      </c>
      <c r="B232" s="98">
        <f>'Month (mcm)'!B232+Calculation_mcm!B231</f>
        <v>11990.72</v>
      </c>
      <c r="C232" s="98">
        <f>'Month (mcm)'!C232+Calculation_mcm!C231</f>
        <v>20257.34</v>
      </c>
      <c r="D232" s="98">
        <f>'Month (mcm)'!D232+Calculation_mcm!D231</f>
        <v>4024.5699999999997</v>
      </c>
      <c r="E232" s="98">
        <f>'Month (mcm)'!E232+Calculation_mcm!E231</f>
        <v>16232.77</v>
      </c>
      <c r="F232" s="98">
        <f>'Month (mcm)'!F232+Calculation_mcm!F231</f>
        <v>896.8599999999999</v>
      </c>
      <c r="G232" s="98">
        <f>'Month (mcm)'!G232+Calculation_mcm!G231</f>
        <v>-17.399999999999999</v>
      </c>
      <c r="H232" s="98">
        <f>'Month (mcm)'!H232+Calculation_mcm!H231</f>
        <v>213.77999999999997</v>
      </c>
      <c r="I232" s="98">
        <f>'Month (mcm)'!I232+Calculation_mcm!I231</f>
        <v>32248.059999999998</v>
      </c>
      <c r="J232" s="98">
        <f>'Month (mcm)'!J232+Calculation_mcm!J231</f>
        <v>29334.13</v>
      </c>
      <c r="K232" s="98">
        <f>'Month (mcm)'!K232+Calculation_mcm!K231</f>
        <v>6980.4699999999993</v>
      </c>
      <c r="L232" s="98">
        <f>'Month (mcm)'!L232+Calculation_mcm!L231</f>
        <v>13181.18</v>
      </c>
      <c r="M232" s="98">
        <f>'Month (mcm)'!M232+Calculation_mcm!M231</f>
        <v>2705.29</v>
      </c>
      <c r="N232" s="98">
        <f>'Month (mcm)'!N232+Calculation_mcm!N231</f>
        <v>4196.66</v>
      </c>
      <c r="O232" s="98">
        <f>'Month (mcm)'!O232+Calculation_mcm!O231</f>
        <v>1077.1499999999999</v>
      </c>
      <c r="P232" s="98">
        <f>'Month (mcm)'!P232+Calculation_mcm!P231</f>
        <v>46.910000000000004</v>
      </c>
      <c r="Q232" s="98">
        <f>'Month (mcm)'!Q232+Calculation_mcm!Q231</f>
        <v>121.28</v>
      </c>
      <c r="R232" s="98">
        <f>'Month (mcm)'!R232+Calculation_mcm!R231</f>
        <v>0</v>
      </c>
      <c r="S232" s="98">
        <f>'Month (mcm)'!S232+Calculation_mcm!S231</f>
        <v>1602.96</v>
      </c>
      <c r="T232" s="98">
        <f>'Month (mcm)'!T232+Calculation_mcm!T231</f>
        <v>29911.9</v>
      </c>
    </row>
    <row r="233" spans="1:20" x14ac:dyDescent="0.35">
      <c r="A233" s="159" t="s">
        <v>454</v>
      </c>
      <c r="B233" s="98">
        <f>'Month (mcm)'!B233+Calculation_mcm!B232</f>
        <v>11990.72</v>
      </c>
      <c r="C233" s="98">
        <f>'Month (mcm)'!C233+Calculation_mcm!C232</f>
        <v>20257.34</v>
      </c>
      <c r="D233" s="98">
        <f>'Month (mcm)'!D233+Calculation_mcm!D232</f>
        <v>4024.5699999999997</v>
      </c>
      <c r="E233" s="98">
        <f>'Month (mcm)'!E233+Calculation_mcm!E232</f>
        <v>16232.77</v>
      </c>
      <c r="F233" s="98">
        <f>'Month (mcm)'!F233+Calculation_mcm!F232</f>
        <v>896.8599999999999</v>
      </c>
      <c r="G233" s="98">
        <f>'Month (mcm)'!G233+Calculation_mcm!G232</f>
        <v>-17.399999999999999</v>
      </c>
      <c r="H233" s="98">
        <f>'Month (mcm)'!H233+Calculation_mcm!H232</f>
        <v>213.77999999999997</v>
      </c>
      <c r="I233" s="98">
        <f>'Month (mcm)'!I233+Calculation_mcm!I232</f>
        <v>32248.059999999998</v>
      </c>
      <c r="J233" s="98">
        <f>'Month (mcm)'!J233+Calculation_mcm!J232</f>
        <v>29334.13</v>
      </c>
      <c r="K233" s="98">
        <f>'Month (mcm)'!K233+Calculation_mcm!K232</f>
        <v>6980.4699999999993</v>
      </c>
      <c r="L233" s="98">
        <f>'Month (mcm)'!L233+Calculation_mcm!L232</f>
        <v>13181.18</v>
      </c>
      <c r="M233" s="98">
        <f>'Month (mcm)'!M233+Calculation_mcm!M232</f>
        <v>2705.29</v>
      </c>
      <c r="N233" s="98">
        <f>'Month (mcm)'!N233+Calculation_mcm!N232</f>
        <v>4196.66</v>
      </c>
      <c r="O233" s="98">
        <f>'Month (mcm)'!O233+Calculation_mcm!O232</f>
        <v>1077.1499999999999</v>
      </c>
      <c r="P233" s="98">
        <f>'Month (mcm)'!P233+Calculation_mcm!P232</f>
        <v>46.910000000000004</v>
      </c>
      <c r="Q233" s="98">
        <f>'Month (mcm)'!Q233+Calculation_mcm!Q232</f>
        <v>121.28</v>
      </c>
      <c r="R233" s="98">
        <f>'Month (mcm)'!R233+Calculation_mcm!R232</f>
        <v>0</v>
      </c>
      <c r="S233" s="98">
        <f>'Month (mcm)'!S233+Calculation_mcm!S232</f>
        <v>1602.96</v>
      </c>
      <c r="T233" s="98">
        <f>'Month (mcm)'!T233+Calculation_mcm!T232</f>
        <v>29911.9</v>
      </c>
    </row>
    <row r="234" spans="1:20" x14ac:dyDescent="0.35">
      <c r="A234" s="159" t="s">
        <v>455</v>
      </c>
      <c r="B234" s="98">
        <f>'Month (mcm)'!B234+Calculation_mcm!B233</f>
        <v>11990.72</v>
      </c>
      <c r="C234" s="98">
        <f>'Month (mcm)'!C234+Calculation_mcm!C233</f>
        <v>20257.34</v>
      </c>
      <c r="D234" s="98">
        <f>'Month (mcm)'!D234+Calculation_mcm!D233</f>
        <v>4024.5699999999997</v>
      </c>
      <c r="E234" s="98">
        <f>'Month (mcm)'!E234+Calculation_mcm!E233</f>
        <v>16232.77</v>
      </c>
      <c r="F234" s="98">
        <f>'Month (mcm)'!F234+Calculation_mcm!F233</f>
        <v>896.8599999999999</v>
      </c>
      <c r="G234" s="98">
        <f>'Month (mcm)'!G234+Calculation_mcm!G233</f>
        <v>-17.399999999999999</v>
      </c>
      <c r="H234" s="98">
        <f>'Month (mcm)'!H234+Calculation_mcm!H233</f>
        <v>213.77999999999997</v>
      </c>
      <c r="I234" s="98">
        <f>'Month (mcm)'!I234+Calculation_mcm!I233</f>
        <v>32248.059999999998</v>
      </c>
      <c r="J234" s="98">
        <f>'Month (mcm)'!J234+Calculation_mcm!J233</f>
        <v>29334.13</v>
      </c>
      <c r="K234" s="98">
        <f>'Month (mcm)'!K234+Calculation_mcm!K233</f>
        <v>6980.4699999999993</v>
      </c>
      <c r="L234" s="98">
        <f>'Month (mcm)'!L234+Calculation_mcm!L233</f>
        <v>13181.18</v>
      </c>
      <c r="M234" s="98">
        <f>'Month (mcm)'!M234+Calculation_mcm!M233</f>
        <v>2705.29</v>
      </c>
      <c r="N234" s="98">
        <f>'Month (mcm)'!N234+Calculation_mcm!N233</f>
        <v>4196.66</v>
      </c>
      <c r="O234" s="98">
        <f>'Month (mcm)'!O234+Calculation_mcm!O233</f>
        <v>1077.1499999999999</v>
      </c>
      <c r="P234" s="98">
        <f>'Month (mcm)'!P234+Calculation_mcm!P233</f>
        <v>46.910000000000004</v>
      </c>
      <c r="Q234" s="98">
        <f>'Month (mcm)'!Q234+Calculation_mcm!Q233</f>
        <v>121.28</v>
      </c>
      <c r="R234" s="98">
        <f>'Month (mcm)'!R234+Calculation_mcm!R233</f>
        <v>0</v>
      </c>
      <c r="S234" s="98">
        <f>'Month (mcm)'!S234+Calculation_mcm!S233</f>
        <v>1602.96</v>
      </c>
      <c r="T234" s="98">
        <f>'Month (mcm)'!T234+Calculation_mcm!T233</f>
        <v>29911.9</v>
      </c>
    </row>
    <row r="235" spans="1:20" x14ac:dyDescent="0.35">
      <c r="A235" s="159" t="s">
        <v>456</v>
      </c>
      <c r="B235" s="98">
        <f>'Month (mcm)'!B235+Calculation_mcm!B234</f>
        <v>11990.72</v>
      </c>
      <c r="C235" s="98">
        <f>'Month (mcm)'!C235+Calculation_mcm!C234</f>
        <v>20257.34</v>
      </c>
      <c r="D235" s="98">
        <f>'Month (mcm)'!D235+Calculation_mcm!D234</f>
        <v>4024.5699999999997</v>
      </c>
      <c r="E235" s="98">
        <f>'Month (mcm)'!E235+Calculation_mcm!E234</f>
        <v>16232.77</v>
      </c>
      <c r="F235" s="98">
        <f>'Month (mcm)'!F235+Calculation_mcm!F234</f>
        <v>896.8599999999999</v>
      </c>
      <c r="G235" s="98">
        <f>'Month (mcm)'!G235+Calculation_mcm!G234</f>
        <v>-17.399999999999999</v>
      </c>
      <c r="H235" s="98">
        <f>'Month (mcm)'!H235+Calculation_mcm!H234</f>
        <v>213.77999999999997</v>
      </c>
      <c r="I235" s="98">
        <f>'Month (mcm)'!I235+Calculation_mcm!I234</f>
        <v>32248.059999999998</v>
      </c>
      <c r="J235" s="98">
        <f>'Month (mcm)'!J235+Calculation_mcm!J234</f>
        <v>29334.13</v>
      </c>
      <c r="K235" s="98">
        <f>'Month (mcm)'!K235+Calculation_mcm!K234</f>
        <v>6980.4699999999993</v>
      </c>
      <c r="L235" s="98">
        <f>'Month (mcm)'!L235+Calculation_mcm!L234</f>
        <v>13181.18</v>
      </c>
      <c r="M235" s="98">
        <f>'Month (mcm)'!M235+Calculation_mcm!M234</f>
        <v>2705.29</v>
      </c>
      <c r="N235" s="98">
        <f>'Month (mcm)'!N235+Calculation_mcm!N234</f>
        <v>4196.66</v>
      </c>
      <c r="O235" s="98">
        <f>'Month (mcm)'!O235+Calculation_mcm!O234</f>
        <v>1077.1499999999999</v>
      </c>
      <c r="P235" s="98">
        <f>'Month (mcm)'!P235+Calculation_mcm!P234</f>
        <v>46.910000000000004</v>
      </c>
      <c r="Q235" s="98">
        <f>'Month (mcm)'!Q235+Calculation_mcm!Q234</f>
        <v>121.28</v>
      </c>
      <c r="R235" s="98">
        <f>'Month (mcm)'!R235+Calculation_mcm!R234</f>
        <v>0</v>
      </c>
      <c r="S235" s="98">
        <f>'Month (mcm)'!S235+Calculation_mcm!S234</f>
        <v>1602.96</v>
      </c>
      <c r="T235" s="98">
        <f>'Month (mcm)'!T235+Calculation_mcm!T234</f>
        <v>29911.9</v>
      </c>
    </row>
    <row r="236" spans="1:20" x14ac:dyDescent="0.35">
      <c r="A236" s="159" t="s">
        <v>457</v>
      </c>
      <c r="B236" s="98">
        <f>'Month (mcm)'!B236+Calculation_mcm!B235</f>
        <v>11990.72</v>
      </c>
      <c r="C236" s="98">
        <f>'Month (mcm)'!C236+Calculation_mcm!C235</f>
        <v>20257.34</v>
      </c>
      <c r="D236" s="98">
        <f>'Month (mcm)'!D236+Calculation_mcm!D235</f>
        <v>4024.5699999999997</v>
      </c>
      <c r="E236" s="98">
        <f>'Month (mcm)'!E236+Calculation_mcm!E235</f>
        <v>16232.77</v>
      </c>
      <c r="F236" s="98">
        <f>'Month (mcm)'!F236+Calculation_mcm!F235</f>
        <v>896.8599999999999</v>
      </c>
      <c r="G236" s="98">
        <f>'Month (mcm)'!G236+Calculation_mcm!G235</f>
        <v>-17.399999999999999</v>
      </c>
      <c r="H236" s="98">
        <f>'Month (mcm)'!H236+Calculation_mcm!H235</f>
        <v>213.77999999999997</v>
      </c>
      <c r="I236" s="98">
        <f>'Month (mcm)'!I236+Calculation_mcm!I235</f>
        <v>32248.059999999998</v>
      </c>
      <c r="J236" s="98">
        <f>'Month (mcm)'!J236+Calculation_mcm!J235</f>
        <v>29334.13</v>
      </c>
      <c r="K236" s="98">
        <f>'Month (mcm)'!K236+Calculation_mcm!K235</f>
        <v>6980.4699999999993</v>
      </c>
      <c r="L236" s="98">
        <f>'Month (mcm)'!L236+Calculation_mcm!L235</f>
        <v>13181.18</v>
      </c>
      <c r="M236" s="98">
        <f>'Month (mcm)'!M236+Calculation_mcm!M235</f>
        <v>2705.29</v>
      </c>
      <c r="N236" s="98">
        <f>'Month (mcm)'!N236+Calculation_mcm!N235</f>
        <v>4196.66</v>
      </c>
      <c r="O236" s="98">
        <f>'Month (mcm)'!O236+Calculation_mcm!O235</f>
        <v>1077.1499999999999</v>
      </c>
      <c r="P236" s="98">
        <f>'Month (mcm)'!P236+Calculation_mcm!P235</f>
        <v>46.910000000000004</v>
      </c>
      <c r="Q236" s="98">
        <f>'Month (mcm)'!Q236+Calculation_mcm!Q235</f>
        <v>121.28</v>
      </c>
      <c r="R236" s="98">
        <f>'Month (mcm)'!R236+Calculation_mcm!R235</f>
        <v>0</v>
      </c>
      <c r="S236" s="98">
        <f>'Month (mcm)'!S236+Calculation_mcm!S235</f>
        <v>1602.96</v>
      </c>
      <c r="T236" s="98">
        <f>'Month (mcm)'!T236+Calculation_mcm!T235</f>
        <v>29911.9</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5E1D1-402F-43C5-968A-39F1070B1262}">
  <dimension ref="A1:B17"/>
  <sheetViews>
    <sheetView showGridLines="0" zoomScaleNormal="100" zoomScaleSheetLayoutView="100" workbookViewId="0"/>
  </sheetViews>
  <sheetFormatPr defaultColWidth="9.26953125" defaultRowHeight="15" customHeight="1" x14ac:dyDescent="0.25"/>
  <cols>
    <col min="1" max="1" width="75.54296875" style="15" customWidth="1"/>
    <col min="2" max="2" width="30.54296875" style="15" customWidth="1"/>
    <col min="3" max="16384" width="9.26953125" style="15"/>
  </cols>
  <sheetData>
    <row r="1" spans="1:2" ht="45" customHeight="1" x14ac:dyDescent="0.25">
      <c r="A1" s="14" t="s">
        <v>18</v>
      </c>
    </row>
    <row r="2" spans="1:2" ht="20.25" customHeight="1" x14ac:dyDescent="0.25">
      <c r="A2" s="2" t="s">
        <v>19</v>
      </c>
    </row>
    <row r="3" spans="1:2" ht="20.25" customHeight="1" x14ac:dyDescent="0.25">
      <c r="A3" s="3" t="s">
        <v>20</v>
      </c>
    </row>
    <row r="4" spans="1:2" ht="30" customHeight="1" x14ac:dyDescent="0.55000000000000004">
      <c r="A4" s="6" t="s">
        <v>21</v>
      </c>
      <c r="B4" s="16" t="s">
        <v>22</v>
      </c>
    </row>
    <row r="5" spans="1:2" ht="20.25" customHeight="1" x14ac:dyDescent="0.25">
      <c r="A5" s="3" t="s">
        <v>23</v>
      </c>
      <c r="B5" s="12" t="s">
        <v>24</v>
      </c>
    </row>
    <row r="6" spans="1:2" ht="20.25" customHeight="1" x14ac:dyDescent="0.25">
      <c r="A6" s="3" t="s">
        <v>18</v>
      </c>
      <c r="B6" s="12" t="s">
        <v>18</v>
      </c>
    </row>
    <row r="7" spans="1:2" ht="20.25" customHeight="1" x14ac:dyDescent="0.25">
      <c r="A7" s="3" t="s">
        <v>25</v>
      </c>
      <c r="B7" s="12" t="s">
        <v>25</v>
      </c>
    </row>
    <row r="8" spans="1:2" ht="20.25" customHeight="1" x14ac:dyDescent="0.25">
      <c r="A8" s="3" t="s">
        <v>26</v>
      </c>
      <c r="B8" s="12" t="s">
        <v>26</v>
      </c>
    </row>
    <row r="9" spans="1:2" ht="20.25" customHeight="1" x14ac:dyDescent="0.25">
      <c r="A9" s="3" t="s">
        <v>153</v>
      </c>
      <c r="B9" s="12" t="s">
        <v>27</v>
      </c>
    </row>
    <row r="10" spans="1:2" ht="20.25" customHeight="1" x14ac:dyDescent="0.25">
      <c r="A10" s="3" t="s">
        <v>156</v>
      </c>
      <c r="B10" s="12" t="s">
        <v>28</v>
      </c>
    </row>
    <row r="11" spans="1:2" ht="20.25" customHeight="1" x14ac:dyDescent="0.25">
      <c r="A11" s="3" t="s">
        <v>155</v>
      </c>
      <c r="B11" s="12" t="s">
        <v>29</v>
      </c>
    </row>
    <row r="12" spans="1:2" ht="20.149999999999999" customHeight="1" x14ac:dyDescent="0.25">
      <c r="A12" s="3" t="s">
        <v>154</v>
      </c>
      <c r="B12" s="12" t="s">
        <v>30</v>
      </c>
    </row>
    <row r="13" spans="1:2" ht="20.25" customHeight="1" x14ac:dyDescent="0.25">
      <c r="A13" s="3" t="s">
        <v>157</v>
      </c>
      <c r="B13" s="12" t="s">
        <v>148</v>
      </c>
    </row>
    <row r="14" spans="1:2" ht="20.25" customHeight="1" x14ac:dyDescent="0.25">
      <c r="A14" s="3" t="s">
        <v>160</v>
      </c>
      <c r="B14" s="12" t="s">
        <v>151</v>
      </c>
    </row>
    <row r="15" spans="1:2" ht="20.149999999999999" customHeight="1" x14ac:dyDescent="0.25">
      <c r="A15" s="3" t="s">
        <v>159</v>
      </c>
      <c r="B15" s="12" t="s">
        <v>150</v>
      </c>
    </row>
    <row r="16" spans="1:2" ht="20.25" customHeight="1" x14ac:dyDescent="0.25">
      <c r="A16" s="3" t="s">
        <v>158</v>
      </c>
      <c r="B16" s="12" t="s">
        <v>149</v>
      </c>
    </row>
    <row r="17" spans="1:2" ht="20.25" customHeight="1" x14ac:dyDescent="0.25">
      <c r="A17" s="3" t="s">
        <v>161</v>
      </c>
      <c r="B17" s="12" t="s">
        <v>162</v>
      </c>
    </row>
  </sheetData>
  <hyperlinks>
    <hyperlink ref="B5" location="'Cover Sheet'!A1" display="Cover Sheet" xr:uid="{3498A260-75CA-4AF5-8644-6B66963E69D0}"/>
    <hyperlink ref="B6" location="Contents!A1" display="Contents" xr:uid="{4F4D6EAB-EA20-423F-B8A2-F0EF3E4AF018}"/>
    <hyperlink ref="B8" location="Commentary!A1" display="Commentary" xr:uid="{DCAFF667-FC74-40E4-ACD7-2C9757D6E824}"/>
    <hyperlink ref="B9" location="'Main Table (GWh)'!A1" display="Main table (GWh)" xr:uid="{BD49A950-856A-4D5C-AA30-DE3D2E17464B}"/>
    <hyperlink ref="B10" location="'Annual (GWh)'!A1" display="Annual (GWh)" xr:uid="{6BBAD2D7-1CD8-4251-B49F-7A8176E2B4BA}"/>
    <hyperlink ref="B11" location="'Quarter (GWh)'!A1" display="Quarter (GWh)" xr:uid="{BB17677E-DB09-4A3C-95A4-CF3979EEAD5F}"/>
    <hyperlink ref="B13" location="'Main Table (mcm)'!A1" display="Main table (mcm)" xr:uid="{6E29B9A1-EC13-4389-9351-83913EACFC85}"/>
    <hyperlink ref="B17" location="'Month (calorific values)'!A1" display="Month (calorific values)" xr:uid="{52537B0A-19AB-4FFF-974B-F1C4E2893B24}"/>
    <hyperlink ref="B16" location="'Month (mcm)'!A1" display="Month (mcm)" xr:uid="{A93E17C8-E8F6-41FD-9CC5-C35874A00B26}"/>
    <hyperlink ref="B7" location="Notes!A1" display="Notes" xr:uid="{D17DE85A-C48C-4AB8-AF74-60936A2E518C}"/>
    <hyperlink ref="B15" location="'Quarter (mcm)'!A1" display="Quarter (mcm)" xr:uid="{D2F7F4EB-5699-4078-8360-01620CDFD063}"/>
    <hyperlink ref="B12" location="'Month (GWh)'!A1" display="Month (GWh)" xr:uid="{7986F899-71B7-4E9E-BB5E-1E0E7673CAA9}"/>
    <hyperlink ref="B14" location="'Annual (mcm)'!A1" display="Annual (mcm)" xr:uid="{E4956ED6-395B-4645-AC52-ED3111A76378}"/>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AD582-FD5A-41E6-8485-39126E2AD8DC}">
  <dimension ref="A1:B22"/>
  <sheetViews>
    <sheetView showGridLines="0" zoomScaleNormal="100" workbookViewId="0"/>
  </sheetViews>
  <sheetFormatPr defaultColWidth="9.26953125" defaultRowHeight="15.5" x14ac:dyDescent="0.35"/>
  <cols>
    <col min="1" max="1" width="10" style="2" customWidth="1"/>
    <col min="2" max="2" width="150.54296875" style="2" customWidth="1"/>
    <col min="3" max="16384" width="9.26953125" style="2"/>
  </cols>
  <sheetData>
    <row r="1" spans="1:2" ht="45" customHeight="1" x14ac:dyDescent="0.35">
      <c r="A1" s="14" t="s">
        <v>25</v>
      </c>
    </row>
    <row r="2" spans="1:2" s="3" customFormat="1" ht="20.25" customHeight="1" x14ac:dyDescent="0.35">
      <c r="A2" s="3" t="s">
        <v>31</v>
      </c>
    </row>
    <row r="3" spans="1:2" s="3" customFormat="1" ht="20.25" customHeight="1" x14ac:dyDescent="0.35">
      <c r="A3" s="3" t="s">
        <v>32</v>
      </c>
    </row>
    <row r="4" spans="1:2" s="3" customFormat="1" ht="30" customHeight="1" x14ac:dyDescent="0.55000000000000004">
      <c r="A4" s="6" t="s">
        <v>33</v>
      </c>
      <c r="B4" s="6" t="s">
        <v>34</v>
      </c>
    </row>
    <row r="5" spans="1:2" ht="20.149999999999999" customHeight="1" x14ac:dyDescent="0.35">
      <c r="A5" s="2" t="s">
        <v>35</v>
      </c>
      <c r="B5" s="2" t="s">
        <v>75</v>
      </c>
    </row>
    <row r="6" spans="1:2" ht="31" x14ac:dyDescent="0.35">
      <c r="A6" s="2" t="s">
        <v>36</v>
      </c>
      <c r="B6" s="152" t="s">
        <v>474</v>
      </c>
    </row>
    <row r="7" spans="1:2" ht="20.149999999999999" customHeight="1" x14ac:dyDescent="0.35">
      <c r="A7" s="2" t="s">
        <v>37</v>
      </c>
      <c r="B7" s="2" t="s">
        <v>74</v>
      </c>
    </row>
    <row r="8" spans="1:2" s="5" customFormat="1" ht="20.149999999999999" customHeight="1" x14ac:dyDescent="0.35">
      <c r="A8" s="2" t="s">
        <v>38</v>
      </c>
      <c r="B8" s="5" t="s">
        <v>176</v>
      </c>
    </row>
    <row r="9" spans="1:2" s="5" customFormat="1" ht="20.149999999999999" customHeight="1" x14ac:dyDescent="0.35">
      <c r="A9" s="152" t="s">
        <v>39</v>
      </c>
      <c r="B9" s="5" t="s">
        <v>471</v>
      </c>
    </row>
    <row r="10" spans="1:2" s="5" customFormat="1" ht="20.149999999999999" customHeight="1" x14ac:dyDescent="0.35">
      <c r="A10" s="2" t="s">
        <v>40</v>
      </c>
      <c r="B10" s="5" t="s">
        <v>173</v>
      </c>
    </row>
    <row r="11" spans="1:2" s="5" customFormat="1" ht="20.149999999999999" customHeight="1" x14ac:dyDescent="0.35">
      <c r="A11" s="2"/>
      <c r="B11" s="106" t="s">
        <v>172</v>
      </c>
    </row>
    <row r="12" spans="1:2" s="5" customFormat="1" ht="20.149999999999999" customHeight="1" x14ac:dyDescent="0.35">
      <c r="A12" s="152" t="s">
        <v>41</v>
      </c>
      <c r="B12" s="2" t="s">
        <v>175</v>
      </c>
    </row>
    <row r="13" spans="1:2" s="5" customFormat="1" ht="20.149999999999999" customHeight="1" x14ac:dyDescent="0.35">
      <c r="A13" s="2"/>
      <c r="B13" s="106" t="s">
        <v>174</v>
      </c>
    </row>
    <row r="14" spans="1:2" s="5" customFormat="1" ht="20.149999999999999" customHeight="1" x14ac:dyDescent="0.35">
      <c r="A14" s="152" t="s">
        <v>42</v>
      </c>
      <c r="B14" s="152" t="s">
        <v>475</v>
      </c>
    </row>
    <row r="15" spans="1:2" s="5" customFormat="1" ht="20.149999999999999" customHeight="1" x14ac:dyDescent="0.35">
      <c r="A15" s="152" t="s">
        <v>43</v>
      </c>
      <c r="B15" s="2" t="s">
        <v>373</v>
      </c>
    </row>
    <row r="16" spans="1:2" ht="20.149999999999999" customHeight="1" x14ac:dyDescent="0.35">
      <c r="A16" s="152" t="s">
        <v>44</v>
      </c>
      <c r="B16" s="2" t="s">
        <v>79</v>
      </c>
    </row>
    <row r="17" spans="1:2" ht="20.149999999999999" customHeight="1" x14ac:dyDescent="0.35">
      <c r="A17" s="152" t="s">
        <v>45</v>
      </c>
      <c r="B17" s="2" t="s">
        <v>80</v>
      </c>
    </row>
    <row r="18" spans="1:2" ht="20.149999999999999" customHeight="1" x14ac:dyDescent="0.35">
      <c r="A18" s="152" t="s">
        <v>46</v>
      </c>
      <c r="B18" s="2" t="s">
        <v>178</v>
      </c>
    </row>
    <row r="19" spans="1:2" ht="20.149999999999999" customHeight="1" x14ac:dyDescent="0.35">
      <c r="A19" s="152" t="s">
        <v>374</v>
      </c>
      <c r="B19" s="2" t="s">
        <v>76</v>
      </c>
    </row>
    <row r="20" spans="1:2" ht="20.149999999999999" customHeight="1" x14ac:dyDescent="0.35">
      <c r="A20" s="152" t="s">
        <v>468</v>
      </c>
      <c r="B20" s="2" t="s">
        <v>77</v>
      </c>
    </row>
    <row r="21" spans="1:2" ht="20.149999999999999" customHeight="1" x14ac:dyDescent="0.35">
      <c r="A21" s="152" t="s">
        <v>469</v>
      </c>
      <c r="B21" s="17" t="s">
        <v>78</v>
      </c>
    </row>
    <row r="22" spans="1:2" ht="20.149999999999999" customHeight="1" x14ac:dyDescent="0.35">
      <c r="A22" s="152" t="s">
        <v>470</v>
      </c>
      <c r="B22" s="2" t="s">
        <v>81</v>
      </c>
    </row>
  </sheetData>
  <phoneticPr fontId="21" type="noConversion"/>
  <hyperlinks>
    <hyperlink ref="B11" r:id="rId1" display="https://www.gov.uk/government/publications/solid-fuels-and-derived-gases-statistics-data-sources-and-methodologies" xr:uid="{430B1147-E71A-4BB9-A0E9-EF8CE45A226B}"/>
    <hyperlink ref="B13" r:id="rId2" display="https://www.gov.uk/government/publications/renewable-energy-statistics-data-sources-and-methodologies" xr:uid="{B0378780-6D51-4992-9E16-DCAF9CE85DBA}"/>
  </hyperlinks>
  <pageMargins left="0.7" right="0.7" top="0.75" bottom="0.75" header="0.3" footer="0.3"/>
  <pageSetup paperSize="9" orientation="portrait" verticalDpi="0" r:id="rId3"/>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0A9D4-2C32-45B3-81E4-D6D39B5B9902}">
  <dimension ref="A1:B15"/>
  <sheetViews>
    <sheetView showGridLines="0" zoomScaleNormal="100" workbookViewId="0"/>
  </sheetViews>
  <sheetFormatPr defaultColWidth="9.26953125" defaultRowHeight="15.5" x14ac:dyDescent="0.35"/>
  <cols>
    <col min="1" max="1" width="156.26953125" style="5" bestFit="1" customWidth="1"/>
    <col min="2" max="2" width="9.1796875" style="5" customWidth="1"/>
    <col min="3" max="16384" width="9.26953125" style="5"/>
  </cols>
  <sheetData>
    <row r="1" spans="1:2" ht="45" customHeight="1" x14ac:dyDescent="0.35">
      <c r="A1" s="1" t="s">
        <v>17</v>
      </c>
    </row>
    <row r="2" spans="1:2" ht="30" customHeight="1" x14ac:dyDescent="0.55000000000000004">
      <c r="A2" s="165" t="s">
        <v>375</v>
      </c>
    </row>
    <row r="3" spans="1:2" ht="28.5" customHeight="1" x14ac:dyDescent="0.45">
      <c r="A3" s="166" t="s">
        <v>431</v>
      </c>
      <c r="B3" s="160"/>
    </row>
    <row r="4" spans="1:2" ht="51" customHeight="1" x14ac:dyDescent="0.35">
      <c r="A4" s="167" t="s">
        <v>488</v>
      </c>
    </row>
    <row r="5" spans="1:2" ht="24.65" customHeight="1" x14ac:dyDescent="0.45">
      <c r="A5" s="166" t="s">
        <v>467</v>
      </c>
      <c r="B5" s="160"/>
    </row>
    <row r="6" spans="1:2" ht="51" customHeight="1" x14ac:dyDescent="0.35">
      <c r="A6" s="167" t="s">
        <v>489</v>
      </c>
    </row>
    <row r="7" spans="1:2" ht="20" customHeight="1" x14ac:dyDescent="0.35">
      <c r="A7" s="169" t="s">
        <v>420</v>
      </c>
    </row>
    <row r="8" spans="1:2" ht="20" customHeight="1" x14ac:dyDescent="0.35">
      <c r="A8" s="169" t="s">
        <v>419</v>
      </c>
    </row>
    <row r="9" spans="1:2" ht="30" customHeight="1" x14ac:dyDescent="0.35"/>
    <row r="10" spans="1:2" s="157" customFormat="1" ht="20.149999999999999" customHeight="1" x14ac:dyDescent="0.35">
      <c r="A10" s="5"/>
    </row>
    <row r="11" spans="1:2" s="157" customFormat="1" x14ac:dyDescent="0.35">
      <c r="A11" s="5"/>
    </row>
    <row r="12" spans="1:2" s="156" customFormat="1" ht="20.149999999999999" customHeight="1" x14ac:dyDescent="0.45">
      <c r="A12" s="5"/>
    </row>
    <row r="13" spans="1:2" s="157" customFormat="1" x14ac:dyDescent="0.35">
      <c r="A13" s="5"/>
    </row>
    <row r="14" spans="1:2" s="157" customFormat="1" ht="20.149999999999999" customHeight="1" x14ac:dyDescent="0.35">
      <c r="A14" s="5"/>
    </row>
    <row r="15" spans="1:2" s="157" customFormat="1" ht="20.149999999999999" customHeight="1" x14ac:dyDescent="0.35">
      <c r="A15" s="5"/>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87103-4C50-419B-B688-5BB79814D448}">
  <sheetPr>
    <pageSetUpPr fitToPage="1"/>
  </sheetPr>
  <dimension ref="A1:T27"/>
  <sheetViews>
    <sheetView showGridLines="0" zoomScaleNormal="100" workbookViewId="0">
      <pane xSplit="1" ySplit="8" topLeftCell="B9" activePane="bottomRight" state="frozen"/>
      <selection pane="topRight" activeCell="B1" sqref="B1"/>
      <selection pane="bottomLeft" activeCell="A9" sqref="A9"/>
      <selection pane="bottomRight" activeCell="B9" sqref="B9"/>
    </sheetView>
  </sheetViews>
  <sheetFormatPr defaultColWidth="9" defaultRowHeight="15.5" x14ac:dyDescent="0.35"/>
  <cols>
    <col min="1" max="1" width="35.54296875" style="48" customWidth="1"/>
    <col min="2" max="20" width="13.54296875" style="2" customWidth="1"/>
    <col min="21" max="21" width="9" style="2"/>
    <col min="22" max="22" width="13.1796875" style="2" bestFit="1" customWidth="1"/>
    <col min="23" max="233" width="9" style="2"/>
    <col min="234" max="234" width="6.26953125" style="2" customWidth="1"/>
    <col min="235" max="235" width="10.26953125" style="2" customWidth="1"/>
    <col min="236" max="236" width="11" style="2" customWidth="1"/>
    <col min="237" max="237" width="12.54296875" style="2" customWidth="1"/>
    <col min="238" max="238" width="11.453125" style="2" customWidth="1"/>
    <col min="239" max="239" width="9.54296875" style="2" customWidth="1"/>
    <col min="240" max="240" width="0" style="2" hidden="1" customWidth="1"/>
    <col min="241" max="241" width="9.7265625" style="2" customWidth="1"/>
    <col min="242" max="243" width="12.54296875" style="2" customWidth="1"/>
    <col min="244" max="244" width="12.26953125" style="2" customWidth="1"/>
    <col min="245" max="245" width="12.54296875" style="2" customWidth="1"/>
    <col min="246" max="246" width="0" style="2" hidden="1" customWidth="1"/>
    <col min="247" max="247" width="14.26953125" style="2" customWidth="1"/>
    <col min="248" max="248" width="10.7265625" style="2" customWidth="1"/>
    <col min="249" max="249" width="13.7265625" style="2" customWidth="1"/>
    <col min="250" max="250" width="11.54296875" style="2" customWidth="1"/>
    <col min="251" max="251" width="11.26953125" style="2" customWidth="1"/>
    <col min="252" max="252" width="13.54296875" style="2" customWidth="1"/>
    <col min="253" max="253" width="15" style="2" customWidth="1"/>
    <col min="254" max="254" width="15.26953125" style="2" bestFit="1" customWidth="1"/>
    <col min="255" max="255" width="16.26953125" style="2" bestFit="1" customWidth="1"/>
    <col min="256" max="256" width="12" style="2" customWidth="1"/>
    <col min="257" max="489" width="9" style="2"/>
    <col min="490" max="490" width="6.26953125" style="2" customWidth="1"/>
    <col min="491" max="491" width="10.26953125" style="2" customWidth="1"/>
    <col min="492" max="492" width="11" style="2" customWidth="1"/>
    <col min="493" max="493" width="12.54296875" style="2" customWidth="1"/>
    <col min="494" max="494" width="11.453125" style="2" customWidth="1"/>
    <col min="495" max="495" width="9.54296875" style="2" customWidth="1"/>
    <col min="496" max="496" width="0" style="2" hidden="1" customWidth="1"/>
    <col min="497" max="497" width="9.7265625" style="2" customWidth="1"/>
    <col min="498" max="499" width="12.54296875" style="2" customWidth="1"/>
    <col min="500" max="500" width="12.26953125" style="2" customWidth="1"/>
    <col min="501" max="501" width="12.54296875" style="2" customWidth="1"/>
    <col min="502" max="502" width="0" style="2" hidden="1" customWidth="1"/>
    <col min="503" max="503" width="14.26953125" style="2" customWidth="1"/>
    <col min="504" max="504" width="10.7265625" style="2" customWidth="1"/>
    <col min="505" max="505" width="13.7265625" style="2" customWidth="1"/>
    <col min="506" max="506" width="11.54296875" style="2" customWidth="1"/>
    <col min="507" max="507" width="11.26953125" style="2" customWidth="1"/>
    <col min="508" max="508" width="13.54296875" style="2" customWidth="1"/>
    <col min="509" max="509" width="15" style="2" customWidth="1"/>
    <col min="510" max="510" width="15.26953125" style="2" bestFit="1" customWidth="1"/>
    <col min="511" max="511" width="16.26953125" style="2" bestFit="1" customWidth="1"/>
    <col min="512" max="512" width="12" style="2" customWidth="1"/>
    <col min="513" max="745" width="9" style="2"/>
    <col min="746" max="746" width="6.26953125" style="2" customWidth="1"/>
    <col min="747" max="747" width="10.26953125" style="2" customWidth="1"/>
    <col min="748" max="748" width="11" style="2" customWidth="1"/>
    <col min="749" max="749" width="12.54296875" style="2" customWidth="1"/>
    <col min="750" max="750" width="11.453125" style="2" customWidth="1"/>
    <col min="751" max="751" width="9.54296875" style="2" customWidth="1"/>
    <col min="752" max="752" width="0" style="2" hidden="1" customWidth="1"/>
    <col min="753" max="753" width="9.7265625" style="2" customWidth="1"/>
    <col min="754" max="755" width="12.54296875" style="2" customWidth="1"/>
    <col min="756" max="756" width="12.26953125" style="2" customWidth="1"/>
    <col min="757" max="757" width="12.54296875" style="2" customWidth="1"/>
    <col min="758" max="758" width="0" style="2" hidden="1" customWidth="1"/>
    <col min="759" max="759" width="14.26953125" style="2" customWidth="1"/>
    <col min="760" max="760" width="10.7265625" style="2" customWidth="1"/>
    <col min="761" max="761" width="13.7265625" style="2" customWidth="1"/>
    <col min="762" max="762" width="11.54296875" style="2" customWidth="1"/>
    <col min="763" max="763" width="11.26953125" style="2" customWidth="1"/>
    <col min="764" max="764" width="13.54296875" style="2" customWidth="1"/>
    <col min="765" max="765" width="15" style="2" customWidth="1"/>
    <col min="766" max="766" width="15.26953125" style="2" bestFit="1" customWidth="1"/>
    <col min="767" max="767" width="16.26953125" style="2" bestFit="1" customWidth="1"/>
    <col min="768" max="768" width="12" style="2" customWidth="1"/>
    <col min="769" max="1001" width="9" style="2"/>
    <col min="1002" max="1002" width="6.26953125" style="2" customWidth="1"/>
    <col min="1003" max="1003" width="10.26953125" style="2" customWidth="1"/>
    <col min="1004" max="1004" width="11" style="2" customWidth="1"/>
    <col min="1005" max="1005" width="12.54296875" style="2" customWidth="1"/>
    <col min="1006" max="1006" width="11.453125" style="2" customWidth="1"/>
    <col min="1007" max="1007" width="9.54296875" style="2" customWidth="1"/>
    <col min="1008" max="1008" width="0" style="2" hidden="1" customWidth="1"/>
    <col min="1009" max="1009" width="9.7265625" style="2" customWidth="1"/>
    <col min="1010" max="1011" width="12.54296875" style="2" customWidth="1"/>
    <col min="1012" max="1012" width="12.26953125" style="2" customWidth="1"/>
    <col min="1013" max="1013" width="12.54296875" style="2" customWidth="1"/>
    <col min="1014" max="1014" width="0" style="2" hidden="1" customWidth="1"/>
    <col min="1015" max="1015" width="14.26953125" style="2" customWidth="1"/>
    <col min="1016" max="1016" width="10.7265625" style="2" customWidth="1"/>
    <col min="1017" max="1017" width="13.7265625" style="2" customWidth="1"/>
    <col min="1018" max="1018" width="11.54296875" style="2" customWidth="1"/>
    <col min="1019" max="1019" width="11.26953125" style="2" customWidth="1"/>
    <col min="1020" max="1020" width="13.54296875" style="2" customWidth="1"/>
    <col min="1021" max="1021" width="15" style="2" customWidth="1"/>
    <col min="1022" max="1022" width="15.26953125" style="2" bestFit="1" customWidth="1"/>
    <col min="1023" max="1023" width="16.26953125" style="2" bestFit="1" customWidth="1"/>
    <col min="1024" max="1024" width="12" style="2" customWidth="1"/>
    <col min="1025" max="1257" width="9" style="2"/>
    <col min="1258" max="1258" width="6.26953125" style="2" customWidth="1"/>
    <col min="1259" max="1259" width="10.26953125" style="2" customWidth="1"/>
    <col min="1260" max="1260" width="11" style="2" customWidth="1"/>
    <col min="1261" max="1261" width="12.54296875" style="2" customWidth="1"/>
    <col min="1262" max="1262" width="11.453125" style="2" customWidth="1"/>
    <col min="1263" max="1263" width="9.54296875" style="2" customWidth="1"/>
    <col min="1264" max="1264" width="0" style="2" hidden="1" customWidth="1"/>
    <col min="1265" max="1265" width="9.7265625" style="2" customWidth="1"/>
    <col min="1266" max="1267" width="12.54296875" style="2" customWidth="1"/>
    <col min="1268" max="1268" width="12.26953125" style="2" customWidth="1"/>
    <col min="1269" max="1269" width="12.54296875" style="2" customWidth="1"/>
    <col min="1270" max="1270" width="0" style="2" hidden="1" customWidth="1"/>
    <col min="1271" max="1271" width="14.26953125" style="2" customWidth="1"/>
    <col min="1272" max="1272" width="10.7265625" style="2" customWidth="1"/>
    <col min="1273" max="1273" width="13.7265625" style="2" customWidth="1"/>
    <col min="1274" max="1274" width="11.54296875" style="2" customWidth="1"/>
    <col min="1275" max="1275" width="11.26953125" style="2" customWidth="1"/>
    <col min="1276" max="1276" width="13.54296875" style="2" customWidth="1"/>
    <col min="1277" max="1277" width="15" style="2" customWidth="1"/>
    <col min="1278" max="1278" width="15.26953125" style="2" bestFit="1" customWidth="1"/>
    <col min="1279" max="1279" width="16.26953125" style="2" bestFit="1" customWidth="1"/>
    <col min="1280" max="1280" width="12" style="2" customWidth="1"/>
    <col min="1281" max="1513" width="9" style="2"/>
    <col min="1514" max="1514" width="6.26953125" style="2" customWidth="1"/>
    <col min="1515" max="1515" width="10.26953125" style="2" customWidth="1"/>
    <col min="1516" max="1516" width="11" style="2" customWidth="1"/>
    <col min="1517" max="1517" width="12.54296875" style="2" customWidth="1"/>
    <col min="1518" max="1518" width="11.453125" style="2" customWidth="1"/>
    <col min="1519" max="1519" width="9.54296875" style="2" customWidth="1"/>
    <col min="1520" max="1520" width="0" style="2" hidden="1" customWidth="1"/>
    <col min="1521" max="1521" width="9.7265625" style="2" customWidth="1"/>
    <col min="1522" max="1523" width="12.54296875" style="2" customWidth="1"/>
    <col min="1524" max="1524" width="12.26953125" style="2" customWidth="1"/>
    <col min="1525" max="1525" width="12.54296875" style="2" customWidth="1"/>
    <col min="1526" max="1526" width="0" style="2" hidden="1" customWidth="1"/>
    <col min="1527" max="1527" width="14.26953125" style="2" customWidth="1"/>
    <col min="1528" max="1528" width="10.7265625" style="2" customWidth="1"/>
    <col min="1529" max="1529" width="13.7265625" style="2" customWidth="1"/>
    <col min="1530" max="1530" width="11.54296875" style="2" customWidth="1"/>
    <col min="1531" max="1531" width="11.26953125" style="2" customWidth="1"/>
    <col min="1532" max="1532" width="13.54296875" style="2" customWidth="1"/>
    <col min="1533" max="1533" width="15" style="2" customWidth="1"/>
    <col min="1534" max="1534" width="15.26953125" style="2" bestFit="1" customWidth="1"/>
    <col min="1535" max="1535" width="16.26953125" style="2" bestFit="1" customWidth="1"/>
    <col min="1536" max="1536" width="12" style="2" customWidth="1"/>
    <col min="1537" max="1769" width="9" style="2"/>
    <col min="1770" max="1770" width="6.26953125" style="2" customWidth="1"/>
    <col min="1771" max="1771" width="10.26953125" style="2" customWidth="1"/>
    <col min="1772" max="1772" width="11" style="2" customWidth="1"/>
    <col min="1773" max="1773" width="12.54296875" style="2" customWidth="1"/>
    <col min="1774" max="1774" width="11.453125" style="2" customWidth="1"/>
    <col min="1775" max="1775" width="9.54296875" style="2" customWidth="1"/>
    <col min="1776" max="1776" width="0" style="2" hidden="1" customWidth="1"/>
    <col min="1777" max="1777" width="9.7265625" style="2" customWidth="1"/>
    <col min="1778" max="1779" width="12.54296875" style="2" customWidth="1"/>
    <col min="1780" max="1780" width="12.26953125" style="2" customWidth="1"/>
    <col min="1781" max="1781" width="12.54296875" style="2" customWidth="1"/>
    <col min="1782" max="1782" width="0" style="2" hidden="1" customWidth="1"/>
    <col min="1783" max="1783" width="14.26953125" style="2" customWidth="1"/>
    <col min="1784" max="1784" width="10.7265625" style="2" customWidth="1"/>
    <col min="1785" max="1785" width="13.7265625" style="2" customWidth="1"/>
    <col min="1786" max="1786" width="11.54296875" style="2" customWidth="1"/>
    <col min="1787" max="1787" width="11.26953125" style="2" customWidth="1"/>
    <col min="1788" max="1788" width="13.54296875" style="2" customWidth="1"/>
    <col min="1789" max="1789" width="15" style="2" customWidth="1"/>
    <col min="1790" max="1790" width="15.26953125" style="2" bestFit="1" customWidth="1"/>
    <col min="1791" max="1791" width="16.26953125" style="2" bestFit="1" customWidth="1"/>
    <col min="1792" max="1792" width="12" style="2" customWidth="1"/>
    <col min="1793" max="2025" width="9" style="2"/>
    <col min="2026" max="2026" width="6.26953125" style="2" customWidth="1"/>
    <col min="2027" max="2027" width="10.26953125" style="2" customWidth="1"/>
    <col min="2028" max="2028" width="11" style="2" customWidth="1"/>
    <col min="2029" max="2029" width="12.54296875" style="2" customWidth="1"/>
    <col min="2030" max="2030" width="11.453125" style="2" customWidth="1"/>
    <col min="2031" max="2031" width="9.54296875" style="2" customWidth="1"/>
    <col min="2032" max="2032" width="0" style="2" hidden="1" customWidth="1"/>
    <col min="2033" max="2033" width="9.7265625" style="2" customWidth="1"/>
    <col min="2034" max="2035" width="12.54296875" style="2" customWidth="1"/>
    <col min="2036" max="2036" width="12.26953125" style="2" customWidth="1"/>
    <col min="2037" max="2037" width="12.54296875" style="2" customWidth="1"/>
    <col min="2038" max="2038" width="0" style="2" hidden="1" customWidth="1"/>
    <col min="2039" max="2039" width="14.26953125" style="2" customWidth="1"/>
    <col min="2040" max="2040" width="10.7265625" style="2" customWidth="1"/>
    <col min="2041" max="2041" width="13.7265625" style="2" customWidth="1"/>
    <col min="2042" max="2042" width="11.54296875" style="2" customWidth="1"/>
    <col min="2043" max="2043" width="11.26953125" style="2" customWidth="1"/>
    <col min="2044" max="2044" width="13.54296875" style="2" customWidth="1"/>
    <col min="2045" max="2045" width="15" style="2" customWidth="1"/>
    <col min="2046" max="2046" width="15.26953125" style="2" bestFit="1" customWidth="1"/>
    <col min="2047" max="2047" width="16.26953125" style="2" bestFit="1" customWidth="1"/>
    <col min="2048" max="2048" width="12" style="2" customWidth="1"/>
    <col min="2049" max="2281" width="9" style="2"/>
    <col min="2282" max="2282" width="6.26953125" style="2" customWidth="1"/>
    <col min="2283" max="2283" width="10.26953125" style="2" customWidth="1"/>
    <col min="2284" max="2284" width="11" style="2" customWidth="1"/>
    <col min="2285" max="2285" width="12.54296875" style="2" customWidth="1"/>
    <col min="2286" max="2286" width="11.453125" style="2" customWidth="1"/>
    <col min="2287" max="2287" width="9.54296875" style="2" customWidth="1"/>
    <col min="2288" max="2288" width="0" style="2" hidden="1" customWidth="1"/>
    <col min="2289" max="2289" width="9.7265625" style="2" customWidth="1"/>
    <col min="2290" max="2291" width="12.54296875" style="2" customWidth="1"/>
    <col min="2292" max="2292" width="12.26953125" style="2" customWidth="1"/>
    <col min="2293" max="2293" width="12.54296875" style="2" customWidth="1"/>
    <col min="2294" max="2294" width="0" style="2" hidden="1" customWidth="1"/>
    <col min="2295" max="2295" width="14.26953125" style="2" customWidth="1"/>
    <col min="2296" max="2296" width="10.7265625" style="2" customWidth="1"/>
    <col min="2297" max="2297" width="13.7265625" style="2" customWidth="1"/>
    <col min="2298" max="2298" width="11.54296875" style="2" customWidth="1"/>
    <col min="2299" max="2299" width="11.26953125" style="2" customWidth="1"/>
    <col min="2300" max="2300" width="13.54296875" style="2" customWidth="1"/>
    <col min="2301" max="2301" width="15" style="2" customWidth="1"/>
    <col min="2302" max="2302" width="15.26953125" style="2" bestFit="1" customWidth="1"/>
    <col min="2303" max="2303" width="16.26953125" style="2" bestFit="1" customWidth="1"/>
    <col min="2304" max="2304" width="12" style="2" customWidth="1"/>
    <col min="2305" max="2537" width="9" style="2"/>
    <col min="2538" max="2538" width="6.26953125" style="2" customWidth="1"/>
    <col min="2539" max="2539" width="10.26953125" style="2" customWidth="1"/>
    <col min="2540" max="2540" width="11" style="2" customWidth="1"/>
    <col min="2541" max="2541" width="12.54296875" style="2" customWidth="1"/>
    <col min="2542" max="2542" width="11.453125" style="2" customWidth="1"/>
    <col min="2543" max="2543" width="9.54296875" style="2" customWidth="1"/>
    <col min="2544" max="2544" width="0" style="2" hidden="1" customWidth="1"/>
    <col min="2545" max="2545" width="9.7265625" style="2" customWidth="1"/>
    <col min="2546" max="2547" width="12.54296875" style="2" customWidth="1"/>
    <col min="2548" max="2548" width="12.26953125" style="2" customWidth="1"/>
    <col min="2549" max="2549" width="12.54296875" style="2" customWidth="1"/>
    <col min="2550" max="2550" width="0" style="2" hidden="1" customWidth="1"/>
    <col min="2551" max="2551" width="14.26953125" style="2" customWidth="1"/>
    <col min="2552" max="2552" width="10.7265625" style="2" customWidth="1"/>
    <col min="2553" max="2553" width="13.7265625" style="2" customWidth="1"/>
    <col min="2554" max="2554" width="11.54296875" style="2" customWidth="1"/>
    <col min="2555" max="2555" width="11.26953125" style="2" customWidth="1"/>
    <col min="2556" max="2556" width="13.54296875" style="2" customWidth="1"/>
    <col min="2557" max="2557" width="15" style="2" customWidth="1"/>
    <col min="2558" max="2558" width="15.26953125" style="2" bestFit="1" customWidth="1"/>
    <col min="2559" max="2559" width="16.26953125" style="2" bestFit="1" customWidth="1"/>
    <col min="2560" max="2560" width="12" style="2" customWidth="1"/>
    <col min="2561" max="2793" width="9" style="2"/>
    <col min="2794" max="2794" width="6.26953125" style="2" customWidth="1"/>
    <col min="2795" max="2795" width="10.26953125" style="2" customWidth="1"/>
    <col min="2796" max="2796" width="11" style="2" customWidth="1"/>
    <col min="2797" max="2797" width="12.54296875" style="2" customWidth="1"/>
    <col min="2798" max="2798" width="11.453125" style="2" customWidth="1"/>
    <col min="2799" max="2799" width="9.54296875" style="2" customWidth="1"/>
    <col min="2800" max="2800" width="0" style="2" hidden="1" customWidth="1"/>
    <col min="2801" max="2801" width="9.7265625" style="2" customWidth="1"/>
    <col min="2802" max="2803" width="12.54296875" style="2" customWidth="1"/>
    <col min="2804" max="2804" width="12.26953125" style="2" customWidth="1"/>
    <col min="2805" max="2805" width="12.54296875" style="2" customWidth="1"/>
    <col min="2806" max="2806" width="0" style="2" hidden="1" customWidth="1"/>
    <col min="2807" max="2807" width="14.26953125" style="2" customWidth="1"/>
    <col min="2808" max="2808" width="10.7265625" style="2" customWidth="1"/>
    <col min="2809" max="2809" width="13.7265625" style="2" customWidth="1"/>
    <col min="2810" max="2810" width="11.54296875" style="2" customWidth="1"/>
    <col min="2811" max="2811" width="11.26953125" style="2" customWidth="1"/>
    <col min="2812" max="2812" width="13.54296875" style="2" customWidth="1"/>
    <col min="2813" max="2813" width="15" style="2" customWidth="1"/>
    <col min="2814" max="2814" width="15.26953125" style="2" bestFit="1" customWidth="1"/>
    <col min="2815" max="2815" width="16.26953125" style="2" bestFit="1" customWidth="1"/>
    <col min="2816" max="2816" width="12" style="2" customWidth="1"/>
    <col min="2817" max="3049" width="9" style="2"/>
    <col min="3050" max="3050" width="6.26953125" style="2" customWidth="1"/>
    <col min="3051" max="3051" width="10.26953125" style="2" customWidth="1"/>
    <col min="3052" max="3052" width="11" style="2" customWidth="1"/>
    <col min="3053" max="3053" width="12.54296875" style="2" customWidth="1"/>
    <col min="3054" max="3054" width="11.453125" style="2" customWidth="1"/>
    <col min="3055" max="3055" width="9.54296875" style="2" customWidth="1"/>
    <col min="3056" max="3056" width="0" style="2" hidden="1" customWidth="1"/>
    <col min="3057" max="3057" width="9.7265625" style="2" customWidth="1"/>
    <col min="3058" max="3059" width="12.54296875" style="2" customWidth="1"/>
    <col min="3060" max="3060" width="12.26953125" style="2" customWidth="1"/>
    <col min="3061" max="3061" width="12.54296875" style="2" customWidth="1"/>
    <col min="3062" max="3062" width="0" style="2" hidden="1" customWidth="1"/>
    <col min="3063" max="3063" width="14.26953125" style="2" customWidth="1"/>
    <col min="3064" max="3064" width="10.7265625" style="2" customWidth="1"/>
    <col min="3065" max="3065" width="13.7265625" style="2" customWidth="1"/>
    <col min="3066" max="3066" width="11.54296875" style="2" customWidth="1"/>
    <col min="3067" max="3067" width="11.26953125" style="2" customWidth="1"/>
    <col min="3068" max="3068" width="13.54296875" style="2" customWidth="1"/>
    <col min="3069" max="3069" width="15" style="2" customWidth="1"/>
    <col min="3070" max="3070" width="15.26953125" style="2" bestFit="1" customWidth="1"/>
    <col min="3071" max="3071" width="16.26953125" style="2" bestFit="1" customWidth="1"/>
    <col min="3072" max="3072" width="12" style="2" customWidth="1"/>
    <col min="3073" max="3305" width="9" style="2"/>
    <col min="3306" max="3306" width="6.26953125" style="2" customWidth="1"/>
    <col min="3307" max="3307" width="10.26953125" style="2" customWidth="1"/>
    <col min="3308" max="3308" width="11" style="2" customWidth="1"/>
    <col min="3309" max="3309" width="12.54296875" style="2" customWidth="1"/>
    <col min="3310" max="3310" width="11.453125" style="2" customWidth="1"/>
    <col min="3311" max="3311" width="9.54296875" style="2" customWidth="1"/>
    <col min="3312" max="3312" width="0" style="2" hidden="1" customWidth="1"/>
    <col min="3313" max="3313" width="9.7265625" style="2" customWidth="1"/>
    <col min="3314" max="3315" width="12.54296875" style="2" customWidth="1"/>
    <col min="3316" max="3316" width="12.26953125" style="2" customWidth="1"/>
    <col min="3317" max="3317" width="12.54296875" style="2" customWidth="1"/>
    <col min="3318" max="3318" width="0" style="2" hidden="1" customWidth="1"/>
    <col min="3319" max="3319" width="14.26953125" style="2" customWidth="1"/>
    <col min="3320" max="3320" width="10.7265625" style="2" customWidth="1"/>
    <col min="3321" max="3321" width="13.7265625" style="2" customWidth="1"/>
    <col min="3322" max="3322" width="11.54296875" style="2" customWidth="1"/>
    <col min="3323" max="3323" width="11.26953125" style="2" customWidth="1"/>
    <col min="3324" max="3324" width="13.54296875" style="2" customWidth="1"/>
    <col min="3325" max="3325" width="15" style="2" customWidth="1"/>
    <col min="3326" max="3326" width="15.26953125" style="2" bestFit="1" customWidth="1"/>
    <col min="3327" max="3327" width="16.26953125" style="2" bestFit="1" customWidth="1"/>
    <col min="3328" max="3328" width="12" style="2" customWidth="1"/>
    <col min="3329" max="3561" width="9" style="2"/>
    <col min="3562" max="3562" width="6.26953125" style="2" customWidth="1"/>
    <col min="3563" max="3563" width="10.26953125" style="2" customWidth="1"/>
    <col min="3564" max="3564" width="11" style="2" customWidth="1"/>
    <col min="3565" max="3565" width="12.54296875" style="2" customWidth="1"/>
    <col min="3566" max="3566" width="11.453125" style="2" customWidth="1"/>
    <col min="3567" max="3567" width="9.54296875" style="2" customWidth="1"/>
    <col min="3568" max="3568" width="0" style="2" hidden="1" customWidth="1"/>
    <col min="3569" max="3569" width="9.7265625" style="2" customWidth="1"/>
    <col min="3570" max="3571" width="12.54296875" style="2" customWidth="1"/>
    <col min="3572" max="3572" width="12.26953125" style="2" customWidth="1"/>
    <col min="3573" max="3573" width="12.54296875" style="2" customWidth="1"/>
    <col min="3574" max="3574" width="0" style="2" hidden="1" customWidth="1"/>
    <col min="3575" max="3575" width="14.26953125" style="2" customWidth="1"/>
    <col min="3576" max="3576" width="10.7265625" style="2" customWidth="1"/>
    <col min="3577" max="3577" width="13.7265625" style="2" customWidth="1"/>
    <col min="3578" max="3578" width="11.54296875" style="2" customWidth="1"/>
    <col min="3579" max="3579" width="11.26953125" style="2" customWidth="1"/>
    <col min="3580" max="3580" width="13.54296875" style="2" customWidth="1"/>
    <col min="3581" max="3581" width="15" style="2" customWidth="1"/>
    <col min="3582" max="3582" width="15.26953125" style="2" bestFit="1" customWidth="1"/>
    <col min="3583" max="3583" width="16.26953125" style="2" bestFit="1" customWidth="1"/>
    <col min="3584" max="3584" width="12" style="2" customWidth="1"/>
    <col min="3585" max="3817" width="9" style="2"/>
    <col min="3818" max="3818" width="6.26953125" style="2" customWidth="1"/>
    <col min="3819" max="3819" width="10.26953125" style="2" customWidth="1"/>
    <col min="3820" max="3820" width="11" style="2" customWidth="1"/>
    <col min="3821" max="3821" width="12.54296875" style="2" customWidth="1"/>
    <col min="3822" max="3822" width="11.453125" style="2" customWidth="1"/>
    <col min="3823" max="3823" width="9.54296875" style="2" customWidth="1"/>
    <col min="3824" max="3824" width="0" style="2" hidden="1" customWidth="1"/>
    <col min="3825" max="3825" width="9.7265625" style="2" customWidth="1"/>
    <col min="3826" max="3827" width="12.54296875" style="2" customWidth="1"/>
    <col min="3828" max="3828" width="12.26953125" style="2" customWidth="1"/>
    <col min="3829" max="3829" width="12.54296875" style="2" customWidth="1"/>
    <col min="3830" max="3830" width="0" style="2" hidden="1" customWidth="1"/>
    <col min="3831" max="3831" width="14.26953125" style="2" customWidth="1"/>
    <col min="3832" max="3832" width="10.7265625" style="2" customWidth="1"/>
    <col min="3833" max="3833" width="13.7265625" style="2" customWidth="1"/>
    <col min="3834" max="3834" width="11.54296875" style="2" customWidth="1"/>
    <col min="3835" max="3835" width="11.26953125" style="2" customWidth="1"/>
    <col min="3836" max="3836" width="13.54296875" style="2" customWidth="1"/>
    <col min="3837" max="3837" width="15" style="2" customWidth="1"/>
    <col min="3838" max="3838" width="15.26953125" style="2" bestFit="1" customWidth="1"/>
    <col min="3839" max="3839" width="16.26953125" style="2" bestFit="1" customWidth="1"/>
    <col min="3840" max="3840" width="12" style="2" customWidth="1"/>
    <col min="3841" max="4073" width="9" style="2"/>
    <col min="4074" max="4074" width="6.26953125" style="2" customWidth="1"/>
    <col min="4075" max="4075" width="10.26953125" style="2" customWidth="1"/>
    <col min="4076" max="4076" width="11" style="2" customWidth="1"/>
    <col min="4077" max="4077" width="12.54296875" style="2" customWidth="1"/>
    <col min="4078" max="4078" width="11.453125" style="2" customWidth="1"/>
    <col min="4079" max="4079" width="9.54296875" style="2" customWidth="1"/>
    <col min="4080" max="4080" width="0" style="2" hidden="1" customWidth="1"/>
    <col min="4081" max="4081" width="9.7265625" style="2" customWidth="1"/>
    <col min="4082" max="4083" width="12.54296875" style="2" customWidth="1"/>
    <col min="4084" max="4084" width="12.26953125" style="2" customWidth="1"/>
    <col min="4085" max="4085" width="12.54296875" style="2" customWidth="1"/>
    <col min="4086" max="4086" width="0" style="2" hidden="1" customWidth="1"/>
    <col min="4087" max="4087" width="14.26953125" style="2" customWidth="1"/>
    <col min="4088" max="4088" width="10.7265625" style="2" customWidth="1"/>
    <col min="4089" max="4089" width="13.7265625" style="2" customWidth="1"/>
    <col min="4090" max="4090" width="11.54296875" style="2" customWidth="1"/>
    <col min="4091" max="4091" width="11.26953125" style="2" customWidth="1"/>
    <col min="4092" max="4092" width="13.54296875" style="2" customWidth="1"/>
    <col min="4093" max="4093" width="15" style="2" customWidth="1"/>
    <col min="4094" max="4094" width="15.26953125" style="2" bestFit="1" customWidth="1"/>
    <col min="4095" max="4095" width="16.26953125" style="2" bestFit="1" customWidth="1"/>
    <col min="4096" max="4096" width="12" style="2" customWidth="1"/>
    <col min="4097" max="4329" width="9" style="2"/>
    <col min="4330" max="4330" width="6.26953125" style="2" customWidth="1"/>
    <col min="4331" max="4331" width="10.26953125" style="2" customWidth="1"/>
    <col min="4332" max="4332" width="11" style="2" customWidth="1"/>
    <col min="4333" max="4333" width="12.54296875" style="2" customWidth="1"/>
    <col min="4334" max="4334" width="11.453125" style="2" customWidth="1"/>
    <col min="4335" max="4335" width="9.54296875" style="2" customWidth="1"/>
    <col min="4336" max="4336" width="0" style="2" hidden="1" customWidth="1"/>
    <col min="4337" max="4337" width="9.7265625" style="2" customWidth="1"/>
    <col min="4338" max="4339" width="12.54296875" style="2" customWidth="1"/>
    <col min="4340" max="4340" width="12.26953125" style="2" customWidth="1"/>
    <col min="4341" max="4341" width="12.54296875" style="2" customWidth="1"/>
    <col min="4342" max="4342" width="0" style="2" hidden="1" customWidth="1"/>
    <col min="4343" max="4343" width="14.26953125" style="2" customWidth="1"/>
    <col min="4344" max="4344" width="10.7265625" style="2" customWidth="1"/>
    <col min="4345" max="4345" width="13.7265625" style="2" customWidth="1"/>
    <col min="4346" max="4346" width="11.54296875" style="2" customWidth="1"/>
    <col min="4347" max="4347" width="11.26953125" style="2" customWidth="1"/>
    <col min="4348" max="4348" width="13.54296875" style="2" customWidth="1"/>
    <col min="4349" max="4349" width="15" style="2" customWidth="1"/>
    <col min="4350" max="4350" width="15.26953125" style="2" bestFit="1" customWidth="1"/>
    <col min="4351" max="4351" width="16.26953125" style="2" bestFit="1" customWidth="1"/>
    <col min="4352" max="4352" width="12" style="2" customWidth="1"/>
    <col min="4353" max="4585" width="9" style="2"/>
    <col min="4586" max="4586" width="6.26953125" style="2" customWidth="1"/>
    <col min="4587" max="4587" width="10.26953125" style="2" customWidth="1"/>
    <col min="4588" max="4588" width="11" style="2" customWidth="1"/>
    <col min="4589" max="4589" width="12.54296875" style="2" customWidth="1"/>
    <col min="4590" max="4590" width="11.453125" style="2" customWidth="1"/>
    <col min="4591" max="4591" width="9.54296875" style="2" customWidth="1"/>
    <col min="4592" max="4592" width="0" style="2" hidden="1" customWidth="1"/>
    <col min="4593" max="4593" width="9.7265625" style="2" customWidth="1"/>
    <col min="4594" max="4595" width="12.54296875" style="2" customWidth="1"/>
    <col min="4596" max="4596" width="12.26953125" style="2" customWidth="1"/>
    <col min="4597" max="4597" width="12.54296875" style="2" customWidth="1"/>
    <col min="4598" max="4598" width="0" style="2" hidden="1" customWidth="1"/>
    <col min="4599" max="4599" width="14.26953125" style="2" customWidth="1"/>
    <col min="4600" max="4600" width="10.7265625" style="2" customWidth="1"/>
    <col min="4601" max="4601" width="13.7265625" style="2" customWidth="1"/>
    <col min="4602" max="4602" width="11.54296875" style="2" customWidth="1"/>
    <col min="4603" max="4603" width="11.26953125" style="2" customWidth="1"/>
    <col min="4604" max="4604" width="13.54296875" style="2" customWidth="1"/>
    <col min="4605" max="4605" width="15" style="2" customWidth="1"/>
    <col min="4606" max="4606" width="15.26953125" style="2" bestFit="1" customWidth="1"/>
    <col min="4607" max="4607" width="16.26953125" style="2" bestFit="1" customWidth="1"/>
    <col min="4608" max="4608" width="12" style="2" customWidth="1"/>
    <col min="4609" max="4841" width="9" style="2"/>
    <col min="4842" max="4842" width="6.26953125" style="2" customWidth="1"/>
    <col min="4843" max="4843" width="10.26953125" style="2" customWidth="1"/>
    <col min="4844" max="4844" width="11" style="2" customWidth="1"/>
    <col min="4845" max="4845" width="12.54296875" style="2" customWidth="1"/>
    <col min="4846" max="4846" width="11.453125" style="2" customWidth="1"/>
    <col min="4847" max="4847" width="9.54296875" style="2" customWidth="1"/>
    <col min="4848" max="4848" width="0" style="2" hidden="1" customWidth="1"/>
    <col min="4849" max="4849" width="9.7265625" style="2" customWidth="1"/>
    <col min="4850" max="4851" width="12.54296875" style="2" customWidth="1"/>
    <col min="4852" max="4852" width="12.26953125" style="2" customWidth="1"/>
    <col min="4853" max="4853" width="12.54296875" style="2" customWidth="1"/>
    <col min="4854" max="4854" width="0" style="2" hidden="1" customWidth="1"/>
    <col min="4855" max="4855" width="14.26953125" style="2" customWidth="1"/>
    <col min="4856" max="4856" width="10.7265625" style="2" customWidth="1"/>
    <col min="4857" max="4857" width="13.7265625" style="2" customWidth="1"/>
    <col min="4858" max="4858" width="11.54296875" style="2" customWidth="1"/>
    <col min="4859" max="4859" width="11.26953125" style="2" customWidth="1"/>
    <col min="4860" max="4860" width="13.54296875" style="2" customWidth="1"/>
    <col min="4861" max="4861" width="15" style="2" customWidth="1"/>
    <col min="4862" max="4862" width="15.26953125" style="2" bestFit="1" customWidth="1"/>
    <col min="4863" max="4863" width="16.26953125" style="2" bestFit="1" customWidth="1"/>
    <col min="4864" max="4864" width="12" style="2" customWidth="1"/>
    <col min="4865" max="5097" width="9" style="2"/>
    <col min="5098" max="5098" width="6.26953125" style="2" customWidth="1"/>
    <col min="5099" max="5099" width="10.26953125" style="2" customWidth="1"/>
    <col min="5100" max="5100" width="11" style="2" customWidth="1"/>
    <col min="5101" max="5101" width="12.54296875" style="2" customWidth="1"/>
    <col min="5102" max="5102" width="11.453125" style="2" customWidth="1"/>
    <col min="5103" max="5103" width="9.54296875" style="2" customWidth="1"/>
    <col min="5104" max="5104" width="0" style="2" hidden="1" customWidth="1"/>
    <col min="5105" max="5105" width="9.7265625" style="2" customWidth="1"/>
    <col min="5106" max="5107" width="12.54296875" style="2" customWidth="1"/>
    <col min="5108" max="5108" width="12.26953125" style="2" customWidth="1"/>
    <col min="5109" max="5109" width="12.54296875" style="2" customWidth="1"/>
    <col min="5110" max="5110" width="0" style="2" hidden="1" customWidth="1"/>
    <col min="5111" max="5111" width="14.26953125" style="2" customWidth="1"/>
    <col min="5112" max="5112" width="10.7265625" style="2" customWidth="1"/>
    <col min="5113" max="5113" width="13.7265625" style="2" customWidth="1"/>
    <col min="5114" max="5114" width="11.54296875" style="2" customWidth="1"/>
    <col min="5115" max="5115" width="11.26953125" style="2" customWidth="1"/>
    <col min="5116" max="5116" width="13.54296875" style="2" customWidth="1"/>
    <col min="5117" max="5117" width="15" style="2" customWidth="1"/>
    <col min="5118" max="5118" width="15.26953125" style="2" bestFit="1" customWidth="1"/>
    <col min="5119" max="5119" width="16.26953125" style="2" bestFit="1" customWidth="1"/>
    <col min="5120" max="5120" width="12" style="2" customWidth="1"/>
    <col min="5121" max="5353" width="9" style="2"/>
    <col min="5354" max="5354" width="6.26953125" style="2" customWidth="1"/>
    <col min="5355" max="5355" width="10.26953125" style="2" customWidth="1"/>
    <col min="5356" max="5356" width="11" style="2" customWidth="1"/>
    <col min="5357" max="5357" width="12.54296875" style="2" customWidth="1"/>
    <col min="5358" max="5358" width="11.453125" style="2" customWidth="1"/>
    <col min="5359" max="5359" width="9.54296875" style="2" customWidth="1"/>
    <col min="5360" max="5360" width="0" style="2" hidden="1" customWidth="1"/>
    <col min="5361" max="5361" width="9.7265625" style="2" customWidth="1"/>
    <col min="5362" max="5363" width="12.54296875" style="2" customWidth="1"/>
    <col min="5364" max="5364" width="12.26953125" style="2" customWidth="1"/>
    <col min="5365" max="5365" width="12.54296875" style="2" customWidth="1"/>
    <col min="5366" max="5366" width="0" style="2" hidden="1" customWidth="1"/>
    <col min="5367" max="5367" width="14.26953125" style="2" customWidth="1"/>
    <col min="5368" max="5368" width="10.7265625" style="2" customWidth="1"/>
    <col min="5369" max="5369" width="13.7265625" style="2" customWidth="1"/>
    <col min="5370" max="5370" width="11.54296875" style="2" customWidth="1"/>
    <col min="5371" max="5371" width="11.26953125" style="2" customWidth="1"/>
    <col min="5372" max="5372" width="13.54296875" style="2" customWidth="1"/>
    <col min="5373" max="5373" width="15" style="2" customWidth="1"/>
    <col min="5374" max="5374" width="15.26953125" style="2" bestFit="1" customWidth="1"/>
    <col min="5375" max="5375" width="16.26953125" style="2" bestFit="1" customWidth="1"/>
    <col min="5376" max="5376" width="12" style="2" customWidth="1"/>
    <col min="5377" max="5609" width="9" style="2"/>
    <col min="5610" max="5610" width="6.26953125" style="2" customWidth="1"/>
    <col min="5611" max="5611" width="10.26953125" style="2" customWidth="1"/>
    <col min="5612" max="5612" width="11" style="2" customWidth="1"/>
    <col min="5613" max="5613" width="12.54296875" style="2" customWidth="1"/>
    <col min="5614" max="5614" width="11.453125" style="2" customWidth="1"/>
    <col min="5615" max="5615" width="9.54296875" style="2" customWidth="1"/>
    <col min="5616" max="5616" width="0" style="2" hidden="1" customWidth="1"/>
    <col min="5617" max="5617" width="9.7265625" style="2" customWidth="1"/>
    <col min="5618" max="5619" width="12.54296875" style="2" customWidth="1"/>
    <col min="5620" max="5620" width="12.26953125" style="2" customWidth="1"/>
    <col min="5621" max="5621" width="12.54296875" style="2" customWidth="1"/>
    <col min="5622" max="5622" width="0" style="2" hidden="1" customWidth="1"/>
    <col min="5623" max="5623" width="14.26953125" style="2" customWidth="1"/>
    <col min="5624" max="5624" width="10.7265625" style="2" customWidth="1"/>
    <col min="5625" max="5625" width="13.7265625" style="2" customWidth="1"/>
    <col min="5626" max="5626" width="11.54296875" style="2" customWidth="1"/>
    <col min="5627" max="5627" width="11.26953125" style="2" customWidth="1"/>
    <col min="5628" max="5628" width="13.54296875" style="2" customWidth="1"/>
    <col min="5629" max="5629" width="15" style="2" customWidth="1"/>
    <col min="5630" max="5630" width="15.26953125" style="2" bestFit="1" customWidth="1"/>
    <col min="5631" max="5631" width="16.26953125" style="2" bestFit="1" customWidth="1"/>
    <col min="5632" max="5632" width="12" style="2" customWidth="1"/>
    <col min="5633" max="5865" width="9" style="2"/>
    <col min="5866" max="5866" width="6.26953125" style="2" customWidth="1"/>
    <col min="5867" max="5867" width="10.26953125" style="2" customWidth="1"/>
    <col min="5868" max="5868" width="11" style="2" customWidth="1"/>
    <col min="5869" max="5869" width="12.54296875" style="2" customWidth="1"/>
    <col min="5870" max="5870" width="11.453125" style="2" customWidth="1"/>
    <col min="5871" max="5871" width="9.54296875" style="2" customWidth="1"/>
    <col min="5872" max="5872" width="0" style="2" hidden="1" customWidth="1"/>
    <col min="5873" max="5873" width="9.7265625" style="2" customWidth="1"/>
    <col min="5874" max="5875" width="12.54296875" style="2" customWidth="1"/>
    <col min="5876" max="5876" width="12.26953125" style="2" customWidth="1"/>
    <col min="5877" max="5877" width="12.54296875" style="2" customWidth="1"/>
    <col min="5878" max="5878" width="0" style="2" hidden="1" customWidth="1"/>
    <col min="5879" max="5879" width="14.26953125" style="2" customWidth="1"/>
    <col min="5880" max="5880" width="10.7265625" style="2" customWidth="1"/>
    <col min="5881" max="5881" width="13.7265625" style="2" customWidth="1"/>
    <col min="5882" max="5882" width="11.54296875" style="2" customWidth="1"/>
    <col min="5883" max="5883" width="11.26953125" style="2" customWidth="1"/>
    <col min="5884" max="5884" width="13.54296875" style="2" customWidth="1"/>
    <col min="5885" max="5885" width="15" style="2" customWidth="1"/>
    <col min="5886" max="5886" width="15.26953125" style="2" bestFit="1" customWidth="1"/>
    <col min="5887" max="5887" width="16.26953125" style="2" bestFit="1" customWidth="1"/>
    <col min="5888" max="5888" width="12" style="2" customWidth="1"/>
    <col min="5889" max="6121" width="9" style="2"/>
    <col min="6122" max="6122" width="6.26953125" style="2" customWidth="1"/>
    <col min="6123" max="6123" width="10.26953125" style="2" customWidth="1"/>
    <col min="6124" max="6124" width="11" style="2" customWidth="1"/>
    <col min="6125" max="6125" width="12.54296875" style="2" customWidth="1"/>
    <col min="6126" max="6126" width="11.453125" style="2" customWidth="1"/>
    <col min="6127" max="6127" width="9.54296875" style="2" customWidth="1"/>
    <col min="6128" max="6128" width="0" style="2" hidden="1" customWidth="1"/>
    <col min="6129" max="6129" width="9.7265625" style="2" customWidth="1"/>
    <col min="6130" max="6131" width="12.54296875" style="2" customWidth="1"/>
    <col min="6132" max="6132" width="12.26953125" style="2" customWidth="1"/>
    <col min="6133" max="6133" width="12.54296875" style="2" customWidth="1"/>
    <col min="6134" max="6134" width="0" style="2" hidden="1" customWidth="1"/>
    <col min="6135" max="6135" width="14.26953125" style="2" customWidth="1"/>
    <col min="6136" max="6136" width="10.7265625" style="2" customWidth="1"/>
    <col min="6137" max="6137" width="13.7265625" style="2" customWidth="1"/>
    <col min="6138" max="6138" width="11.54296875" style="2" customWidth="1"/>
    <col min="6139" max="6139" width="11.26953125" style="2" customWidth="1"/>
    <col min="6140" max="6140" width="13.54296875" style="2" customWidth="1"/>
    <col min="6141" max="6141" width="15" style="2" customWidth="1"/>
    <col min="6142" max="6142" width="15.26953125" style="2" bestFit="1" customWidth="1"/>
    <col min="6143" max="6143" width="16.26953125" style="2" bestFit="1" customWidth="1"/>
    <col min="6144" max="6144" width="12" style="2" customWidth="1"/>
    <col min="6145" max="6377" width="9" style="2"/>
    <col min="6378" max="6378" width="6.26953125" style="2" customWidth="1"/>
    <col min="6379" max="6379" width="10.26953125" style="2" customWidth="1"/>
    <col min="6380" max="6380" width="11" style="2" customWidth="1"/>
    <col min="6381" max="6381" width="12.54296875" style="2" customWidth="1"/>
    <col min="6382" max="6382" width="11.453125" style="2" customWidth="1"/>
    <col min="6383" max="6383" width="9.54296875" style="2" customWidth="1"/>
    <col min="6384" max="6384" width="0" style="2" hidden="1" customWidth="1"/>
    <col min="6385" max="6385" width="9.7265625" style="2" customWidth="1"/>
    <col min="6386" max="6387" width="12.54296875" style="2" customWidth="1"/>
    <col min="6388" max="6388" width="12.26953125" style="2" customWidth="1"/>
    <col min="6389" max="6389" width="12.54296875" style="2" customWidth="1"/>
    <col min="6390" max="6390" width="0" style="2" hidden="1" customWidth="1"/>
    <col min="6391" max="6391" width="14.26953125" style="2" customWidth="1"/>
    <col min="6392" max="6392" width="10.7265625" style="2" customWidth="1"/>
    <col min="6393" max="6393" width="13.7265625" style="2" customWidth="1"/>
    <col min="6394" max="6394" width="11.54296875" style="2" customWidth="1"/>
    <col min="6395" max="6395" width="11.26953125" style="2" customWidth="1"/>
    <col min="6396" max="6396" width="13.54296875" style="2" customWidth="1"/>
    <col min="6397" max="6397" width="15" style="2" customWidth="1"/>
    <col min="6398" max="6398" width="15.26953125" style="2" bestFit="1" customWidth="1"/>
    <col min="6399" max="6399" width="16.26953125" style="2" bestFit="1" customWidth="1"/>
    <col min="6400" max="6400" width="12" style="2" customWidth="1"/>
    <col min="6401" max="6633" width="9" style="2"/>
    <col min="6634" max="6634" width="6.26953125" style="2" customWidth="1"/>
    <col min="6635" max="6635" width="10.26953125" style="2" customWidth="1"/>
    <col min="6636" max="6636" width="11" style="2" customWidth="1"/>
    <col min="6637" max="6637" width="12.54296875" style="2" customWidth="1"/>
    <col min="6638" max="6638" width="11.453125" style="2" customWidth="1"/>
    <col min="6639" max="6639" width="9.54296875" style="2" customWidth="1"/>
    <col min="6640" max="6640" width="0" style="2" hidden="1" customWidth="1"/>
    <col min="6641" max="6641" width="9.7265625" style="2" customWidth="1"/>
    <col min="6642" max="6643" width="12.54296875" style="2" customWidth="1"/>
    <col min="6644" max="6644" width="12.26953125" style="2" customWidth="1"/>
    <col min="6645" max="6645" width="12.54296875" style="2" customWidth="1"/>
    <col min="6646" max="6646" width="0" style="2" hidden="1" customWidth="1"/>
    <col min="6647" max="6647" width="14.26953125" style="2" customWidth="1"/>
    <col min="6648" max="6648" width="10.7265625" style="2" customWidth="1"/>
    <col min="6649" max="6649" width="13.7265625" style="2" customWidth="1"/>
    <col min="6650" max="6650" width="11.54296875" style="2" customWidth="1"/>
    <col min="6651" max="6651" width="11.26953125" style="2" customWidth="1"/>
    <col min="6652" max="6652" width="13.54296875" style="2" customWidth="1"/>
    <col min="6653" max="6653" width="15" style="2" customWidth="1"/>
    <col min="6654" max="6654" width="15.26953125" style="2" bestFit="1" customWidth="1"/>
    <col min="6655" max="6655" width="16.26953125" style="2" bestFit="1" customWidth="1"/>
    <col min="6656" max="6656" width="12" style="2" customWidth="1"/>
    <col min="6657" max="6889" width="9" style="2"/>
    <col min="6890" max="6890" width="6.26953125" style="2" customWidth="1"/>
    <col min="6891" max="6891" width="10.26953125" style="2" customWidth="1"/>
    <col min="6892" max="6892" width="11" style="2" customWidth="1"/>
    <col min="6893" max="6893" width="12.54296875" style="2" customWidth="1"/>
    <col min="6894" max="6894" width="11.453125" style="2" customWidth="1"/>
    <col min="6895" max="6895" width="9.54296875" style="2" customWidth="1"/>
    <col min="6896" max="6896" width="0" style="2" hidden="1" customWidth="1"/>
    <col min="6897" max="6897" width="9.7265625" style="2" customWidth="1"/>
    <col min="6898" max="6899" width="12.54296875" style="2" customWidth="1"/>
    <col min="6900" max="6900" width="12.26953125" style="2" customWidth="1"/>
    <col min="6901" max="6901" width="12.54296875" style="2" customWidth="1"/>
    <col min="6902" max="6902" width="0" style="2" hidden="1" customWidth="1"/>
    <col min="6903" max="6903" width="14.26953125" style="2" customWidth="1"/>
    <col min="6904" max="6904" width="10.7265625" style="2" customWidth="1"/>
    <col min="6905" max="6905" width="13.7265625" style="2" customWidth="1"/>
    <col min="6906" max="6906" width="11.54296875" style="2" customWidth="1"/>
    <col min="6907" max="6907" width="11.26953125" style="2" customWidth="1"/>
    <col min="6908" max="6908" width="13.54296875" style="2" customWidth="1"/>
    <col min="6909" max="6909" width="15" style="2" customWidth="1"/>
    <col min="6910" max="6910" width="15.26953125" style="2" bestFit="1" customWidth="1"/>
    <col min="6911" max="6911" width="16.26953125" style="2" bestFit="1" customWidth="1"/>
    <col min="6912" max="6912" width="12" style="2" customWidth="1"/>
    <col min="6913" max="7145" width="9" style="2"/>
    <col min="7146" max="7146" width="6.26953125" style="2" customWidth="1"/>
    <col min="7147" max="7147" width="10.26953125" style="2" customWidth="1"/>
    <col min="7148" max="7148" width="11" style="2" customWidth="1"/>
    <col min="7149" max="7149" width="12.54296875" style="2" customWidth="1"/>
    <col min="7150" max="7150" width="11.453125" style="2" customWidth="1"/>
    <col min="7151" max="7151" width="9.54296875" style="2" customWidth="1"/>
    <col min="7152" max="7152" width="0" style="2" hidden="1" customWidth="1"/>
    <col min="7153" max="7153" width="9.7265625" style="2" customWidth="1"/>
    <col min="7154" max="7155" width="12.54296875" style="2" customWidth="1"/>
    <col min="7156" max="7156" width="12.26953125" style="2" customWidth="1"/>
    <col min="7157" max="7157" width="12.54296875" style="2" customWidth="1"/>
    <col min="7158" max="7158" width="0" style="2" hidden="1" customWidth="1"/>
    <col min="7159" max="7159" width="14.26953125" style="2" customWidth="1"/>
    <col min="7160" max="7160" width="10.7265625" style="2" customWidth="1"/>
    <col min="7161" max="7161" width="13.7265625" style="2" customWidth="1"/>
    <col min="7162" max="7162" width="11.54296875" style="2" customWidth="1"/>
    <col min="7163" max="7163" width="11.26953125" style="2" customWidth="1"/>
    <col min="7164" max="7164" width="13.54296875" style="2" customWidth="1"/>
    <col min="7165" max="7165" width="15" style="2" customWidth="1"/>
    <col min="7166" max="7166" width="15.26953125" style="2" bestFit="1" customWidth="1"/>
    <col min="7167" max="7167" width="16.26953125" style="2" bestFit="1" customWidth="1"/>
    <col min="7168" max="7168" width="12" style="2" customWidth="1"/>
    <col min="7169" max="7401" width="9" style="2"/>
    <col min="7402" max="7402" width="6.26953125" style="2" customWidth="1"/>
    <col min="7403" max="7403" width="10.26953125" style="2" customWidth="1"/>
    <col min="7404" max="7404" width="11" style="2" customWidth="1"/>
    <col min="7405" max="7405" width="12.54296875" style="2" customWidth="1"/>
    <col min="7406" max="7406" width="11.453125" style="2" customWidth="1"/>
    <col min="7407" max="7407" width="9.54296875" style="2" customWidth="1"/>
    <col min="7408" max="7408" width="0" style="2" hidden="1" customWidth="1"/>
    <col min="7409" max="7409" width="9.7265625" style="2" customWidth="1"/>
    <col min="7410" max="7411" width="12.54296875" style="2" customWidth="1"/>
    <col min="7412" max="7412" width="12.26953125" style="2" customWidth="1"/>
    <col min="7413" max="7413" width="12.54296875" style="2" customWidth="1"/>
    <col min="7414" max="7414" width="0" style="2" hidden="1" customWidth="1"/>
    <col min="7415" max="7415" width="14.26953125" style="2" customWidth="1"/>
    <col min="7416" max="7416" width="10.7265625" style="2" customWidth="1"/>
    <col min="7417" max="7417" width="13.7265625" style="2" customWidth="1"/>
    <col min="7418" max="7418" width="11.54296875" style="2" customWidth="1"/>
    <col min="7419" max="7419" width="11.26953125" style="2" customWidth="1"/>
    <col min="7420" max="7420" width="13.54296875" style="2" customWidth="1"/>
    <col min="7421" max="7421" width="15" style="2" customWidth="1"/>
    <col min="7422" max="7422" width="15.26953125" style="2" bestFit="1" customWidth="1"/>
    <col min="7423" max="7423" width="16.26953125" style="2" bestFit="1" customWidth="1"/>
    <col min="7424" max="7424" width="12" style="2" customWidth="1"/>
    <col min="7425" max="7657" width="9" style="2"/>
    <col min="7658" max="7658" width="6.26953125" style="2" customWidth="1"/>
    <col min="7659" max="7659" width="10.26953125" style="2" customWidth="1"/>
    <col min="7660" max="7660" width="11" style="2" customWidth="1"/>
    <col min="7661" max="7661" width="12.54296875" style="2" customWidth="1"/>
    <col min="7662" max="7662" width="11.453125" style="2" customWidth="1"/>
    <col min="7663" max="7663" width="9.54296875" style="2" customWidth="1"/>
    <col min="7664" max="7664" width="0" style="2" hidden="1" customWidth="1"/>
    <col min="7665" max="7665" width="9.7265625" style="2" customWidth="1"/>
    <col min="7666" max="7667" width="12.54296875" style="2" customWidth="1"/>
    <col min="7668" max="7668" width="12.26953125" style="2" customWidth="1"/>
    <col min="7669" max="7669" width="12.54296875" style="2" customWidth="1"/>
    <col min="7670" max="7670" width="0" style="2" hidden="1" customWidth="1"/>
    <col min="7671" max="7671" width="14.26953125" style="2" customWidth="1"/>
    <col min="7672" max="7672" width="10.7265625" style="2" customWidth="1"/>
    <col min="7673" max="7673" width="13.7265625" style="2" customWidth="1"/>
    <col min="7674" max="7674" width="11.54296875" style="2" customWidth="1"/>
    <col min="7675" max="7675" width="11.26953125" style="2" customWidth="1"/>
    <col min="7676" max="7676" width="13.54296875" style="2" customWidth="1"/>
    <col min="7677" max="7677" width="15" style="2" customWidth="1"/>
    <col min="7678" max="7678" width="15.26953125" style="2" bestFit="1" customWidth="1"/>
    <col min="7679" max="7679" width="16.26953125" style="2" bestFit="1" customWidth="1"/>
    <col min="7680" max="7680" width="12" style="2" customWidth="1"/>
    <col min="7681" max="7913" width="9" style="2"/>
    <col min="7914" max="7914" width="6.26953125" style="2" customWidth="1"/>
    <col min="7915" max="7915" width="10.26953125" style="2" customWidth="1"/>
    <col min="7916" max="7916" width="11" style="2" customWidth="1"/>
    <col min="7917" max="7917" width="12.54296875" style="2" customWidth="1"/>
    <col min="7918" max="7918" width="11.453125" style="2" customWidth="1"/>
    <col min="7919" max="7919" width="9.54296875" style="2" customWidth="1"/>
    <col min="7920" max="7920" width="0" style="2" hidden="1" customWidth="1"/>
    <col min="7921" max="7921" width="9.7265625" style="2" customWidth="1"/>
    <col min="7922" max="7923" width="12.54296875" style="2" customWidth="1"/>
    <col min="7924" max="7924" width="12.26953125" style="2" customWidth="1"/>
    <col min="7925" max="7925" width="12.54296875" style="2" customWidth="1"/>
    <col min="7926" max="7926" width="0" style="2" hidden="1" customWidth="1"/>
    <col min="7927" max="7927" width="14.26953125" style="2" customWidth="1"/>
    <col min="7928" max="7928" width="10.7265625" style="2" customWidth="1"/>
    <col min="7929" max="7929" width="13.7265625" style="2" customWidth="1"/>
    <col min="7930" max="7930" width="11.54296875" style="2" customWidth="1"/>
    <col min="7931" max="7931" width="11.26953125" style="2" customWidth="1"/>
    <col min="7932" max="7932" width="13.54296875" style="2" customWidth="1"/>
    <col min="7933" max="7933" width="15" style="2" customWidth="1"/>
    <col min="7934" max="7934" width="15.26953125" style="2" bestFit="1" customWidth="1"/>
    <col min="7935" max="7935" width="16.26953125" style="2" bestFit="1" customWidth="1"/>
    <col min="7936" max="7936" width="12" style="2" customWidth="1"/>
    <col min="7937" max="8169" width="9" style="2"/>
    <col min="8170" max="8170" width="6.26953125" style="2" customWidth="1"/>
    <col min="8171" max="8171" width="10.26953125" style="2" customWidth="1"/>
    <col min="8172" max="8172" width="11" style="2" customWidth="1"/>
    <col min="8173" max="8173" width="12.54296875" style="2" customWidth="1"/>
    <col min="8174" max="8174" width="11.453125" style="2" customWidth="1"/>
    <col min="8175" max="8175" width="9.54296875" style="2" customWidth="1"/>
    <col min="8176" max="8176" width="0" style="2" hidden="1" customWidth="1"/>
    <col min="8177" max="8177" width="9.7265625" style="2" customWidth="1"/>
    <col min="8178" max="8179" width="12.54296875" style="2" customWidth="1"/>
    <col min="8180" max="8180" width="12.26953125" style="2" customWidth="1"/>
    <col min="8181" max="8181" width="12.54296875" style="2" customWidth="1"/>
    <col min="8182" max="8182" width="0" style="2" hidden="1" customWidth="1"/>
    <col min="8183" max="8183" width="14.26953125" style="2" customWidth="1"/>
    <col min="8184" max="8184" width="10.7265625" style="2" customWidth="1"/>
    <col min="8185" max="8185" width="13.7265625" style="2" customWidth="1"/>
    <col min="8186" max="8186" width="11.54296875" style="2" customWidth="1"/>
    <col min="8187" max="8187" width="11.26953125" style="2" customWidth="1"/>
    <col min="8188" max="8188" width="13.54296875" style="2" customWidth="1"/>
    <col min="8189" max="8189" width="15" style="2" customWidth="1"/>
    <col min="8190" max="8190" width="15.26953125" style="2" bestFit="1" customWidth="1"/>
    <col min="8191" max="8191" width="16.26953125" style="2" bestFit="1" customWidth="1"/>
    <col min="8192" max="8192" width="12" style="2" customWidth="1"/>
    <col min="8193" max="8425" width="9" style="2"/>
    <col min="8426" max="8426" width="6.26953125" style="2" customWidth="1"/>
    <col min="8427" max="8427" width="10.26953125" style="2" customWidth="1"/>
    <col min="8428" max="8428" width="11" style="2" customWidth="1"/>
    <col min="8429" max="8429" width="12.54296875" style="2" customWidth="1"/>
    <col min="8430" max="8430" width="11.453125" style="2" customWidth="1"/>
    <col min="8431" max="8431" width="9.54296875" style="2" customWidth="1"/>
    <col min="8432" max="8432" width="0" style="2" hidden="1" customWidth="1"/>
    <col min="8433" max="8433" width="9.7265625" style="2" customWidth="1"/>
    <col min="8434" max="8435" width="12.54296875" style="2" customWidth="1"/>
    <col min="8436" max="8436" width="12.26953125" style="2" customWidth="1"/>
    <col min="8437" max="8437" width="12.54296875" style="2" customWidth="1"/>
    <col min="8438" max="8438" width="0" style="2" hidden="1" customWidth="1"/>
    <col min="8439" max="8439" width="14.26953125" style="2" customWidth="1"/>
    <col min="8440" max="8440" width="10.7265625" style="2" customWidth="1"/>
    <col min="8441" max="8441" width="13.7265625" style="2" customWidth="1"/>
    <col min="8442" max="8442" width="11.54296875" style="2" customWidth="1"/>
    <col min="8443" max="8443" width="11.26953125" style="2" customWidth="1"/>
    <col min="8444" max="8444" width="13.54296875" style="2" customWidth="1"/>
    <col min="8445" max="8445" width="15" style="2" customWidth="1"/>
    <col min="8446" max="8446" width="15.26953125" style="2" bestFit="1" customWidth="1"/>
    <col min="8447" max="8447" width="16.26953125" style="2" bestFit="1" customWidth="1"/>
    <col min="8448" max="8448" width="12" style="2" customWidth="1"/>
    <col min="8449" max="8681" width="9" style="2"/>
    <col min="8682" max="8682" width="6.26953125" style="2" customWidth="1"/>
    <col min="8683" max="8683" width="10.26953125" style="2" customWidth="1"/>
    <col min="8684" max="8684" width="11" style="2" customWidth="1"/>
    <col min="8685" max="8685" width="12.54296875" style="2" customWidth="1"/>
    <col min="8686" max="8686" width="11.453125" style="2" customWidth="1"/>
    <col min="8687" max="8687" width="9.54296875" style="2" customWidth="1"/>
    <col min="8688" max="8688" width="0" style="2" hidden="1" customWidth="1"/>
    <col min="8689" max="8689" width="9.7265625" style="2" customWidth="1"/>
    <col min="8690" max="8691" width="12.54296875" style="2" customWidth="1"/>
    <col min="8692" max="8692" width="12.26953125" style="2" customWidth="1"/>
    <col min="8693" max="8693" width="12.54296875" style="2" customWidth="1"/>
    <col min="8694" max="8694" width="0" style="2" hidden="1" customWidth="1"/>
    <col min="8695" max="8695" width="14.26953125" style="2" customWidth="1"/>
    <col min="8696" max="8696" width="10.7265625" style="2" customWidth="1"/>
    <col min="8697" max="8697" width="13.7265625" style="2" customWidth="1"/>
    <col min="8698" max="8698" width="11.54296875" style="2" customWidth="1"/>
    <col min="8699" max="8699" width="11.26953125" style="2" customWidth="1"/>
    <col min="8700" max="8700" width="13.54296875" style="2" customWidth="1"/>
    <col min="8701" max="8701" width="15" style="2" customWidth="1"/>
    <col min="8702" max="8702" width="15.26953125" style="2" bestFit="1" customWidth="1"/>
    <col min="8703" max="8703" width="16.26953125" style="2" bestFit="1" customWidth="1"/>
    <col min="8704" max="8704" width="12" style="2" customWidth="1"/>
    <col min="8705" max="8937" width="9" style="2"/>
    <col min="8938" max="8938" width="6.26953125" style="2" customWidth="1"/>
    <col min="8939" max="8939" width="10.26953125" style="2" customWidth="1"/>
    <col min="8940" max="8940" width="11" style="2" customWidth="1"/>
    <col min="8941" max="8941" width="12.54296875" style="2" customWidth="1"/>
    <col min="8942" max="8942" width="11.453125" style="2" customWidth="1"/>
    <col min="8943" max="8943" width="9.54296875" style="2" customWidth="1"/>
    <col min="8944" max="8944" width="0" style="2" hidden="1" customWidth="1"/>
    <col min="8945" max="8945" width="9.7265625" style="2" customWidth="1"/>
    <col min="8946" max="8947" width="12.54296875" style="2" customWidth="1"/>
    <col min="8948" max="8948" width="12.26953125" style="2" customWidth="1"/>
    <col min="8949" max="8949" width="12.54296875" style="2" customWidth="1"/>
    <col min="8950" max="8950" width="0" style="2" hidden="1" customWidth="1"/>
    <col min="8951" max="8951" width="14.26953125" style="2" customWidth="1"/>
    <col min="8952" max="8952" width="10.7265625" style="2" customWidth="1"/>
    <col min="8953" max="8953" width="13.7265625" style="2" customWidth="1"/>
    <col min="8954" max="8954" width="11.54296875" style="2" customWidth="1"/>
    <col min="8955" max="8955" width="11.26953125" style="2" customWidth="1"/>
    <col min="8956" max="8956" width="13.54296875" style="2" customWidth="1"/>
    <col min="8957" max="8957" width="15" style="2" customWidth="1"/>
    <col min="8958" max="8958" width="15.26953125" style="2" bestFit="1" customWidth="1"/>
    <col min="8959" max="8959" width="16.26953125" style="2" bestFit="1" customWidth="1"/>
    <col min="8960" max="8960" width="12" style="2" customWidth="1"/>
    <col min="8961" max="9193" width="9" style="2"/>
    <col min="9194" max="9194" width="6.26953125" style="2" customWidth="1"/>
    <col min="9195" max="9195" width="10.26953125" style="2" customWidth="1"/>
    <col min="9196" max="9196" width="11" style="2" customWidth="1"/>
    <col min="9197" max="9197" width="12.54296875" style="2" customWidth="1"/>
    <col min="9198" max="9198" width="11.453125" style="2" customWidth="1"/>
    <col min="9199" max="9199" width="9.54296875" style="2" customWidth="1"/>
    <col min="9200" max="9200" width="0" style="2" hidden="1" customWidth="1"/>
    <col min="9201" max="9201" width="9.7265625" style="2" customWidth="1"/>
    <col min="9202" max="9203" width="12.54296875" style="2" customWidth="1"/>
    <col min="9204" max="9204" width="12.26953125" style="2" customWidth="1"/>
    <col min="9205" max="9205" width="12.54296875" style="2" customWidth="1"/>
    <col min="9206" max="9206" width="0" style="2" hidden="1" customWidth="1"/>
    <col min="9207" max="9207" width="14.26953125" style="2" customWidth="1"/>
    <col min="9208" max="9208" width="10.7265625" style="2" customWidth="1"/>
    <col min="9209" max="9209" width="13.7265625" style="2" customWidth="1"/>
    <col min="9210" max="9210" width="11.54296875" style="2" customWidth="1"/>
    <col min="9211" max="9211" width="11.26953125" style="2" customWidth="1"/>
    <col min="9212" max="9212" width="13.54296875" style="2" customWidth="1"/>
    <col min="9213" max="9213" width="15" style="2" customWidth="1"/>
    <col min="9214" max="9214" width="15.26953125" style="2" bestFit="1" customWidth="1"/>
    <col min="9215" max="9215" width="16.26953125" style="2" bestFit="1" customWidth="1"/>
    <col min="9216" max="9216" width="12" style="2" customWidth="1"/>
    <col min="9217" max="9449" width="9" style="2"/>
    <col min="9450" max="9450" width="6.26953125" style="2" customWidth="1"/>
    <col min="9451" max="9451" width="10.26953125" style="2" customWidth="1"/>
    <col min="9452" max="9452" width="11" style="2" customWidth="1"/>
    <col min="9453" max="9453" width="12.54296875" style="2" customWidth="1"/>
    <col min="9454" max="9454" width="11.453125" style="2" customWidth="1"/>
    <col min="9455" max="9455" width="9.54296875" style="2" customWidth="1"/>
    <col min="9456" max="9456" width="0" style="2" hidden="1" customWidth="1"/>
    <col min="9457" max="9457" width="9.7265625" style="2" customWidth="1"/>
    <col min="9458" max="9459" width="12.54296875" style="2" customWidth="1"/>
    <col min="9460" max="9460" width="12.26953125" style="2" customWidth="1"/>
    <col min="9461" max="9461" width="12.54296875" style="2" customWidth="1"/>
    <col min="9462" max="9462" width="0" style="2" hidden="1" customWidth="1"/>
    <col min="9463" max="9463" width="14.26953125" style="2" customWidth="1"/>
    <col min="9464" max="9464" width="10.7265625" style="2" customWidth="1"/>
    <col min="9465" max="9465" width="13.7265625" style="2" customWidth="1"/>
    <col min="9466" max="9466" width="11.54296875" style="2" customWidth="1"/>
    <col min="9467" max="9467" width="11.26953125" style="2" customWidth="1"/>
    <col min="9468" max="9468" width="13.54296875" style="2" customWidth="1"/>
    <col min="9469" max="9469" width="15" style="2" customWidth="1"/>
    <col min="9470" max="9470" width="15.26953125" style="2" bestFit="1" customWidth="1"/>
    <col min="9471" max="9471" width="16.26953125" style="2" bestFit="1" customWidth="1"/>
    <col min="9472" max="9472" width="12" style="2" customWidth="1"/>
    <col min="9473" max="9705" width="9" style="2"/>
    <col min="9706" max="9706" width="6.26953125" style="2" customWidth="1"/>
    <col min="9707" max="9707" width="10.26953125" style="2" customWidth="1"/>
    <col min="9708" max="9708" width="11" style="2" customWidth="1"/>
    <col min="9709" max="9709" width="12.54296875" style="2" customWidth="1"/>
    <col min="9710" max="9710" width="11.453125" style="2" customWidth="1"/>
    <col min="9711" max="9711" width="9.54296875" style="2" customWidth="1"/>
    <col min="9712" max="9712" width="0" style="2" hidden="1" customWidth="1"/>
    <col min="9713" max="9713" width="9.7265625" style="2" customWidth="1"/>
    <col min="9714" max="9715" width="12.54296875" style="2" customWidth="1"/>
    <col min="9716" max="9716" width="12.26953125" style="2" customWidth="1"/>
    <col min="9717" max="9717" width="12.54296875" style="2" customWidth="1"/>
    <col min="9718" max="9718" width="0" style="2" hidden="1" customWidth="1"/>
    <col min="9719" max="9719" width="14.26953125" style="2" customWidth="1"/>
    <col min="9720" max="9720" width="10.7265625" style="2" customWidth="1"/>
    <col min="9721" max="9721" width="13.7265625" style="2" customWidth="1"/>
    <col min="9722" max="9722" width="11.54296875" style="2" customWidth="1"/>
    <col min="9723" max="9723" width="11.26953125" style="2" customWidth="1"/>
    <col min="9724" max="9724" width="13.54296875" style="2" customWidth="1"/>
    <col min="9725" max="9725" width="15" style="2" customWidth="1"/>
    <col min="9726" max="9726" width="15.26953125" style="2" bestFit="1" customWidth="1"/>
    <col min="9727" max="9727" width="16.26953125" style="2" bestFit="1" customWidth="1"/>
    <col min="9728" max="9728" width="12" style="2" customWidth="1"/>
    <col min="9729" max="9961" width="9" style="2"/>
    <col min="9962" max="9962" width="6.26953125" style="2" customWidth="1"/>
    <col min="9963" max="9963" width="10.26953125" style="2" customWidth="1"/>
    <col min="9964" max="9964" width="11" style="2" customWidth="1"/>
    <col min="9965" max="9965" width="12.54296875" style="2" customWidth="1"/>
    <col min="9966" max="9966" width="11.453125" style="2" customWidth="1"/>
    <col min="9967" max="9967" width="9.54296875" style="2" customWidth="1"/>
    <col min="9968" max="9968" width="0" style="2" hidden="1" customWidth="1"/>
    <col min="9969" max="9969" width="9.7265625" style="2" customWidth="1"/>
    <col min="9970" max="9971" width="12.54296875" style="2" customWidth="1"/>
    <col min="9972" max="9972" width="12.26953125" style="2" customWidth="1"/>
    <col min="9973" max="9973" width="12.54296875" style="2" customWidth="1"/>
    <col min="9974" max="9974" width="0" style="2" hidden="1" customWidth="1"/>
    <col min="9975" max="9975" width="14.26953125" style="2" customWidth="1"/>
    <col min="9976" max="9976" width="10.7265625" style="2" customWidth="1"/>
    <col min="9977" max="9977" width="13.7265625" style="2" customWidth="1"/>
    <col min="9978" max="9978" width="11.54296875" style="2" customWidth="1"/>
    <col min="9979" max="9979" width="11.26953125" style="2" customWidth="1"/>
    <col min="9980" max="9980" width="13.54296875" style="2" customWidth="1"/>
    <col min="9981" max="9981" width="15" style="2" customWidth="1"/>
    <col min="9982" max="9982" width="15.26953125" style="2" bestFit="1" customWidth="1"/>
    <col min="9983" max="9983" width="16.26953125" style="2" bestFit="1" customWidth="1"/>
    <col min="9984" max="9984" width="12" style="2" customWidth="1"/>
    <col min="9985" max="10217" width="9" style="2"/>
    <col min="10218" max="10218" width="6.26953125" style="2" customWidth="1"/>
    <col min="10219" max="10219" width="10.26953125" style="2" customWidth="1"/>
    <col min="10220" max="10220" width="11" style="2" customWidth="1"/>
    <col min="10221" max="10221" width="12.54296875" style="2" customWidth="1"/>
    <col min="10222" max="10222" width="11.453125" style="2" customWidth="1"/>
    <col min="10223" max="10223" width="9.54296875" style="2" customWidth="1"/>
    <col min="10224" max="10224" width="0" style="2" hidden="1" customWidth="1"/>
    <col min="10225" max="10225" width="9.7265625" style="2" customWidth="1"/>
    <col min="10226" max="10227" width="12.54296875" style="2" customWidth="1"/>
    <col min="10228" max="10228" width="12.26953125" style="2" customWidth="1"/>
    <col min="10229" max="10229" width="12.54296875" style="2" customWidth="1"/>
    <col min="10230" max="10230" width="0" style="2" hidden="1" customWidth="1"/>
    <col min="10231" max="10231" width="14.26953125" style="2" customWidth="1"/>
    <col min="10232" max="10232" width="10.7265625" style="2" customWidth="1"/>
    <col min="10233" max="10233" width="13.7265625" style="2" customWidth="1"/>
    <col min="10234" max="10234" width="11.54296875" style="2" customWidth="1"/>
    <col min="10235" max="10235" width="11.26953125" style="2" customWidth="1"/>
    <col min="10236" max="10236" width="13.54296875" style="2" customWidth="1"/>
    <col min="10237" max="10237" width="15" style="2" customWidth="1"/>
    <col min="10238" max="10238" width="15.26953125" style="2" bestFit="1" customWidth="1"/>
    <col min="10239" max="10239" width="16.26953125" style="2" bestFit="1" customWidth="1"/>
    <col min="10240" max="10240" width="12" style="2" customWidth="1"/>
    <col min="10241" max="10473" width="9" style="2"/>
    <col min="10474" max="10474" width="6.26953125" style="2" customWidth="1"/>
    <col min="10475" max="10475" width="10.26953125" style="2" customWidth="1"/>
    <col min="10476" max="10476" width="11" style="2" customWidth="1"/>
    <col min="10477" max="10477" width="12.54296875" style="2" customWidth="1"/>
    <col min="10478" max="10478" width="11.453125" style="2" customWidth="1"/>
    <col min="10479" max="10479" width="9.54296875" style="2" customWidth="1"/>
    <col min="10480" max="10480" width="0" style="2" hidden="1" customWidth="1"/>
    <col min="10481" max="10481" width="9.7265625" style="2" customWidth="1"/>
    <col min="10482" max="10483" width="12.54296875" style="2" customWidth="1"/>
    <col min="10484" max="10484" width="12.26953125" style="2" customWidth="1"/>
    <col min="10485" max="10485" width="12.54296875" style="2" customWidth="1"/>
    <col min="10486" max="10486" width="0" style="2" hidden="1" customWidth="1"/>
    <col min="10487" max="10487" width="14.26953125" style="2" customWidth="1"/>
    <col min="10488" max="10488" width="10.7265625" style="2" customWidth="1"/>
    <col min="10489" max="10489" width="13.7265625" style="2" customWidth="1"/>
    <col min="10490" max="10490" width="11.54296875" style="2" customWidth="1"/>
    <col min="10491" max="10491" width="11.26953125" style="2" customWidth="1"/>
    <col min="10492" max="10492" width="13.54296875" style="2" customWidth="1"/>
    <col min="10493" max="10493" width="15" style="2" customWidth="1"/>
    <col min="10494" max="10494" width="15.26953125" style="2" bestFit="1" customWidth="1"/>
    <col min="10495" max="10495" width="16.26953125" style="2" bestFit="1" customWidth="1"/>
    <col min="10496" max="10496" width="12" style="2" customWidth="1"/>
    <col min="10497" max="10729" width="9" style="2"/>
    <col min="10730" max="10730" width="6.26953125" style="2" customWidth="1"/>
    <col min="10731" max="10731" width="10.26953125" style="2" customWidth="1"/>
    <col min="10732" max="10732" width="11" style="2" customWidth="1"/>
    <col min="10733" max="10733" width="12.54296875" style="2" customWidth="1"/>
    <col min="10734" max="10734" width="11.453125" style="2" customWidth="1"/>
    <col min="10735" max="10735" width="9.54296875" style="2" customWidth="1"/>
    <col min="10736" max="10736" width="0" style="2" hidden="1" customWidth="1"/>
    <col min="10737" max="10737" width="9.7265625" style="2" customWidth="1"/>
    <col min="10738" max="10739" width="12.54296875" style="2" customWidth="1"/>
    <col min="10740" max="10740" width="12.26953125" style="2" customWidth="1"/>
    <col min="10741" max="10741" width="12.54296875" style="2" customWidth="1"/>
    <col min="10742" max="10742" width="0" style="2" hidden="1" customWidth="1"/>
    <col min="10743" max="10743" width="14.26953125" style="2" customWidth="1"/>
    <col min="10744" max="10744" width="10.7265625" style="2" customWidth="1"/>
    <col min="10745" max="10745" width="13.7265625" style="2" customWidth="1"/>
    <col min="10746" max="10746" width="11.54296875" style="2" customWidth="1"/>
    <col min="10747" max="10747" width="11.26953125" style="2" customWidth="1"/>
    <col min="10748" max="10748" width="13.54296875" style="2" customWidth="1"/>
    <col min="10749" max="10749" width="15" style="2" customWidth="1"/>
    <col min="10750" max="10750" width="15.26953125" style="2" bestFit="1" customWidth="1"/>
    <col min="10751" max="10751" width="16.26953125" style="2" bestFit="1" customWidth="1"/>
    <col min="10752" max="10752" width="12" style="2" customWidth="1"/>
    <col min="10753" max="10985" width="9" style="2"/>
    <col min="10986" max="10986" width="6.26953125" style="2" customWidth="1"/>
    <col min="10987" max="10987" width="10.26953125" style="2" customWidth="1"/>
    <col min="10988" max="10988" width="11" style="2" customWidth="1"/>
    <col min="10989" max="10989" width="12.54296875" style="2" customWidth="1"/>
    <col min="10990" max="10990" width="11.453125" style="2" customWidth="1"/>
    <col min="10991" max="10991" width="9.54296875" style="2" customWidth="1"/>
    <col min="10992" max="10992" width="0" style="2" hidden="1" customWidth="1"/>
    <col min="10993" max="10993" width="9.7265625" style="2" customWidth="1"/>
    <col min="10994" max="10995" width="12.54296875" style="2" customWidth="1"/>
    <col min="10996" max="10996" width="12.26953125" style="2" customWidth="1"/>
    <col min="10997" max="10997" width="12.54296875" style="2" customWidth="1"/>
    <col min="10998" max="10998" width="0" style="2" hidden="1" customWidth="1"/>
    <col min="10999" max="10999" width="14.26953125" style="2" customWidth="1"/>
    <col min="11000" max="11000" width="10.7265625" style="2" customWidth="1"/>
    <col min="11001" max="11001" width="13.7265625" style="2" customWidth="1"/>
    <col min="11002" max="11002" width="11.54296875" style="2" customWidth="1"/>
    <col min="11003" max="11003" width="11.26953125" style="2" customWidth="1"/>
    <col min="11004" max="11004" width="13.54296875" style="2" customWidth="1"/>
    <col min="11005" max="11005" width="15" style="2" customWidth="1"/>
    <col min="11006" max="11006" width="15.26953125" style="2" bestFit="1" customWidth="1"/>
    <col min="11007" max="11007" width="16.26953125" style="2" bestFit="1" customWidth="1"/>
    <col min="11008" max="11008" width="12" style="2" customWidth="1"/>
    <col min="11009" max="11241" width="9" style="2"/>
    <col min="11242" max="11242" width="6.26953125" style="2" customWidth="1"/>
    <col min="11243" max="11243" width="10.26953125" style="2" customWidth="1"/>
    <col min="11244" max="11244" width="11" style="2" customWidth="1"/>
    <col min="11245" max="11245" width="12.54296875" style="2" customWidth="1"/>
    <col min="11246" max="11246" width="11.453125" style="2" customWidth="1"/>
    <col min="11247" max="11247" width="9.54296875" style="2" customWidth="1"/>
    <col min="11248" max="11248" width="0" style="2" hidden="1" customWidth="1"/>
    <col min="11249" max="11249" width="9.7265625" style="2" customWidth="1"/>
    <col min="11250" max="11251" width="12.54296875" style="2" customWidth="1"/>
    <col min="11252" max="11252" width="12.26953125" style="2" customWidth="1"/>
    <col min="11253" max="11253" width="12.54296875" style="2" customWidth="1"/>
    <col min="11254" max="11254" width="0" style="2" hidden="1" customWidth="1"/>
    <col min="11255" max="11255" width="14.26953125" style="2" customWidth="1"/>
    <col min="11256" max="11256" width="10.7265625" style="2" customWidth="1"/>
    <col min="11257" max="11257" width="13.7265625" style="2" customWidth="1"/>
    <col min="11258" max="11258" width="11.54296875" style="2" customWidth="1"/>
    <col min="11259" max="11259" width="11.26953125" style="2" customWidth="1"/>
    <col min="11260" max="11260" width="13.54296875" style="2" customWidth="1"/>
    <col min="11261" max="11261" width="15" style="2" customWidth="1"/>
    <col min="11262" max="11262" width="15.26953125" style="2" bestFit="1" customWidth="1"/>
    <col min="11263" max="11263" width="16.26953125" style="2" bestFit="1" customWidth="1"/>
    <col min="11264" max="11264" width="12" style="2" customWidth="1"/>
    <col min="11265" max="11497" width="9" style="2"/>
    <col min="11498" max="11498" width="6.26953125" style="2" customWidth="1"/>
    <col min="11499" max="11499" width="10.26953125" style="2" customWidth="1"/>
    <col min="11500" max="11500" width="11" style="2" customWidth="1"/>
    <col min="11501" max="11501" width="12.54296875" style="2" customWidth="1"/>
    <col min="11502" max="11502" width="11.453125" style="2" customWidth="1"/>
    <col min="11503" max="11503" width="9.54296875" style="2" customWidth="1"/>
    <col min="11504" max="11504" width="0" style="2" hidden="1" customWidth="1"/>
    <col min="11505" max="11505" width="9.7265625" style="2" customWidth="1"/>
    <col min="11506" max="11507" width="12.54296875" style="2" customWidth="1"/>
    <col min="11508" max="11508" width="12.26953125" style="2" customWidth="1"/>
    <col min="11509" max="11509" width="12.54296875" style="2" customWidth="1"/>
    <col min="11510" max="11510" width="0" style="2" hidden="1" customWidth="1"/>
    <col min="11511" max="11511" width="14.26953125" style="2" customWidth="1"/>
    <col min="11512" max="11512" width="10.7265625" style="2" customWidth="1"/>
    <col min="11513" max="11513" width="13.7265625" style="2" customWidth="1"/>
    <col min="11514" max="11514" width="11.54296875" style="2" customWidth="1"/>
    <col min="11515" max="11515" width="11.26953125" style="2" customWidth="1"/>
    <col min="11516" max="11516" width="13.54296875" style="2" customWidth="1"/>
    <col min="11517" max="11517" width="15" style="2" customWidth="1"/>
    <col min="11518" max="11518" width="15.26953125" style="2" bestFit="1" customWidth="1"/>
    <col min="11519" max="11519" width="16.26953125" style="2" bestFit="1" customWidth="1"/>
    <col min="11520" max="11520" width="12" style="2" customWidth="1"/>
    <col min="11521" max="11753" width="9" style="2"/>
    <col min="11754" max="11754" width="6.26953125" style="2" customWidth="1"/>
    <col min="11755" max="11755" width="10.26953125" style="2" customWidth="1"/>
    <col min="11756" max="11756" width="11" style="2" customWidth="1"/>
    <col min="11757" max="11757" width="12.54296875" style="2" customWidth="1"/>
    <col min="11758" max="11758" width="11.453125" style="2" customWidth="1"/>
    <col min="11759" max="11759" width="9.54296875" style="2" customWidth="1"/>
    <col min="11760" max="11760" width="0" style="2" hidden="1" customWidth="1"/>
    <col min="11761" max="11761" width="9.7265625" style="2" customWidth="1"/>
    <col min="11762" max="11763" width="12.54296875" style="2" customWidth="1"/>
    <col min="11764" max="11764" width="12.26953125" style="2" customWidth="1"/>
    <col min="11765" max="11765" width="12.54296875" style="2" customWidth="1"/>
    <col min="11766" max="11766" width="0" style="2" hidden="1" customWidth="1"/>
    <col min="11767" max="11767" width="14.26953125" style="2" customWidth="1"/>
    <col min="11768" max="11768" width="10.7265625" style="2" customWidth="1"/>
    <col min="11769" max="11769" width="13.7265625" style="2" customWidth="1"/>
    <col min="11770" max="11770" width="11.54296875" style="2" customWidth="1"/>
    <col min="11771" max="11771" width="11.26953125" style="2" customWidth="1"/>
    <col min="11772" max="11772" width="13.54296875" style="2" customWidth="1"/>
    <col min="11773" max="11773" width="15" style="2" customWidth="1"/>
    <col min="11774" max="11774" width="15.26953125" style="2" bestFit="1" customWidth="1"/>
    <col min="11775" max="11775" width="16.26953125" style="2" bestFit="1" customWidth="1"/>
    <col min="11776" max="11776" width="12" style="2" customWidth="1"/>
    <col min="11777" max="12009" width="9" style="2"/>
    <col min="12010" max="12010" width="6.26953125" style="2" customWidth="1"/>
    <col min="12011" max="12011" width="10.26953125" style="2" customWidth="1"/>
    <col min="12012" max="12012" width="11" style="2" customWidth="1"/>
    <col min="12013" max="12013" width="12.54296875" style="2" customWidth="1"/>
    <col min="12014" max="12014" width="11.453125" style="2" customWidth="1"/>
    <col min="12015" max="12015" width="9.54296875" style="2" customWidth="1"/>
    <col min="12016" max="12016" width="0" style="2" hidden="1" customWidth="1"/>
    <col min="12017" max="12017" width="9.7265625" style="2" customWidth="1"/>
    <col min="12018" max="12019" width="12.54296875" style="2" customWidth="1"/>
    <col min="12020" max="12020" width="12.26953125" style="2" customWidth="1"/>
    <col min="12021" max="12021" width="12.54296875" style="2" customWidth="1"/>
    <col min="12022" max="12022" width="0" style="2" hidden="1" customWidth="1"/>
    <col min="12023" max="12023" width="14.26953125" style="2" customWidth="1"/>
    <col min="12024" max="12024" width="10.7265625" style="2" customWidth="1"/>
    <col min="12025" max="12025" width="13.7265625" style="2" customWidth="1"/>
    <col min="12026" max="12026" width="11.54296875" style="2" customWidth="1"/>
    <col min="12027" max="12027" width="11.26953125" style="2" customWidth="1"/>
    <col min="12028" max="12028" width="13.54296875" style="2" customWidth="1"/>
    <col min="12029" max="12029" width="15" style="2" customWidth="1"/>
    <col min="12030" max="12030" width="15.26953125" style="2" bestFit="1" customWidth="1"/>
    <col min="12031" max="12031" width="16.26953125" style="2" bestFit="1" customWidth="1"/>
    <col min="12032" max="12032" width="12" style="2" customWidth="1"/>
    <col min="12033" max="12265" width="9" style="2"/>
    <col min="12266" max="12266" width="6.26953125" style="2" customWidth="1"/>
    <col min="12267" max="12267" width="10.26953125" style="2" customWidth="1"/>
    <col min="12268" max="12268" width="11" style="2" customWidth="1"/>
    <col min="12269" max="12269" width="12.54296875" style="2" customWidth="1"/>
    <col min="12270" max="12270" width="11.453125" style="2" customWidth="1"/>
    <col min="12271" max="12271" width="9.54296875" style="2" customWidth="1"/>
    <col min="12272" max="12272" width="0" style="2" hidden="1" customWidth="1"/>
    <col min="12273" max="12273" width="9.7265625" style="2" customWidth="1"/>
    <col min="12274" max="12275" width="12.54296875" style="2" customWidth="1"/>
    <col min="12276" max="12276" width="12.26953125" style="2" customWidth="1"/>
    <col min="12277" max="12277" width="12.54296875" style="2" customWidth="1"/>
    <col min="12278" max="12278" width="0" style="2" hidden="1" customWidth="1"/>
    <col min="12279" max="12279" width="14.26953125" style="2" customWidth="1"/>
    <col min="12280" max="12280" width="10.7265625" style="2" customWidth="1"/>
    <col min="12281" max="12281" width="13.7265625" style="2" customWidth="1"/>
    <col min="12282" max="12282" width="11.54296875" style="2" customWidth="1"/>
    <col min="12283" max="12283" width="11.26953125" style="2" customWidth="1"/>
    <col min="12284" max="12284" width="13.54296875" style="2" customWidth="1"/>
    <col min="12285" max="12285" width="15" style="2" customWidth="1"/>
    <col min="12286" max="12286" width="15.26953125" style="2" bestFit="1" customWidth="1"/>
    <col min="12287" max="12287" width="16.26953125" style="2" bestFit="1" customWidth="1"/>
    <col min="12288" max="12288" width="12" style="2" customWidth="1"/>
    <col min="12289" max="12521" width="9" style="2"/>
    <col min="12522" max="12522" width="6.26953125" style="2" customWidth="1"/>
    <col min="12523" max="12523" width="10.26953125" style="2" customWidth="1"/>
    <col min="12524" max="12524" width="11" style="2" customWidth="1"/>
    <col min="12525" max="12525" width="12.54296875" style="2" customWidth="1"/>
    <col min="12526" max="12526" width="11.453125" style="2" customWidth="1"/>
    <col min="12527" max="12527" width="9.54296875" style="2" customWidth="1"/>
    <col min="12528" max="12528" width="0" style="2" hidden="1" customWidth="1"/>
    <col min="12529" max="12529" width="9.7265625" style="2" customWidth="1"/>
    <col min="12530" max="12531" width="12.54296875" style="2" customWidth="1"/>
    <col min="12532" max="12532" width="12.26953125" style="2" customWidth="1"/>
    <col min="12533" max="12533" width="12.54296875" style="2" customWidth="1"/>
    <col min="12534" max="12534" width="0" style="2" hidden="1" customWidth="1"/>
    <col min="12535" max="12535" width="14.26953125" style="2" customWidth="1"/>
    <col min="12536" max="12536" width="10.7265625" style="2" customWidth="1"/>
    <col min="12537" max="12537" width="13.7265625" style="2" customWidth="1"/>
    <col min="12538" max="12538" width="11.54296875" style="2" customWidth="1"/>
    <col min="12539" max="12539" width="11.26953125" style="2" customWidth="1"/>
    <col min="12540" max="12540" width="13.54296875" style="2" customWidth="1"/>
    <col min="12541" max="12541" width="15" style="2" customWidth="1"/>
    <col min="12542" max="12542" width="15.26953125" style="2" bestFit="1" customWidth="1"/>
    <col min="12543" max="12543" width="16.26953125" style="2" bestFit="1" customWidth="1"/>
    <col min="12544" max="12544" width="12" style="2" customWidth="1"/>
    <col min="12545" max="12777" width="9" style="2"/>
    <col min="12778" max="12778" width="6.26953125" style="2" customWidth="1"/>
    <col min="12779" max="12779" width="10.26953125" style="2" customWidth="1"/>
    <col min="12780" max="12780" width="11" style="2" customWidth="1"/>
    <col min="12781" max="12781" width="12.54296875" style="2" customWidth="1"/>
    <col min="12782" max="12782" width="11.453125" style="2" customWidth="1"/>
    <col min="12783" max="12783" width="9.54296875" style="2" customWidth="1"/>
    <col min="12784" max="12784" width="0" style="2" hidden="1" customWidth="1"/>
    <col min="12785" max="12785" width="9.7265625" style="2" customWidth="1"/>
    <col min="12786" max="12787" width="12.54296875" style="2" customWidth="1"/>
    <col min="12788" max="12788" width="12.26953125" style="2" customWidth="1"/>
    <col min="12789" max="12789" width="12.54296875" style="2" customWidth="1"/>
    <col min="12790" max="12790" width="0" style="2" hidden="1" customWidth="1"/>
    <col min="12791" max="12791" width="14.26953125" style="2" customWidth="1"/>
    <col min="12792" max="12792" width="10.7265625" style="2" customWidth="1"/>
    <col min="12793" max="12793" width="13.7265625" style="2" customWidth="1"/>
    <col min="12794" max="12794" width="11.54296875" style="2" customWidth="1"/>
    <col min="12795" max="12795" width="11.26953125" style="2" customWidth="1"/>
    <col min="12796" max="12796" width="13.54296875" style="2" customWidth="1"/>
    <col min="12797" max="12797" width="15" style="2" customWidth="1"/>
    <col min="12798" max="12798" width="15.26953125" style="2" bestFit="1" customWidth="1"/>
    <col min="12799" max="12799" width="16.26953125" style="2" bestFit="1" customWidth="1"/>
    <col min="12800" max="12800" width="12" style="2" customWidth="1"/>
    <col min="12801" max="13033" width="9" style="2"/>
    <col min="13034" max="13034" width="6.26953125" style="2" customWidth="1"/>
    <col min="13035" max="13035" width="10.26953125" style="2" customWidth="1"/>
    <col min="13036" max="13036" width="11" style="2" customWidth="1"/>
    <col min="13037" max="13037" width="12.54296875" style="2" customWidth="1"/>
    <col min="13038" max="13038" width="11.453125" style="2" customWidth="1"/>
    <col min="13039" max="13039" width="9.54296875" style="2" customWidth="1"/>
    <col min="13040" max="13040" width="0" style="2" hidden="1" customWidth="1"/>
    <col min="13041" max="13041" width="9.7265625" style="2" customWidth="1"/>
    <col min="13042" max="13043" width="12.54296875" style="2" customWidth="1"/>
    <col min="13044" max="13044" width="12.26953125" style="2" customWidth="1"/>
    <col min="13045" max="13045" width="12.54296875" style="2" customWidth="1"/>
    <col min="13046" max="13046" width="0" style="2" hidden="1" customWidth="1"/>
    <col min="13047" max="13047" width="14.26953125" style="2" customWidth="1"/>
    <col min="13048" max="13048" width="10.7265625" style="2" customWidth="1"/>
    <col min="13049" max="13049" width="13.7265625" style="2" customWidth="1"/>
    <col min="13050" max="13050" width="11.54296875" style="2" customWidth="1"/>
    <col min="13051" max="13051" width="11.26953125" style="2" customWidth="1"/>
    <col min="13052" max="13052" width="13.54296875" style="2" customWidth="1"/>
    <col min="13053" max="13053" width="15" style="2" customWidth="1"/>
    <col min="13054" max="13054" width="15.26953125" style="2" bestFit="1" customWidth="1"/>
    <col min="13055" max="13055" width="16.26953125" style="2" bestFit="1" customWidth="1"/>
    <col min="13056" max="13056" width="12" style="2" customWidth="1"/>
    <col min="13057" max="13289" width="9" style="2"/>
    <col min="13290" max="13290" width="6.26953125" style="2" customWidth="1"/>
    <col min="13291" max="13291" width="10.26953125" style="2" customWidth="1"/>
    <col min="13292" max="13292" width="11" style="2" customWidth="1"/>
    <col min="13293" max="13293" width="12.54296875" style="2" customWidth="1"/>
    <col min="13294" max="13294" width="11.453125" style="2" customWidth="1"/>
    <col min="13295" max="13295" width="9.54296875" style="2" customWidth="1"/>
    <col min="13296" max="13296" width="0" style="2" hidden="1" customWidth="1"/>
    <col min="13297" max="13297" width="9.7265625" style="2" customWidth="1"/>
    <col min="13298" max="13299" width="12.54296875" style="2" customWidth="1"/>
    <col min="13300" max="13300" width="12.26953125" style="2" customWidth="1"/>
    <col min="13301" max="13301" width="12.54296875" style="2" customWidth="1"/>
    <col min="13302" max="13302" width="0" style="2" hidden="1" customWidth="1"/>
    <col min="13303" max="13303" width="14.26953125" style="2" customWidth="1"/>
    <col min="13304" max="13304" width="10.7265625" style="2" customWidth="1"/>
    <col min="13305" max="13305" width="13.7265625" style="2" customWidth="1"/>
    <col min="13306" max="13306" width="11.54296875" style="2" customWidth="1"/>
    <col min="13307" max="13307" width="11.26953125" style="2" customWidth="1"/>
    <col min="13308" max="13308" width="13.54296875" style="2" customWidth="1"/>
    <col min="13309" max="13309" width="15" style="2" customWidth="1"/>
    <col min="13310" max="13310" width="15.26953125" style="2" bestFit="1" customWidth="1"/>
    <col min="13311" max="13311" width="16.26953125" style="2" bestFit="1" customWidth="1"/>
    <col min="13312" max="13312" width="12" style="2" customWidth="1"/>
    <col min="13313" max="13545" width="9" style="2"/>
    <col min="13546" max="13546" width="6.26953125" style="2" customWidth="1"/>
    <col min="13547" max="13547" width="10.26953125" style="2" customWidth="1"/>
    <col min="13548" max="13548" width="11" style="2" customWidth="1"/>
    <col min="13549" max="13549" width="12.54296875" style="2" customWidth="1"/>
    <col min="13550" max="13550" width="11.453125" style="2" customWidth="1"/>
    <col min="13551" max="13551" width="9.54296875" style="2" customWidth="1"/>
    <col min="13552" max="13552" width="0" style="2" hidden="1" customWidth="1"/>
    <col min="13553" max="13553" width="9.7265625" style="2" customWidth="1"/>
    <col min="13554" max="13555" width="12.54296875" style="2" customWidth="1"/>
    <col min="13556" max="13556" width="12.26953125" style="2" customWidth="1"/>
    <col min="13557" max="13557" width="12.54296875" style="2" customWidth="1"/>
    <col min="13558" max="13558" width="0" style="2" hidden="1" customWidth="1"/>
    <col min="13559" max="13559" width="14.26953125" style="2" customWidth="1"/>
    <col min="13560" max="13560" width="10.7265625" style="2" customWidth="1"/>
    <col min="13561" max="13561" width="13.7265625" style="2" customWidth="1"/>
    <col min="13562" max="13562" width="11.54296875" style="2" customWidth="1"/>
    <col min="13563" max="13563" width="11.26953125" style="2" customWidth="1"/>
    <col min="13564" max="13564" width="13.54296875" style="2" customWidth="1"/>
    <col min="13565" max="13565" width="15" style="2" customWidth="1"/>
    <col min="13566" max="13566" width="15.26953125" style="2" bestFit="1" customWidth="1"/>
    <col min="13567" max="13567" width="16.26953125" style="2" bestFit="1" customWidth="1"/>
    <col min="13568" max="13568" width="12" style="2" customWidth="1"/>
    <col min="13569" max="13801" width="9" style="2"/>
    <col min="13802" max="13802" width="6.26953125" style="2" customWidth="1"/>
    <col min="13803" max="13803" width="10.26953125" style="2" customWidth="1"/>
    <col min="13804" max="13804" width="11" style="2" customWidth="1"/>
    <col min="13805" max="13805" width="12.54296875" style="2" customWidth="1"/>
    <col min="13806" max="13806" width="11.453125" style="2" customWidth="1"/>
    <col min="13807" max="13807" width="9.54296875" style="2" customWidth="1"/>
    <col min="13808" max="13808" width="0" style="2" hidden="1" customWidth="1"/>
    <col min="13809" max="13809" width="9.7265625" style="2" customWidth="1"/>
    <col min="13810" max="13811" width="12.54296875" style="2" customWidth="1"/>
    <col min="13812" max="13812" width="12.26953125" style="2" customWidth="1"/>
    <col min="13813" max="13813" width="12.54296875" style="2" customWidth="1"/>
    <col min="13814" max="13814" width="0" style="2" hidden="1" customWidth="1"/>
    <col min="13815" max="13815" width="14.26953125" style="2" customWidth="1"/>
    <col min="13816" max="13816" width="10.7265625" style="2" customWidth="1"/>
    <col min="13817" max="13817" width="13.7265625" style="2" customWidth="1"/>
    <col min="13818" max="13818" width="11.54296875" style="2" customWidth="1"/>
    <col min="13819" max="13819" width="11.26953125" style="2" customWidth="1"/>
    <col min="13820" max="13820" width="13.54296875" style="2" customWidth="1"/>
    <col min="13821" max="13821" width="15" style="2" customWidth="1"/>
    <col min="13822" max="13822" width="15.26953125" style="2" bestFit="1" customWidth="1"/>
    <col min="13823" max="13823" width="16.26953125" style="2" bestFit="1" customWidth="1"/>
    <col min="13824" max="13824" width="12" style="2" customWidth="1"/>
    <col min="13825" max="14057" width="9" style="2"/>
    <col min="14058" max="14058" width="6.26953125" style="2" customWidth="1"/>
    <col min="14059" max="14059" width="10.26953125" style="2" customWidth="1"/>
    <col min="14060" max="14060" width="11" style="2" customWidth="1"/>
    <col min="14061" max="14061" width="12.54296875" style="2" customWidth="1"/>
    <col min="14062" max="14062" width="11.453125" style="2" customWidth="1"/>
    <col min="14063" max="14063" width="9.54296875" style="2" customWidth="1"/>
    <col min="14064" max="14064" width="0" style="2" hidden="1" customWidth="1"/>
    <col min="14065" max="14065" width="9.7265625" style="2" customWidth="1"/>
    <col min="14066" max="14067" width="12.54296875" style="2" customWidth="1"/>
    <col min="14068" max="14068" width="12.26953125" style="2" customWidth="1"/>
    <col min="14069" max="14069" width="12.54296875" style="2" customWidth="1"/>
    <col min="14070" max="14070" width="0" style="2" hidden="1" customWidth="1"/>
    <col min="14071" max="14071" width="14.26953125" style="2" customWidth="1"/>
    <col min="14072" max="14072" width="10.7265625" style="2" customWidth="1"/>
    <col min="14073" max="14073" width="13.7265625" style="2" customWidth="1"/>
    <col min="14074" max="14074" width="11.54296875" style="2" customWidth="1"/>
    <col min="14075" max="14075" width="11.26953125" style="2" customWidth="1"/>
    <col min="14076" max="14076" width="13.54296875" style="2" customWidth="1"/>
    <col min="14077" max="14077" width="15" style="2" customWidth="1"/>
    <col min="14078" max="14078" width="15.26953125" style="2" bestFit="1" customWidth="1"/>
    <col min="14079" max="14079" width="16.26953125" style="2" bestFit="1" customWidth="1"/>
    <col min="14080" max="14080" width="12" style="2" customWidth="1"/>
    <col min="14081" max="14313" width="9" style="2"/>
    <col min="14314" max="14314" width="6.26953125" style="2" customWidth="1"/>
    <col min="14315" max="14315" width="10.26953125" style="2" customWidth="1"/>
    <col min="14316" max="14316" width="11" style="2" customWidth="1"/>
    <col min="14317" max="14317" width="12.54296875" style="2" customWidth="1"/>
    <col min="14318" max="14318" width="11.453125" style="2" customWidth="1"/>
    <col min="14319" max="14319" width="9.54296875" style="2" customWidth="1"/>
    <col min="14320" max="14320" width="0" style="2" hidden="1" customWidth="1"/>
    <col min="14321" max="14321" width="9.7265625" style="2" customWidth="1"/>
    <col min="14322" max="14323" width="12.54296875" style="2" customWidth="1"/>
    <col min="14324" max="14324" width="12.26953125" style="2" customWidth="1"/>
    <col min="14325" max="14325" width="12.54296875" style="2" customWidth="1"/>
    <col min="14326" max="14326" width="0" style="2" hidden="1" customWidth="1"/>
    <col min="14327" max="14327" width="14.26953125" style="2" customWidth="1"/>
    <col min="14328" max="14328" width="10.7265625" style="2" customWidth="1"/>
    <col min="14329" max="14329" width="13.7265625" style="2" customWidth="1"/>
    <col min="14330" max="14330" width="11.54296875" style="2" customWidth="1"/>
    <col min="14331" max="14331" width="11.26953125" style="2" customWidth="1"/>
    <col min="14332" max="14332" width="13.54296875" style="2" customWidth="1"/>
    <col min="14333" max="14333" width="15" style="2" customWidth="1"/>
    <col min="14334" max="14334" width="15.26953125" style="2" bestFit="1" customWidth="1"/>
    <col min="14335" max="14335" width="16.26953125" style="2" bestFit="1" customWidth="1"/>
    <col min="14336" max="14336" width="12" style="2" customWidth="1"/>
    <col min="14337" max="14569" width="9" style="2"/>
    <col min="14570" max="14570" width="6.26953125" style="2" customWidth="1"/>
    <col min="14571" max="14571" width="10.26953125" style="2" customWidth="1"/>
    <col min="14572" max="14572" width="11" style="2" customWidth="1"/>
    <col min="14573" max="14573" width="12.54296875" style="2" customWidth="1"/>
    <col min="14574" max="14574" width="11.453125" style="2" customWidth="1"/>
    <col min="14575" max="14575" width="9.54296875" style="2" customWidth="1"/>
    <col min="14576" max="14576" width="0" style="2" hidden="1" customWidth="1"/>
    <col min="14577" max="14577" width="9.7265625" style="2" customWidth="1"/>
    <col min="14578" max="14579" width="12.54296875" style="2" customWidth="1"/>
    <col min="14580" max="14580" width="12.26953125" style="2" customWidth="1"/>
    <col min="14581" max="14581" width="12.54296875" style="2" customWidth="1"/>
    <col min="14582" max="14582" width="0" style="2" hidden="1" customWidth="1"/>
    <col min="14583" max="14583" width="14.26953125" style="2" customWidth="1"/>
    <col min="14584" max="14584" width="10.7265625" style="2" customWidth="1"/>
    <col min="14585" max="14585" width="13.7265625" style="2" customWidth="1"/>
    <col min="14586" max="14586" width="11.54296875" style="2" customWidth="1"/>
    <col min="14587" max="14587" width="11.26953125" style="2" customWidth="1"/>
    <col min="14588" max="14588" width="13.54296875" style="2" customWidth="1"/>
    <col min="14589" max="14589" width="15" style="2" customWidth="1"/>
    <col min="14590" max="14590" width="15.26953125" style="2" bestFit="1" customWidth="1"/>
    <col min="14591" max="14591" width="16.26953125" style="2" bestFit="1" customWidth="1"/>
    <col min="14592" max="14592" width="12" style="2" customWidth="1"/>
    <col min="14593" max="14825" width="9" style="2"/>
    <col min="14826" max="14826" width="6.26953125" style="2" customWidth="1"/>
    <col min="14827" max="14827" width="10.26953125" style="2" customWidth="1"/>
    <col min="14828" max="14828" width="11" style="2" customWidth="1"/>
    <col min="14829" max="14829" width="12.54296875" style="2" customWidth="1"/>
    <col min="14830" max="14830" width="11.453125" style="2" customWidth="1"/>
    <col min="14831" max="14831" width="9.54296875" style="2" customWidth="1"/>
    <col min="14832" max="14832" width="0" style="2" hidden="1" customWidth="1"/>
    <col min="14833" max="14833" width="9.7265625" style="2" customWidth="1"/>
    <col min="14834" max="14835" width="12.54296875" style="2" customWidth="1"/>
    <col min="14836" max="14836" width="12.26953125" style="2" customWidth="1"/>
    <col min="14837" max="14837" width="12.54296875" style="2" customWidth="1"/>
    <col min="14838" max="14838" width="0" style="2" hidden="1" customWidth="1"/>
    <col min="14839" max="14839" width="14.26953125" style="2" customWidth="1"/>
    <col min="14840" max="14840" width="10.7265625" style="2" customWidth="1"/>
    <col min="14841" max="14841" width="13.7265625" style="2" customWidth="1"/>
    <col min="14842" max="14842" width="11.54296875" style="2" customWidth="1"/>
    <col min="14843" max="14843" width="11.26953125" style="2" customWidth="1"/>
    <col min="14844" max="14844" width="13.54296875" style="2" customWidth="1"/>
    <col min="14845" max="14845" width="15" style="2" customWidth="1"/>
    <col min="14846" max="14846" width="15.26953125" style="2" bestFit="1" customWidth="1"/>
    <col min="14847" max="14847" width="16.26953125" style="2" bestFit="1" customWidth="1"/>
    <col min="14848" max="14848" width="12" style="2" customWidth="1"/>
    <col min="14849" max="15081" width="9" style="2"/>
    <col min="15082" max="15082" width="6.26953125" style="2" customWidth="1"/>
    <col min="15083" max="15083" width="10.26953125" style="2" customWidth="1"/>
    <col min="15084" max="15084" width="11" style="2" customWidth="1"/>
    <col min="15085" max="15085" width="12.54296875" style="2" customWidth="1"/>
    <col min="15086" max="15086" width="11.453125" style="2" customWidth="1"/>
    <col min="15087" max="15087" width="9.54296875" style="2" customWidth="1"/>
    <col min="15088" max="15088" width="0" style="2" hidden="1" customWidth="1"/>
    <col min="15089" max="15089" width="9.7265625" style="2" customWidth="1"/>
    <col min="15090" max="15091" width="12.54296875" style="2" customWidth="1"/>
    <col min="15092" max="15092" width="12.26953125" style="2" customWidth="1"/>
    <col min="15093" max="15093" width="12.54296875" style="2" customWidth="1"/>
    <col min="15094" max="15094" width="0" style="2" hidden="1" customWidth="1"/>
    <col min="15095" max="15095" width="14.26953125" style="2" customWidth="1"/>
    <col min="15096" max="15096" width="10.7265625" style="2" customWidth="1"/>
    <col min="15097" max="15097" width="13.7265625" style="2" customWidth="1"/>
    <col min="15098" max="15098" width="11.54296875" style="2" customWidth="1"/>
    <col min="15099" max="15099" width="11.26953125" style="2" customWidth="1"/>
    <col min="15100" max="15100" width="13.54296875" style="2" customWidth="1"/>
    <col min="15101" max="15101" width="15" style="2" customWidth="1"/>
    <col min="15102" max="15102" width="15.26953125" style="2" bestFit="1" customWidth="1"/>
    <col min="15103" max="15103" width="16.26953125" style="2" bestFit="1" customWidth="1"/>
    <col min="15104" max="15104" width="12" style="2" customWidth="1"/>
    <col min="15105" max="15337" width="9" style="2"/>
    <col min="15338" max="15338" width="6.26953125" style="2" customWidth="1"/>
    <col min="15339" max="15339" width="10.26953125" style="2" customWidth="1"/>
    <col min="15340" max="15340" width="11" style="2" customWidth="1"/>
    <col min="15341" max="15341" width="12.54296875" style="2" customWidth="1"/>
    <col min="15342" max="15342" width="11.453125" style="2" customWidth="1"/>
    <col min="15343" max="15343" width="9.54296875" style="2" customWidth="1"/>
    <col min="15344" max="15344" width="0" style="2" hidden="1" customWidth="1"/>
    <col min="15345" max="15345" width="9.7265625" style="2" customWidth="1"/>
    <col min="15346" max="15347" width="12.54296875" style="2" customWidth="1"/>
    <col min="15348" max="15348" width="12.26953125" style="2" customWidth="1"/>
    <col min="15349" max="15349" width="12.54296875" style="2" customWidth="1"/>
    <col min="15350" max="15350" width="0" style="2" hidden="1" customWidth="1"/>
    <col min="15351" max="15351" width="14.26953125" style="2" customWidth="1"/>
    <col min="15352" max="15352" width="10.7265625" style="2" customWidth="1"/>
    <col min="15353" max="15353" width="13.7265625" style="2" customWidth="1"/>
    <col min="15354" max="15354" width="11.54296875" style="2" customWidth="1"/>
    <col min="15355" max="15355" width="11.26953125" style="2" customWidth="1"/>
    <col min="15356" max="15356" width="13.54296875" style="2" customWidth="1"/>
    <col min="15357" max="15357" width="15" style="2" customWidth="1"/>
    <col min="15358" max="15358" width="15.26953125" style="2" bestFit="1" customWidth="1"/>
    <col min="15359" max="15359" width="16.26953125" style="2" bestFit="1" customWidth="1"/>
    <col min="15360" max="15360" width="12" style="2" customWidth="1"/>
    <col min="15361" max="15593" width="9" style="2"/>
    <col min="15594" max="15594" width="6.26953125" style="2" customWidth="1"/>
    <col min="15595" max="15595" width="10.26953125" style="2" customWidth="1"/>
    <col min="15596" max="15596" width="11" style="2" customWidth="1"/>
    <col min="15597" max="15597" width="12.54296875" style="2" customWidth="1"/>
    <col min="15598" max="15598" width="11.453125" style="2" customWidth="1"/>
    <col min="15599" max="15599" width="9.54296875" style="2" customWidth="1"/>
    <col min="15600" max="15600" width="0" style="2" hidden="1" customWidth="1"/>
    <col min="15601" max="15601" width="9.7265625" style="2" customWidth="1"/>
    <col min="15602" max="15603" width="12.54296875" style="2" customWidth="1"/>
    <col min="15604" max="15604" width="12.26953125" style="2" customWidth="1"/>
    <col min="15605" max="15605" width="12.54296875" style="2" customWidth="1"/>
    <col min="15606" max="15606" width="0" style="2" hidden="1" customWidth="1"/>
    <col min="15607" max="15607" width="14.26953125" style="2" customWidth="1"/>
    <col min="15608" max="15608" width="10.7265625" style="2" customWidth="1"/>
    <col min="15609" max="15609" width="13.7265625" style="2" customWidth="1"/>
    <col min="15610" max="15610" width="11.54296875" style="2" customWidth="1"/>
    <col min="15611" max="15611" width="11.26953125" style="2" customWidth="1"/>
    <col min="15612" max="15612" width="13.54296875" style="2" customWidth="1"/>
    <col min="15613" max="15613" width="15" style="2" customWidth="1"/>
    <col min="15614" max="15614" width="15.26953125" style="2" bestFit="1" customWidth="1"/>
    <col min="15615" max="15615" width="16.26953125" style="2" bestFit="1" customWidth="1"/>
    <col min="15616" max="15616" width="12" style="2" customWidth="1"/>
    <col min="15617" max="15849" width="9" style="2"/>
    <col min="15850" max="15850" width="6.26953125" style="2" customWidth="1"/>
    <col min="15851" max="15851" width="10.26953125" style="2" customWidth="1"/>
    <col min="15852" max="15852" width="11" style="2" customWidth="1"/>
    <col min="15853" max="15853" width="12.54296875" style="2" customWidth="1"/>
    <col min="15854" max="15854" width="11.453125" style="2" customWidth="1"/>
    <col min="15855" max="15855" width="9.54296875" style="2" customWidth="1"/>
    <col min="15856" max="15856" width="0" style="2" hidden="1" customWidth="1"/>
    <col min="15857" max="15857" width="9.7265625" style="2" customWidth="1"/>
    <col min="15858" max="15859" width="12.54296875" style="2" customWidth="1"/>
    <col min="15860" max="15860" width="12.26953125" style="2" customWidth="1"/>
    <col min="15861" max="15861" width="12.54296875" style="2" customWidth="1"/>
    <col min="15862" max="15862" width="0" style="2" hidden="1" customWidth="1"/>
    <col min="15863" max="15863" width="14.26953125" style="2" customWidth="1"/>
    <col min="15864" max="15864" width="10.7265625" style="2" customWidth="1"/>
    <col min="15865" max="15865" width="13.7265625" style="2" customWidth="1"/>
    <col min="15866" max="15866" width="11.54296875" style="2" customWidth="1"/>
    <col min="15867" max="15867" width="11.26953125" style="2" customWidth="1"/>
    <col min="15868" max="15868" width="13.54296875" style="2" customWidth="1"/>
    <col min="15869" max="15869" width="15" style="2" customWidth="1"/>
    <col min="15870" max="15870" width="15.26953125" style="2" bestFit="1" customWidth="1"/>
    <col min="15871" max="15871" width="16.26953125" style="2" bestFit="1" customWidth="1"/>
    <col min="15872" max="15872" width="12" style="2" customWidth="1"/>
    <col min="15873" max="16105" width="9" style="2"/>
    <col min="16106" max="16106" width="6.26953125" style="2" customWidth="1"/>
    <col min="16107" max="16107" width="10.26953125" style="2" customWidth="1"/>
    <col min="16108" max="16108" width="11" style="2" customWidth="1"/>
    <col min="16109" max="16109" width="12.54296875" style="2" customWidth="1"/>
    <col min="16110" max="16110" width="11.453125" style="2" customWidth="1"/>
    <col min="16111" max="16111" width="9.54296875" style="2" customWidth="1"/>
    <col min="16112" max="16112" width="0" style="2" hidden="1" customWidth="1"/>
    <col min="16113" max="16113" width="9.7265625" style="2" customWidth="1"/>
    <col min="16114" max="16115" width="12.54296875" style="2" customWidth="1"/>
    <col min="16116" max="16116" width="12.26953125" style="2" customWidth="1"/>
    <col min="16117" max="16117" width="12.54296875" style="2" customWidth="1"/>
    <col min="16118" max="16118" width="0" style="2" hidden="1" customWidth="1"/>
    <col min="16119" max="16119" width="14.26953125" style="2" customWidth="1"/>
    <col min="16120" max="16120" width="10.7265625" style="2" customWidth="1"/>
    <col min="16121" max="16121" width="13.7265625" style="2" customWidth="1"/>
    <col min="16122" max="16122" width="11.54296875" style="2" customWidth="1"/>
    <col min="16123" max="16123" width="11.26953125" style="2" customWidth="1"/>
    <col min="16124" max="16124" width="13.54296875" style="2" customWidth="1"/>
    <col min="16125" max="16125" width="15" style="2" customWidth="1"/>
    <col min="16126" max="16126" width="15.26953125" style="2" bestFit="1" customWidth="1"/>
    <col min="16127" max="16127" width="16.26953125" style="2" bestFit="1" customWidth="1"/>
    <col min="16128" max="16128" width="12" style="2" customWidth="1"/>
    <col min="16129" max="16384" width="9" style="2"/>
  </cols>
  <sheetData>
    <row r="1" spans="1:20" customFormat="1" ht="45" customHeight="1" x14ac:dyDescent="0.35">
      <c r="A1" s="18" t="s">
        <v>84</v>
      </c>
      <c r="N1" s="168"/>
    </row>
    <row r="2" spans="1:20" customFormat="1" ht="20.25" customHeight="1" x14ac:dyDescent="0.35">
      <c r="A2" s="19" t="s">
        <v>19</v>
      </c>
      <c r="M2" s="133"/>
      <c r="N2" s="168"/>
    </row>
    <row r="3" spans="1:20" customFormat="1" ht="20.25" customHeight="1" x14ac:dyDescent="0.35">
      <c r="A3" s="19" t="s">
        <v>50</v>
      </c>
    </row>
    <row r="4" spans="1:20" customFormat="1" ht="20.25" customHeight="1" x14ac:dyDescent="0.35">
      <c r="A4" s="19" t="s">
        <v>51</v>
      </c>
    </row>
    <row r="5" spans="1:20" customFormat="1" ht="20.25" customHeight="1" x14ac:dyDescent="0.35">
      <c r="A5" s="19" t="s">
        <v>52</v>
      </c>
    </row>
    <row r="6" spans="1:20" ht="20.25" customHeight="1" x14ac:dyDescent="0.35">
      <c r="A6"/>
      <c r="B6" s="20" t="s">
        <v>53</v>
      </c>
      <c r="C6" s="21"/>
      <c r="D6" s="21"/>
      <c r="E6" s="21"/>
      <c r="F6" s="21"/>
      <c r="G6" s="21"/>
      <c r="H6" s="21"/>
      <c r="I6" s="21"/>
      <c r="J6" s="22"/>
      <c r="K6" s="20" t="s">
        <v>54</v>
      </c>
      <c r="L6" s="21"/>
      <c r="M6" s="21"/>
      <c r="N6" s="21"/>
      <c r="O6" s="21"/>
      <c r="P6" s="21"/>
      <c r="Q6" s="21"/>
      <c r="R6" s="21"/>
      <c r="S6" s="21"/>
      <c r="T6" s="22"/>
    </row>
    <row r="7" spans="1:20" ht="20.25" customHeight="1" x14ac:dyDescent="0.35">
      <c r="A7"/>
      <c r="B7" s="23"/>
      <c r="C7" s="24" t="s">
        <v>55</v>
      </c>
      <c r="D7" s="3"/>
      <c r="E7" s="25"/>
      <c r="F7" s="26"/>
      <c r="G7" s="24" t="s">
        <v>56</v>
      </c>
      <c r="H7" s="3"/>
      <c r="I7" s="27"/>
      <c r="J7" s="28"/>
      <c r="K7"/>
      <c r="L7" s="24" t="s">
        <v>57</v>
      </c>
      <c r="M7" s="29"/>
      <c r="N7" s="30"/>
      <c r="O7" s="29" t="s">
        <v>58</v>
      </c>
      <c r="P7" s="29"/>
      <c r="Q7" s="63"/>
      <c r="R7" s="30"/>
      <c r="S7" s="31"/>
      <c r="T7" s="32"/>
    </row>
    <row r="8" spans="1:20" s="37" customFormat="1" ht="90" customHeight="1" x14ac:dyDescent="0.35">
      <c r="A8"/>
      <c r="B8" s="60" t="s">
        <v>71</v>
      </c>
      <c r="C8" s="54" t="s">
        <v>472</v>
      </c>
      <c r="D8" s="54" t="s">
        <v>473</v>
      </c>
      <c r="E8" s="64" t="s">
        <v>476</v>
      </c>
      <c r="F8" s="60" t="s">
        <v>477</v>
      </c>
      <c r="G8" s="54" t="s">
        <v>478</v>
      </c>
      <c r="H8" s="54" t="s">
        <v>479</v>
      </c>
      <c r="I8" s="65" t="s">
        <v>480</v>
      </c>
      <c r="J8" s="55" t="s">
        <v>481</v>
      </c>
      <c r="K8" s="60" t="s">
        <v>64</v>
      </c>
      <c r="L8" s="54" t="s">
        <v>65</v>
      </c>
      <c r="M8" s="54" t="s">
        <v>66</v>
      </c>
      <c r="N8" s="66" t="s">
        <v>482</v>
      </c>
      <c r="O8" s="54" t="s">
        <v>483</v>
      </c>
      <c r="P8" s="54" t="s">
        <v>484</v>
      </c>
      <c r="Q8" s="54" t="s">
        <v>485</v>
      </c>
      <c r="R8" s="67" t="s">
        <v>486</v>
      </c>
      <c r="S8" s="68" t="s">
        <v>487</v>
      </c>
      <c r="T8" s="69" t="s">
        <v>54</v>
      </c>
    </row>
    <row r="9" spans="1:20" ht="20.149999999999999" customHeight="1" x14ac:dyDescent="0.35">
      <c r="A9" s="76">
        <f ca="1">INDIRECT(Calculation_GWh!W12)</f>
        <v>2021</v>
      </c>
      <c r="B9" s="81">
        <f ca="1">INDIRECT(Calculation_GWh!X12)</f>
        <v>363991.88</v>
      </c>
      <c r="C9" s="82">
        <f ca="1">INDIRECT(Calculation_GWh!Y12)</f>
        <v>560844.18000000005</v>
      </c>
      <c r="D9" s="77">
        <f ca="1">INDIRECT(Calculation_GWh!Z12)</f>
        <v>75681.8</v>
      </c>
      <c r="E9" s="84">
        <f ca="1">INDIRECT(Calculation_GWh!AA12)</f>
        <v>485162.38</v>
      </c>
      <c r="F9" s="81">
        <f ca="1">INDIRECT(Calculation_GWh!AB12)</f>
        <v>1950.7000000000003</v>
      </c>
      <c r="G9" s="82">
        <f ca="1">INDIRECT(Calculation_GWh!AC12)</f>
        <v>-292.03000000000003</v>
      </c>
      <c r="H9" s="78">
        <f ca="1">INDIRECT(Calculation_GWh!AD12)</f>
        <v>4934.7199999999993</v>
      </c>
      <c r="I9" s="86">
        <f ca="1">INDIRECT(Calculation_GWh!AE12)</f>
        <v>924836.05999999994</v>
      </c>
      <c r="J9" s="84">
        <f ca="1">INDIRECT(Calculation_GWh!AF12)</f>
        <v>855747.62</v>
      </c>
      <c r="K9" s="81">
        <f ca="1">INDIRECT(Calculation_GWh!AG12)</f>
        <v>253260.27</v>
      </c>
      <c r="L9" s="82">
        <f ca="1">INDIRECT(Calculation_GWh!AH12)</f>
        <v>301521.14</v>
      </c>
      <c r="M9" s="77">
        <f ca="1">INDIRECT(Calculation_GWh!AI12)</f>
        <v>79333.98</v>
      </c>
      <c r="N9" s="78">
        <f ca="1">INDIRECT(Calculation_GWh!AJ12)</f>
        <v>119298.78</v>
      </c>
      <c r="O9" s="82">
        <f ca="1">INDIRECT(Calculation_GWh!AK12)</f>
        <v>42828.7</v>
      </c>
      <c r="P9" s="77">
        <f ca="1">INDIRECT(Calculation_GWh!AL12)</f>
        <v>1328.62</v>
      </c>
      <c r="Q9" s="77">
        <f ca="1">INDIRECT(Calculation_GWh!AM12)</f>
        <v>2397.9499999999998</v>
      </c>
      <c r="R9" s="78">
        <f ca="1">INDIRECT(Calculation_GWh!AN12)</f>
        <v>0</v>
      </c>
      <c r="S9" s="81">
        <f ca="1">INDIRECT(Calculation_GWh!AO12)</f>
        <v>40626.39</v>
      </c>
      <c r="T9" s="84">
        <f ca="1">INDIRECT(Calculation_GWh!AP12)</f>
        <v>840595.83000000007</v>
      </c>
    </row>
    <row r="10" spans="1:20" ht="20.149999999999999" customHeight="1" x14ac:dyDescent="0.35">
      <c r="A10" s="79">
        <f ca="1">INDIRECT(Calculation_GWh!W13)</f>
        <v>2022</v>
      </c>
      <c r="B10" s="61">
        <f ca="1">INDIRECT(Calculation_GWh!X13)</f>
        <v>423225.84</v>
      </c>
      <c r="C10" s="83">
        <f ca="1">INDIRECT(Calculation_GWh!Y13)</f>
        <v>618291.13</v>
      </c>
      <c r="D10" s="45">
        <f ca="1">INDIRECT(Calculation_GWh!Z13)</f>
        <v>260241.58000000002</v>
      </c>
      <c r="E10" s="85">
        <f ca="1">INDIRECT(Calculation_GWh!AA13)</f>
        <v>358049.55</v>
      </c>
      <c r="F10" s="61">
        <f ca="1">INDIRECT(Calculation_GWh!AB13)</f>
        <v>-4065.07</v>
      </c>
      <c r="G10" s="83">
        <f ca="1">INDIRECT(Calculation_GWh!AC13)</f>
        <v>-437.55</v>
      </c>
      <c r="H10" s="46">
        <f ca="1">INDIRECT(Calculation_GWh!AD13)</f>
        <v>5066.04</v>
      </c>
      <c r="I10" s="87">
        <f ca="1">INDIRECT(Calculation_GWh!AE13)</f>
        <v>1041516.9700000001</v>
      </c>
      <c r="J10" s="85">
        <f ca="1">INDIRECT(Calculation_GWh!AF13)</f>
        <v>781838.87999999989</v>
      </c>
      <c r="K10" s="61">
        <f ca="1">INDIRECT(Calculation_GWh!AG13)</f>
        <v>257925.66</v>
      </c>
      <c r="L10" s="83">
        <f ca="1">INDIRECT(Calculation_GWh!AH13)</f>
        <v>273585.93</v>
      </c>
      <c r="M10" s="45">
        <f ca="1">INDIRECT(Calculation_GWh!AI13)</f>
        <v>64459.490000000005</v>
      </c>
      <c r="N10" s="46">
        <f ca="1">INDIRECT(Calculation_GWh!AJ13)</f>
        <v>109051.42</v>
      </c>
      <c r="O10" s="83">
        <f ca="1">INDIRECT(Calculation_GWh!AK13)</f>
        <v>44679.429999999993</v>
      </c>
      <c r="P10" s="45">
        <f ca="1">INDIRECT(Calculation_GWh!AL13)</f>
        <v>1794.55</v>
      </c>
      <c r="Q10" s="45">
        <f ca="1">INDIRECT(Calculation_GWh!AM13)</f>
        <v>4167.47</v>
      </c>
      <c r="R10" s="46">
        <f ca="1">INDIRECT(Calculation_GWh!AN13)</f>
        <v>0</v>
      </c>
      <c r="S10" s="61">
        <f ca="1">INDIRECT(Calculation_GWh!AO13)</f>
        <v>39302.5</v>
      </c>
      <c r="T10" s="85">
        <f ca="1">INDIRECT(Calculation_GWh!AP13)</f>
        <v>794966.45</v>
      </c>
    </row>
    <row r="11" spans="1:20" ht="20.149999999999999" customHeight="1" x14ac:dyDescent="0.35">
      <c r="A11" s="79">
        <f ca="1">INDIRECT(Calculation_GWh!W14)</f>
        <v>2023</v>
      </c>
      <c r="B11" s="61">
        <f ca="1">INDIRECT(Calculation_GWh!X14)</f>
        <v>383036.54</v>
      </c>
      <c r="C11" s="83">
        <f ca="1">INDIRECT(Calculation_GWh!Y14)</f>
        <v>494918.75</v>
      </c>
      <c r="D11" s="45">
        <f ca="1">INDIRECT(Calculation_GWh!Z14)</f>
        <v>175590.77000000002</v>
      </c>
      <c r="E11" s="85">
        <f ca="1">INDIRECT(Calculation_GWh!AA14)</f>
        <v>319327.98</v>
      </c>
      <c r="F11" s="61">
        <f ca="1">INDIRECT(Calculation_GWh!AB14)</f>
        <v>-6714.66</v>
      </c>
      <c r="G11" s="83">
        <f ca="1">INDIRECT(Calculation_GWh!AC14)</f>
        <v>-292.64999999999998</v>
      </c>
      <c r="H11" s="46">
        <f ca="1">INDIRECT(Calculation_GWh!AD14)</f>
        <v>5190.42</v>
      </c>
      <c r="I11" s="87">
        <f ca="1">INDIRECT(Calculation_GWh!AE14)</f>
        <v>877955.29</v>
      </c>
      <c r="J11" s="85">
        <f ca="1">INDIRECT(Calculation_GWh!AF14)</f>
        <v>700547.63000000012</v>
      </c>
      <c r="K11" s="61">
        <f ca="1">INDIRECT(Calculation_GWh!AG14)</f>
        <v>208744.13</v>
      </c>
      <c r="L11" s="83">
        <f ca="1">INDIRECT(Calculation_GWh!AH14)</f>
        <v>241824.99000000002</v>
      </c>
      <c r="M11" s="45">
        <f ca="1">INDIRECT(Calculation_GWh!AI14)</f>
        <v>72789.22</v>
      </c>
      <c r="N11" s="46">
        <f ca="1">INDIRECT(Calculation_GWh!AJ14)</f>
        <v>100069.26000000001</v>
      </c>
      <c r="O11" s="83">
        <f ca="1">INDIRECT(Calculation_GWh!AK14)</f>
        <v>41794.559999999998</v>
      </c>
      <c r="P11" s="45">
        <f ca="1">INDIRECT(Calculation_GWh!AL14)</f>
        <v>1251.9499999999998</v>
      </c>
      <c r="Q11" s="45">
        <f ca="1">INDIRECT(Calculation_GWh!AM14)</f>
        <v>3163.2</v>
      </c>
      <c r="R11" s="46">
        <f ca="1">INDIRECT(Calculation_GWh!AN14)</f>
        <v>0</v>
      </c>
      <c r="S11" s="61">
        <f ca="1">INDIRECT(Calculation_GWh!AO14)</f>
        <v>37352.870000000003</v>
      </c>
      <c r="T11" s="85">
        <f ca="1">INDIRECT(Calculation_GWh!AP14)</f>
        <v>706990.17999999993</v>
      </c>
    </row>
    <row r="12" spans="1:20" ht="20.149999999999999" customHeight="1" x14ac:dyDescent="0.35">
      <c r="A12" s="79">
        <f ca="1">INDIRECT(Calculation_GWh!W15)</f>
        <v>2024</v>
      </c>
      <c r="B12" s="61">
        <f ca="1">INDIRECT(Calculation_GWh!X15)</f>
        <v>343722.11</v>
      </c>
      <c r="C12" s="83">
        <f ca="1">INDIRECT(Calculation_GWh!Y15)</f>
        <v>453300.88</v>
      </c>
      <c r="D12" s="45">
        <f ca="1">INDIRECT(Calculation_GWh!Z15)</f>
        <v>118427.45999999999</v>
      </c>
      <c r="E12" s="85">
        <f ca="1">INDIRECT(Calculation_GWh!AA15)</f>
        <v>334873.42</v>
      </c>
      <c r="F12" s="61">
        <f ca="1">INDIRECT(Calculation_GWh!AB15)</f>
        <v>2691.4700000000003</v>
      </c>
      <c r="G12" s="83">
        <f ca="1">INDIRECT(Calculation_GWh!AC15)</f>
        <v>-387.69</v>
      </c>
      <c r="H12" s="46">
        <f ca="1">INDIRECT(Calculation_GWh!AD15)</f>
        <v>5442.0599999999995</v>
      </c>
      <c r="I12" s="87">
        <f ca="1">INDIRECT(Calculation_GWh!AE15)</f>
        <v>797022.99</v>
      </c>
      <c r="J12" s="85">
        <f ca="1">INDIRECT(Calculation_GWh!AF15)</f>
        <v>686341.37</v>
      </c>
      <c r="K12" s="61">
        <f ca="1">INDIRECT(Calculation_GWh!AG15)</f>
        <v>179594.44</v>
      </c>
      <c r="L12" s="83">
        <f ca="1">INDIRECT(Calculation_GWh!AH15)</f>
        <v>252344.85</v>
      </c>
      <c r="M12" s="45">
        <f ca="1">INDIRECT(Calculation_GWh!AI15)</f>
        <v>69088.5</v>
      </c>
      <c r="N12" s="46">
        <f ca="1">INDIRECT(Calculation_GWh!AJ15)</f>
        <v>104987.88</v>
      </c>
      <c r="O12" s="83">
        <f ca="1">INDIRECT(Calculation_GWh!AK15)</f>
        <v>39683.94</v>
      </c>
      <c r="P12" s="45">
        <f ca="1">INDIRECT(Calculation_GWh!AL15)</f>
        <v>915.71</v>
      </c>
      <c r="Q12" s="45">
        <f ca="1">INDIRECT(Calculation_GWh!AM15)</f>
        <v>1667.32</v>
      </c>
      <c r="R12" s="46">
        <f ca="1">INDIRECT(Calculation_GWh!AN15)</f>
        <v>0</v>
      </c>
      <c r="S12" s="61">
        <f ca="1">INDIRECT(Calculation_GWh!AO15)</f>
        <v>39038.429999999993</v>
      </c>
      <c r="T12" s="85">
        <f ca="1">INDIRECT(Calculation_GWh!AP15)</f>
        <v>687321.07000000007</v>
      </c>
    </row>
    <row r="13" spans="1:20" ht="20.149999999999999" customHeight="1" x14ac:dyDescent="0.35">
      <c r="A13" s="79">
        <f ca="1">INDIRECT(Calculation_GWh!W16)</f>
        <v>2025</v>
      </c>
      <c r="B13" s="61">
        <f ca="1">INDIRECT(Calculation_GWh!X16)</f>
        <v>332078.92</v>
      </c>
      <c r="C13" s="83">
        <f ca="1">INDIRECT(Calculation_GWh!Y16)</f>
        <v>463691.91</v>
      </c>
      <c r="D13" s="45">
        <f ca="1">INDIRECT(Calculation_GWh!Z16)</f>
        <v>133108.38</v>
      </c>
      <c r="E13" s="85">
        <f ca="1">INDIRECT(Calculation_GWh!AA16)</f>
        <v>330583.53000000003</v>
      </c>
      <c r="F13" s="61">
        <f ca="1">INDIRECT(Calculation_GWh!AB16)</f>
        <v>8585.3799999999992</v>
      </c>
      <c r="G13" s="83">
        <f ca="1">INDIRECT(Calculation_GWh!AC16)</f>
        <v>-394.71</v>
      </c>
      <c r="H13" s="46">
        <f ca="1">INDIRECT(Calculation_GWh!AD16)</f>
        <v>5760.3</v>
      </c>
      <c r="I13" s="87">
        <f ca="1">INDIRECT(Calculation_GWh!AE16)</f>
        <v>795770.83000000007</v>
      </c>
      <c r="J13" s="85">
        <f ca="1">INDIRECT(Calculation_GWh!AF16)</f>
        <v>676613.42</v>
      </c>
      <c r="K13" s="61">
        <f ca="1">INDIRECT(Calculation_GWh!AG16)</f>
        <v>192196.78000000003</v>
      </c>
      <c r="L13" s="83">
        <f ca="1">INDIRECT(Calculation_GWh!AH16)</f>
        <v>250354.68</v>
      </c>
      <c r="M13" s="45">
        <f ca="1">INDIRECT(Calculation_GWh!AI16)</f>
        <v>63715.25</v>
      </c>
      <c r="N13" s="46">
        <f ca="1">INDIRECT(Calculation_GWh!AJ16)</f>
        <v>96989.03</v>
      </c>
      <c r="O13" s="83">
        <f ca="1">INDIRECT(Calculation_GWh!AK16)</f>
        <v>36774.14</v>
      </c>
      <c r="P13" s="45">
        <f ca="1">INDIRECT(Calculation_GWh!AL16)</f>
        <v>846.86000000000013</v>
      </c>
      <c r="Q13" s="45">
        <f ca="1">INDIRECT(Calculation_GWh!AM16)</f>
        <v>2060.4500000000003</v>
      </c>
      <c r="R13" s="46">
        <f ca="1">INDIRECT(Calculation_GWh!AN16)</f>
        <v>0</v>
      </c>
      <c r="S13" s="61">
        <f ca="1">INDIRECT(Calculation_GWh!AO16)</f>
        <v>37448.619999999995</v>
      </c>
      <c r="T13" s="85">
        <f ca="1">INDIRECT(Calculation_GWh!AP16)</f>
        <v>680385.81</v>
      </c>
    </row>
    <row r="14" spans="1:20" ht="20.149999999999999" customHeight="1" x14ac:dyDescent="0.35">
      <c r="A14" s="125" t="s">
        <v>82</v>
      </c>
      <c r="B14" s="126">
        <f ca="1">IF(OR(AND(B12=0,B13&gt;0),B13&gt;(2*B12)),"(+)",IF(AND(B12&gt;0,B13=0),"(-)",IF(B12+B13=0,"-",(B13-B12)/B12*100)))</f>
        <v>-3.3873846520958462</v>
      </c>
      <c r="C14" s="127">
        <f t="shared" ref="C14:S14" ca="1" si="0">IF(OR(AND(C12=0,C13&gt;0),C13&gt;(2*C12)),"(+)",IF(AND(C12&gt;0,C13=0),"(-)",IF(C12+C13=0,"-",(C13-C12)/C12*100)))</f>
        <v>2.2923030725199496</v>
      </c>
      <c r="D14" s="128">
        <f t="shared" ca="1" si="0"/>
        <v>12.396550597302362</v>
      </c>
      <c r="E14" s="129">
        <f t="shared" ca="1" si="0"/>
        <v>-1.281048224131959</v>
      </c>
      <c r="F14" s="126" t="str">
        <f t="shared" ca="1" si="0"/>
        <v>(+)</v>
      </c>
      <c r="G14" s="127" t="str">
        <f ca="1">IF(OR(AND(G12=0,G13&gt;0),G13&gt;(2*G12)),"(+)",IF(AND(G12&gt;0,G13=0),"(-)",IF(G12+G13=0,"-",(G13-G12)/G12*100)))</f>
        <v>(+)</v>
      </c>
      <c r="H14" s="129">
        <f t="shared" ca="1" si="0"/>
        <v>5.8477855811953692</v>
      </c>
      <c r="I14" s="127">
        <f t="shared" ca="1" si="0"/>
        <v>-0.15710462755910168</v>
      </c>
      <c r="J14" s="129">
        <f t="shared" ca="1" si="0"/>
        <v>-1.417363199307067</v>
      </c>
      <c r="K14" s="126">
        <f t="shared" ca="1" si="0"/>
        <v>7.017110329250742</v>
      </c>
      <c r="L14" s="127">
        <f t="shared" ca="1" si="0"/>
        <v>-0.7886707416458123</v>
      </c>
      <c r="M14" s="128">
        <f t="shared" ca="1" si="0"/>
        <v>-7.7773435521106995</v>
      </c>
      <c r="N14" s="129">
        <f t="shared" ca="1" si="0"/>
        <v>-7.6188318118243794</v>
      </c>
      <c r="O14" s="127">
        <f t="shared" ca="1" si="0"/>
        <v>-7.3324372529542243</v>
      </c>
      <c r="P14" s="128">
        <f t="shared" ca="1" si="0"/>
        <v>-7.5187559380153006</v>
      </c>
      <c r="Q14" s="128">
        <f t="shared" ca="1" si="0"/>
        <v>23.578557205575436</v>
      </c>
      <c r="R14" s="129" t="str">
        <f t="shared" ca="1" si="0"/>
        <v>-</v>
      </c>
      <c r="S14" s="126">
        <f t="shared" ca="1" si="0"/>
        <v>-4.0724229944698029</v>
      </c>
      <c r="T14" s="129">
        <f ca="1">IF(OR(AND(T12=0,T13&gt;0),T13&gt;(2*T12)),"(+)",IF(AND(T12&gt;0,T13=0),"(-)",IF(T12+T13=0,"-",(T13-T12)/T12*100)))</f>
        <v>-1.0090277022934868</v>
      </c>
    </row>
    <row r="15" spans="1:20" ht="20.149999999999999" customHeight="1" x14ac:dyDescent="0.35">
      <c r="A15" s="76" t="str">
        <f ca="1">INDIRECT(Calculation_GWh!W18)</f>
        <v>January - May 2025</v>
      </c>
      <c r="B15" s="81">
        <f ca="1">INDIRECT(Calculation_GWh!X18)</f>
        <v>147819.20000000001</v>
      </c>
      <c r="C15" s="82">
        <f ca="1">INDIRECT(Calculation_GWh!Y18)</f>
        <v>225930.79</v>
      </c>
      <c r="D15" s="77">
        <f ca="1">INDIRECT(Calculation_GWh!Z18)</f>
        <v>43415.31</v>
      </c>
      <c r="E15" s="84">
        <f ca="1">INDIRECT(Calculation_GWh!AA18)</f>
        <v>182515.48</v>
      </c>
      <c r="F15" s="81">
        <f ca="1">INDIRECT(Calculation_GWh!AB18)</f>
        <v>10340.939999999999</v>
      </c>
      <c r="G15" s="82">
        <f ca="1">INDIRECT(Calculation_GWh!AC18)</f>
        <v>-159.77999999999997</v>
      </c>
      <c r="H15" s="78">
        <f ca="1">INDIRECT(Calculation_GWh!AD18)</f>
        <v>2383.0299999999997</v>
      </c>
      <c r="I15" s="86">
        <f ca="1">INDIRECT(Calculation_GWh!AE18)</f>
        <v>373749.99</v>
      </c>
      <c r="J15" s="84">
        <f ca="1">INDIRECT(Calculation_GWh!AF18)</f>
        <v>342898.87</v>
      </c>
      <c r="K15" s="81">
        <f ca="1">INDIRECT(Calculation_GWh!AG18)</f>
        <v>90926.12999999999</v>
      </c>
      <c r="L15" s="82">
        <f ca="1">INDIRECT(Calculation_GWh!AH18)</f>
        <v>135844.57</v>
      </c>
      <c r="M15" s="77">
        <f ca="1">INDIRECT(Calculation_GWh!AI18)</f>
        <v>29513.17</v>
      </c>
      <c r="N15" s="78">
        <f ca="1">INDIRECT(Calculation_GWh!AJ18)</f>
        <v>48944.27</v>
      </c>
      <c r="O15" s="82">
        <f ca="1">INDIRECT(Calculation_GWh!AK18)</f>
        <v>16386</v>
      </c>
      <c r="P15" s="77">
        <f ca="1">INDIRECT(Calculation_GWh!AL18)</f>
        <v>404.01000000000005</v>
      </c>
      <c r="Q15" s="77">
        <f ca="1">INDIRECT(Calculation_GWh!AM18)</f>
        <v>1190.9100000000001</v>
      </c>
      <c r="R15" s="78">
        <f ca="1">INDIRECT(Calculation_GWh!AN18)</f>
        <v>0</v>
      </c>
      <c r="S15" s="81">
        <f ca="1">INDIRECT(Calculation_GWh!AO18)</f>
        <v>16952.78</v>
      </c>
      <c r="T15" s="84">
        <f ca="1">INDIRECT(Calculation_GWh!AP18)</f>
        <v>340161.83999999997</v>
      </c>
    </row>
    <row r="16" spans="1:20" ht="20.149999999999999" customHeight="1" x14ac:dyDescent="0.35">
      <c r="A16" s="80" t="str">
        <f ca="1">INDIRECT(Calculation_GWh!W19)</f>
        <v>[provisional] January - May 2026</v>
      </c>
      <c r="B16" s="61">
        <f ca="1">INDIRECT(Calculation_GWh!X19)</f>
        <v>134101.76999999999</v>
      </c>
      <c r="C16" s="83">
        <f ca="1">INDIRECT(Calculation_GWh!Y19)</f>
        <v>220767.39</v>
      </c>
      <c r="D16" s="45">
        <f ca="1">INDIRECT(Calculation_GWh!Z19)</f>
        <v>44402.119999999995</v>
      </c>
      <c r="E16" s="85">
        <f ca="1">INDIRECT(Calculation_GWh!AA19)</f>
        <v>176365.27</v>
      </c>
      <c r="F16" s="61">
        <f ca="1">INDIRECT(Calculation_GWh!AB19)</f>
        <v>9863.2099999999991</v>
      </c>
      <c r="G16" s="83">
        <f ca="1">INDIRECT(Calculation_GWh!AC19)</f>
        <v>-192.75</v>
      </c>
      <c r="H16" s="46">
        <f ca="1">INDIRECT(Calculation_GWh!AD19)</f>
        <v>2383.0299999999997</v>
      </c>
      <c r="I16" s="87">
        <f ca="1">INDIRECT(Calculation_GWh!AE19)</f>
        <v>354869.16000000003</v>
      </c>
      <c r="J16" s="85">
        <f ca="1">INDIRECT(Calculation_GWh!AF19)</f>
        <v>322520.52999999991</v>
      </c>
      <c r="K16" s="61">
        <f ca="1">INDIRECT(Calculation_GWh!AG19)</f>
        <v>76785.100000000006</v>
      </c>
      <c r="L16" s="83">
        <f ca="1">INDIRECT(Calculation_GWh!AH19)</f>
        <v>144992.9</v>
      </c>
      <c r="M16" s="45">
        <f ca="1">INDIRECT(Calculation_GWh!AI19)</f>
        <v>29758.33</v>
      </c>
      <c r="N16" s="46">
        <f ca="1">INDIRECT(Calculation_GWh!AJ19)</f>
        <v>46163.29</v>
      </c>
      <c r="O16" s="83">
        <f ca="1">INDIRECT(Calculation_GWh!AK19)</f>
        <v>12434.47</v>
      </c>
      <c r="P16" s="45">
        <f ca="1">INDIRECT(Calculation_GWh!AL19)</f>
        <v>515.94000000000005</v>
      </c>
      <c r="Q16" s="45">
        <f ca="1">INDIRECT(Calculation_GWh!AM19)</f>
        <v>1309.0100000000002</v>
      </c>
      <c r="R16" s="46">
        <f ca="1">INDIRECT(Calculation_GWh!AN19)</f>
        <v>0</v>
      </c>
      <c r="S16" s="61">
        <f ca="1">INDIRECT(Calculation_GWh!AO19)</f>
        <v>17632.489999999998</v>
      </c>
      <c r="T16" s="85">
        <f ca="1">INDIRECT(Calculation_GWh!AP19)</f>
        <v>329591.53000000003</v>
      </c>
    </row>
    <row r="17" spans="1:20" ht="20.149999999999999" customHeight="1" x14ac:dyDescent="0.35">
      <c r="A17" s="125" t="s">
        <v>82</v>
      </c>
      <c r="B17" s="126">
        <f ca="1">IF(OR(AND(B15=0,B16&gt;0),B16&gt;(2*B15)),"(+)",IF(AND(B15&gt;0,B16=0),"(-)",IF(B15+B16=0,"-",(B16-B15)/B15*100)))</f>
        <v>-9.2798702739563073</v>
      </c>
      <c r="C17" s="127">
        <f t="shared" ref="C17:T17" ca="1" si="1">IF(OR(AND(C15=0,C16&gt;0),C16&gt;(2*C15)),"(+)",IF(AND(C15&gt;0,C16=0),"(-)",IF(C15+C16=0,"-",(C16-C15)/C15*100)))</f>
        <v>-2.2853901409365203</v>
      </c>
      <c r="D17" s="128">
        <f t="shared" ca="1" si="1"/>
        <v>2.2729539418237432</v>
      </c>
      <c r="E17" s="129">
        <f t="shared" ca="1" si="1"/>
        <v>-3.3696922584320084</v>
      </c>
      <c r="F17" s="126">
        <f t="shared" ca="1" si="1"/>
        <v>-4.6197927847951892</v>
      </c>
      <c r="G17" s="127" t="str">
        <f t="shared" ca="1" si="1"/>
        <v>(+)</v>
      </c>
      <c r="H17" s="129">
        <f t="shared" ca="1" si="1"/>
        <v>0</v>
      </c>
      <c r="I17" s="127">
        <f t="shared" ca="1" si="1"/>
        <v>-5.0517272254642629</v>
      </c>
      <c r="J17" s="129">
        <f t="shared" ca="1" si="1"/>
        <v>-5.9429592171009729</v>
      </c>
      <c r="K17" s="126">
        <f t="shared" ca="1" si="1"/>
        <v>-15.552218047771291</v>
      </c>
      <c r="L17" s="127">
        <f t="shared" ca="1" si="1"/>
        <v>6.7344097743472453</v>
      </c>
      <c r="M17" s="128">
        <f t="shared" ca="1" si="1"/>
        <v>0.83067999811610704</v>
      </c>
      <c r="N17" s="129">
        <f t="shared" ca="1" si="1"/>
        <v>-5.6819317153979334</v>
      </c>
      <c r="O17" s="127">
        <f t="shared" ca="1" si="1"/>
        <v>-24.115281337727332</v>
      </c>
      <c r="P17" s="128">
        <f t="shared" ca="1" si="1"/>
        <v>27.704759783173682</v>
      </c>
      <c r="Q17" s="128">
        <f t="shared" ca="1" si="1"/>
        <v>9.9167863230638869</v>
      </c>
      <c r="R17" s="129" t="str">
        <f t="shared" ca="1" si="1"/>
        <v>-</v>
      </c>
      <c r="S17" s="126">
        <f t="shared" ca="1" si="1"/>
        <v>4.0094309015984351</v>
      </c>
      <c r="T17" s="129">
        <f t="shared" ca="1" si="1"/>
        <v>-3.1074355665526561</v>
      </c>
    </row>
    <row r="18" spans="1:20" ht="20.149999999999999" customHeight="1" x14ac:dyDescent="0.35">
      <c r="A18" s="76" t="str">
        <f ca="1">INDIRECT(Calculation_GWh!W21)</f>
        <v>March 2025</v>
      </c>
      <c r="B18" s="81">
        <f ca="1">INDIRECT(Calculation_GWh!X21)</f>
        <v>30819.97</v>
      </c>
      <c r="C18" s="82">
        <f ca="1">INDIRECT(Calculation_GWh!Y21)</f>
        <v>51651.06</v>
      </c>
      <c r="D18" s="77">
        <f ca="1">INDIRECT(Calculation_GWh!Z21)</f>
        <v>5722.54</v>
      </c>
      <c r="E18" s="84">
        <f ca="1">INDIRECT(Calculation_GWh!AA21)</f>
        <v>45928.52</v>
      </c>
      <c r="F18" s="81">
        <f ca="1">INDIRECT(Calculation_GWh!AB21)</f>
        <v>-5755.7</v>
      </c>
      <c r="G18" s="82">
        <f ca="1">INDIRECT(Calculation_GWh!AC21)</f>
        <v>-30.06</v>
      </c>
      <c r="H18" s="78">
        <f ca="1">INDIRECT(Calculation_GWh!AD21)</f>
        <v>489.23</v>
      </c>
      <c r="I18" s="86">
        <f ca="1">INDIRECT(Calculation_GWh!AE21)</f>
        <v>82471.03</v>
      </c>
      <c r="J18" s="84">
        <f ca="1">INDIRECT(Calculation_GWh!AF21)</f>
        <v>71451.960000000006</v>
      </c>
      <c r="K18" s="81">
        <f ca="1">INDIRECT(Calculation_GWh!AG21)</f>
        <v>19120.64</v>
      </c>
      <c r="L18" s="82">
        <f ca="1">INDIRECT(Calculation_GWh!AH21)</f>
        <v>28825.13</v>
      </c>
      <c r="M18" s="77">
        <f ca="1">INDIRECT(Calculation_GWh!AI21)</f>
        <v>6031.97</v>
      </c>
      <c r="N18" s="78">
        <f ca="1">INDIRECT(Calculation_GWh!AJ21)</f>
        <v>10288.290000000001</v>
      </c>
      <c r="O18" s="82">
        <f ca="1">INDIRECT(Calculation_GWh!AK21)</f>
        <v>3303.38</v>
      </c>
      <c r="P18" s="77">
        <f ca="1">INDIRECT(Calculation_GWh!AL21)</f>
        <v>78.599999999999994</v>
      </c>
      <c r="Q18" s="77">
        <f ca="1">INDIRECT(Calculation_GWh!AM21)</f>
        <v>325.69</v>
      </c>
      <c r="R18" s="78">
        <f ca="1">INDIRECT(Calculation_GWh!AN21)</f>
        <v>0</v>
      </c>
      <c r="S18" s="81">
        <f ca="1">INDIRECT(Calculation_GWh!AO21)</f>
        <v>3263.25</v>
      </c>
      <c r="T18" s="84">
        <f ca="1">INDIRECT(Calculation_GWh!AP21)</f>
        <v>71236.950000000012</v>
      </c>
    </row>
    <row r="19" spans="1:20" ht="20.149999999999999" customHeight="1" x14ac:dyDescent="0.35">
      <c r="A19" s="79" t="str">
        <f ca="1">INDIRECT(Calculation_GWh!W22)</f>
        <v>April 2025</v>
      </c>
      <c r="B19" s="61">
        <f ca="1">INDIRECT(Calculation_GWh!X22)</f>
        <v>29310.99</v>
      </c>
      <c r="C19" s="83">
        <f ca="1">INDIRECT(Calculation_GWh!Y22)</f>
        <v>31347.69</v>
      </c>
      <c r="D19" s="45">
        <f ca="1">INDIRECT(Calculation_GWh!Z22)</f>
        <v>12152.18</v>
      </c>
      <c r="E19" s="85">
        <f ca="1">INDIRECT(Calculation_GWh!AA22)</f>
        <v>19195.509999999998</v>
      </c>
      <c r="F19" s="61">
        <f ca="1">INDIRECT(Calculation_GWh!AB22)</f>
        <v>510.15</v>
      </c>
      <c r="G19" s="83">
        <f ca="1">INDIRECT(Calculation_GWh!AC22)</f>
        <v>-34.799999999999997</v>
      </c>
      <c r="H19" s="46">
        <f ca="1">INDIRECT(Calculation_GWh!AD22)</f>
        <v>473.45</v>
      </c>
      <c r="I19" s="87">
        <f ca="1">INDIRECT(Calculation_GWh!AE22)</f>
        <v>60658.68</v>
      </c>
      <c r="J19" s="85">
        <f ca="1">INDIRECT(Calculation_GWh!AF22)</f>
        <v>49455.299999999996</v>
      </c>
      <c r="K19" s="61">
        <f ca="1">INDIRECT(Calculation_GWh!AG22)</f>
        <v>14277.87</v>
      </c>
      <c r="L19" s="83">
        <f ca="1">INDIRECT(Calculation_GWh!AH22)</f>
        <v>15820.87</v>
      </c>
      <c r="M19" s="45">
        <f ca="1">INDIRECT(Calculation_GWh!AI22)</f>
        <v>5393.64</v>
      </c>
      <c r="N19" s="46">
        <f ca="1">INDIRECT(Calculation_GWh!AJ22)</f>
        <v>7967.73</v>
      </c>
      <c r="O19" s="83">
        <f ca="1">INDIRECT(Calculation_GWh!AK22)</f>
        <v>3234.05</v>
      </c>
      <c r="P19" s="45">
        <f ca="1">INDIRECT(Calculation_GWh!AL22)</f>
        <v>59.88</v>
      </c>
      <c r="Q19" s="45">
        <f ca="1">INDIRECT(Calculation_GWh!AM22)</f>
        <v>124.94</v>
      </c>
      <c r="R19" s="46">
        <f ca="1">INDIRECT(Calculation_GWh!AN22)</f>
        <v>0</v>
      </c>
      <c r="S19" s="61">
        <f ca="1">INDIRECT(Calculation_GWh!AO22)</f>
        <v>3031.22</v>
      </c>
      <c r="T19" s="85">
        <f ca="1">INDIRECT(Calculation_GWh!AP22)</f>
        <v>49910.200000000004</v>
      </c>
    </row>
    <row r="20" spans="1:20" ht="20.149999999999999" customHeight="1" x14ac:dyDescent="0.35">
      <c r="A20" s="79" t="str">
        <f ca="1">INDIRECT(Calculation_GWh!W23)</f>
        <v>May 2025</v>
      </c>
      <c r="B20" s="61">
        <f ca="1">INDIRECT(Calculation_GWh!X23)</f>
        <v>28574.87</v>
      </c>
      <c r="C20" s="83">
        <f ca="1">INDIRECT(Calculation_GWh!Y23)</f>
        <v>23123.85</v>
      </c>
      <c r="D20" s="45">
        <f ca="1">INDIRECT(Calculation_GWh!Z23)</f>
        <v>15218.94</v>
      </c>
      <c r="E20" s="85">
        <f ca="1">INDIRECT(Calculation_GWh!AA23)</f>
        <v>7904.909999999998</v>
      </c>
      <c r="F20" s="61">
        <f ca="1">INDIRECT(Calculation_GWh!AB23)</f>
        <v>-41.49</v>
      </c>
      <c r="G20" s="83">
        <f ca="1">INDIRECT(Calculation_GWh!AC23)</f>
        <v>-34.799999999999997</v>
      </c>
      <c r="H20" s="46">
        <f ca="1">INDIRECT(Calculation_GWh!AD23)</f>
        <v>489.23</v>
      </c>
      <c r="I20" s="87">
        <f ca="1">INDIRECT(Calculation_GWh!AE23)</f>
        <v>51698.720000000001</v>
      </c>
      <c r="J20" s="85">
        <f ca="1">INDIRECT(Calculation_GWh!AF23)</f>
        <v>36892.720000000001</v>
      </c>
      <c r="K20" s="61">
        <f ca="1">INDIRECT(Calculation_GWh!AG23)</f>
        <v>11889.4</v>
      </c>
      <c r="L20" s="83">
        <f ca="1">INDIRECT(Calculation_GWh!AH23)</f>
        <v>8881.64</v>
      </c>
      <c r="M20" s="45">
        <f ca="1">INDIRECT(Calculation_GWh!AI23)</f>
        <v>4859.67</v>
      </c>
      <c r="N20" s="46">
        <f ca="1">INDIRECT(Calculation_GWh!AJ23)</f>
        <v>6450.87</v>
      </c>
      <c r="O20" s="83">
        <f ca="1">INDIRECT(Calculation_GWh!AK23)</f>
        <v>3208.17</v>
      </c>
      <c r="P20" s="45">
        <f ca="1">INDIRECT(Calculation_GWh!AL23)</f>
        <v>45.43</v>
      </c>
      <c r="Q20" s="45">
        <f ca="1">INDIRECT(Calculation_GWh!AM23)</f>
        <v>66.31</v>
      </c>
      <c r="R20" s="46">
        <f ca="1">INDIRECT(Calculation_GWh!AN23)</f>
        <v>0</v>
      </c>
      <c r="S20" s="61">
        <f ca="1">INDIRECT(Calculation_GWh!AO23)</f>
        <v>2405.81</v>
      </c>
      <c r="T20" s="85">
        <f ca="1">INDIRECT(Calculation_GWh!AP23)</f>
        <v>37807.299999999996</v>
      </c>
    </row>
    <row r="21" spans="1:20" ht="20.149999999999999" customHeight="1" x14ac:dyDescent="0.35">
      <c r="A21" s="123" t="s">
        <v>83</v>
      </c>
      <c r="B21" s="124">
        <f ca="1">SUM(B18:B20)</f>
        <v>88705.83</v>
      </c>
      <c r="C21" s="89">
        <f t="shared" ref="C21:N21" ca="1" si="2">SUM(C18:C20)</f>
        <v>106122.6</v>
      </c>
      <c r="D21" s="112">
        <f t="shared" ca="1" si="2"/>
        <v>33093.660000000003</v>
      </c>
      <c r="E21" s="88">
        <f t="shared" ca="1" si="2"/>
        <v>73028.94</v>
      </c>
      <c r="F21" s="124">
        <f t="shared" ca="1" si="2"/>
        <v>-5287.04</v>
      </c>
      <c r="G21" s="89">
        <f t="shared" ca="1" si="2"/>
        <v>-99.66</v>
      </c>
      <c r="H21" s="88">
        <f t="shared" ca="1" si="2"/>
        <v>1451.91</v>
      </c>
      <c r="I21" s="89">
        <f t="shared" ca="1" si="2"/>
        <v>194828.43</v>
      </c>
      <c r="J21" s="88">
        <f t="shared" ca="1" si="2"/>
        <v>157799.98000000001</v>
      </c>
      <c r="K21" s="124">
        <f t="shared" ca="1" si="2"/>
        <v>45287.91</v>
      </c>
      <c r="L21" s="89">
        <f t="shared" ca="1" si="2"/>
        <v>53527.64</v>
      </c>
      <c r="M21" s="112">
        <f t="shared" ca="1" si="2"/>
        <v>16285.28</v>
      </c>
      <c r="N21" s="88">
        <f t="shared" ca="1" si="2"/>
        <v>24706.89</v>
      </c>
      <c r="O21" s="89">
        <f t="shared" ref="O21:T21" ca="1" si="3">SUM(O18:O20)</f>
        <v>9745.6</v>
      </c>
      <c r="P21" s="112">
        <f t="shared" ca="1" si="3"/>
        <v>183.91</v>
      </c>
      <c r="Q21" s="112">
        <f t="shared" ca="1" si="3"/>
        <v>516.94000000000005</v>
      </c>
      <c r="R21" s="88">
        <f t="shared" ca="1" si="3"/>
        <v>0</v>
      </c>
      <c r="S21" s="88">
        <f t="shared" ca="1" si="3"/>
        <v>8700.2799999999988</v>
      </c>
      <c r="T21" s="88">
        <f t="shared" ca="1" si="3"/>
        <v>158954.45000000001</v>
      </c>
    </row>
    <row r="22" spans="1:20" ht="20.149999999999999" customHeight="1" x14ac:dyDescent="0.35">
      <c r="A22" s="79" t="str">
        <f ca="1">INDIRECT(Calculation_GWh!W25)</f>
        <v>March 2026</v>
      </c>
      <c r="B22" s="61">
        <f ca="1">INDIRECT(Calculation_GWh!X25)</f>
        <v>29114.04</v>
      </c>
      <c r="C22" s="83">
        <f ca="1">INDIRECT(Calculation_GWh!Y25)</f>
        <v>50304.36</v>
      </c>
      <c r="D22" s="45">
        <f ca="1">INDIRECT(Calculation_GWh!Z25)</f>
        <v>7836.91</v>
      </c>
      <c r="E22" s="85">
        <f ca="1">INDIRECT(Calculation_GWh!AA25)</f>
        <v>42467.45</v>
      </c>
      <c r="F22" s="61">
        <f ca="1">INDIRECT(Calculation_GWh!AB25)</f>
        <v>-4339.55</v>
      </c>
      <c r="G22" s="83">
        <f ca="1">INDIRECT(Calculation_GWh!AC25)</f>
        <v>-38.549999999999997</v>
      </c>
      <c r="H22" s="46">
        <f ca="1">INDIRECT(Calculation_GWh!AD25)</f>
        <v>489.23</v>
      </c>
      <c r="I22" s="87">
        <f ca="1">INDIRECT(Calculation_GWh!AE25)</f>
        <v>79418.399999999994</v>
      </c>
      <c r="J22" s="85">
        <f ca="1">INDIRECT(Calculation_GWh!AF25)</f>
        <v>67692.619999999981</v>
      </c>
      <c r="K22" s="61">
        <f ca="1">INDIRECT(Calculation_GWh!AG25)</f>
        <v>14538.79</v>
      </c>
      <c r="L22" s="83">
        <f ca="1">INDIRECT(Calculation_GWh!AH25)</f>
        <v>30660.48</v>
      </c>
      <c r="M22" s="45">
        <f ca="1">INDIRECT(Calculation_GWh!AI25)</f>
        <v>7091.49</v>
      </c>
      <c r="N22" s="46">
        <f ca="1">INDIRECT(Calculation_GWh!AJ25)</f>
        <v>9427.5300000000007</v>
      </c>
      <c r="O22" s="83">
        <f ca="1">INDIRECT(Calculation_GWh!AK25)</f>
        <v>2596.1799999999998</v>
      </c>
      <c r="P22" s="45">
        <f ca="1">INDIRECT(Calculation_GWh!AL25)</f>
        <v>75.81</v>
      </c>
      <c r="Q22" s="45">
        <f ca="1">INDIRECT(Calculation_GWh!AM25)</f>
        <v>282.23</v>
      </c>
      <c r="R22" s="46">
        <f ca="1">INDIRECT(Calculation_GWh!AN25)</f>
        <v>0</v>
      </c>
      <c r="S22" s="61">
        <f ca="1">INDIRECT(Calculation_GWh!AO25)</f>
        <v>3554.76</v>
      </c>
      <c r="T22" s="85">
        <f ca="1">INDIRECT(Calculation_GWh!AP25)</f>
        <v>68227.27</v>
      </c>
    </row>
    <row r="23" spans="1:20" ht="20.149999999999999" customHeight="1" x14ac:dyDescent="0.35">
      <c r="A23" s="79" t="str">
        <f ca="1">INDIRECT(Calculation_GWh!W26)</f>
        <v>April 2026</v>
      </c>
      <c r="B23" s="61">
        <f ca="1">INDIRECT(Calculation_GWh!X26)</f>
        <v>26505.93</v>
      </c>
      <c r="C23" s="83">
        <f ca="1">INDIRECT(Calculation_GWh!Y26)</f>
        <v>28083.48</v>
      </c>
      <c r="D23" s="45">
        <f ca="1">INDIRECT(Calculation_GWh!Z26)</f>
        <v>10940.74</v>
      </c>
      <c r="E23" s="85">
        <f ca="1">INDIRECT(Calculation_GWh!AA26)</f>
        <v>17142.739999999998</v>
      </c>
      <c r="F23" s="61">
        <f ca="1">INDIRECT(Calculation_GWh!AB26)</f>
        <v>1781.36</v>
      </c>
      <c r="G23" s="83">
        <f ca="1">INDIRECT(Calculation_GWh!AC26)</f>
        <v>-38.549999999999997</v>
      </c>
      <c r="H23" s="46">
        <f ca="1">INDIRECT(Calculation_GWh!AD26)</f>
        <v>473.45</v>
      </c>
      <c r="I23" s="87">
        <f ca="1">INDIRECT(Calculation_GWh!AE26)</f>
        <v>54589.41</v>
      </c>
      <c r="J23" s="85">
        <f ca="1">INDIRECT(Calculation_GWh!AF26)</f>
        <v>45864.93</v>
      </c>
      <c r="K23" s="61">
        <f ca="1">INDIRECT(Calculation_GWh!AG26)</f>
        <v>9988.35</v>
      </c>
      <c r="L23" s="83">
        <f ca="1">INDIRECT(Calculation_GWh!AH26)</f>
        <v>18824.54</v>
      </c>
      <c r="M23" s="45">
        <f ca="1">INDIRECT(Calculation_GWh!AI26)</f>
        <v>5307.77</v>
      </c>
      <c r="N23" s="46">
        <f ca="1">INDIRECT(Calculation_GWh!AJ26)</f>
        <v>7679.22</v>
      </c>
      <c r="O23" s="83">
        <f ca="1">INDIRECT(Calculation_GWh!AK26)</f>
        <v>2420.96</v>
      </c>
      <c r="P23" s="45">
        <f ca="1">INDIRECT(Calculation_GWh!AL26)</f>
        <v>48.24</v>
      </c>
      <c r="Q23" s="45">
        <f ca="1">INDIRECT(Calculation_GWh!AM26)</f>
        <v>79.64</v>
      </c>
      <c r="R23" s="46">
        <f ca="1">INDIRECT(Calculation_GWh!AN26)</f>
        <v>0</v>
      </c>
      <c r="S23" s="61">
        <f ca="1">INDIRECT(Calculation_GWh!AO26)</f>
        <v>3013.75</v>
      </c>
      <c r="T23" s="85">
        <f ca="1">INDIRECT(Calculation_GWh!AP26)</f>
        <v>47362.47</v>
      </c>
    </row>
    <row r="24" spans="1:20" ht="20.149999999999999" customHeight="1" x14ac:dyDescent="0.35">
      <c r="A24" s="80" t="str">
        <f ca="1">INDIRECT(Calculation_GWh!W27)</f>
        <v>[provisional] May 2026</v>
      </c>
      <c r="B24" s="61">
        <f ca="1">INDIRECT(Calculation_GWh!X27)</f>
        <v>25302.99</v>
      </c>
      <c r="C24" s="83">
        <f ca="1">INDIRECT(Calculation_GWh!Y27)</f>
        <v>21073.279999999999</v>
      </c>
      <c r="D24" s="45">
        <f ca="1">INDIRECT(Calculation_GWh!Z27)</f>
        <v>11170.7</v>
      </c>
      <c r="E24" s="85">
        <f ca="1">INDIRECT(Calculation_GWh!AA27)</f>
        <v>9902.5799999999981</v>
      </c>
      <c r="F24" s="61">
        <f ca="1">INDIRECT(Calculation_GWh!AB27)</f>
        <v>3889.04</v>
      </c>
      <c r="G24" s="83">
        <f ca="1">INDIRECT(Calculation_GWh!AC27)</f>
        <v>-38.549999999999997</v>
      </c>
      <c r="H24" s="46">
        <f ca="1">INDIRECT(Calculation_GWh!AD27)</f>
        <v>489.23</v>
      </c>
      <c r="I24" s="87">
        <f ca="1">INDIRECT(Calculation_GWh!AE27)</f>
        <v>46376.270000000004</v>
      </c>
      <c r="J24" s="85">
        <f ca="1">INDIRECT(Calculation_GWh!AF27)</f>
        <v>39545.290000000008</v>
      </c>
      <c r="K24" s="61">
        <f ca="1">INDIRECT(Calculation_GWh!AG27)</f>
        <v>13165.02</v>
      </c>
      <c r="L24" s="83">
        <f ca="1">INDIRECT(Calculation_GWh!AH27)</f>
        <v>12180.66</v>
      </c>
      <c r="M24" s="45">
        <f ca="1">INDIRECT(Calculation_GWh!AI27)</f>
        <v>4662.0200000000004</v>
      </c>
      <c r="N24" s="46">
        <f ca="1">INDIRECT(Calculation_GWh!AJ27)</f>
        <v>6647.32</v>
      </c>
      <c r="O24" s="83">
        <f ca="1">INDIRECT(Calculation_GWh!AK27)</f>
        <v>2210.7199999999998</v>
      </c>
      <c r="P24" s="45">
        <f ca="1">INDIRECT(Calculation_GWh!AL27)</f>
        <v>54.43</v>
      </c>
      <c r="Q24" s="45">
        <f ca="1">INDIRECT(Calculation_GWh!AM27)</f>
        <v>59.22</v>
      </c>
      <c r="R24" s="46">
        <f ca="1">INDIRECT(Calculation_GWh!AN27)</f>
        <v>0</v>
      </c>
      <c r="S24" s="61">
        <f ca="1">INDIRECT(Calculation_GWh!AO27)</f>
        <v>2501.36</v>
      </c>
      <c r="T24" s="85">
        <f ca="1">INDIRECT(Calculation_GWh!AP27)</f>
        <v>41480.750000000007</v>
      </c>
    </row>
    <row r="25" spans="1:20" ht="20.149999999999999" customHeight="1" x14ac:dyDescent="0.35">
      <c r="A25" s="123" t="s">
        <v>83</v>
      </c>
      <c r="B25" s="124">
        <f ca="1">SUM(B22:B24)</f>
        <v>80922.960000000006</v>
      </c>
      <c r="C25" s="89">
        <f t="shared" ref="C25:T25" ca="1" si="4">SUM(C22:C24)</f>
        <v>99461.119999999995</v>
      </c>
      <c r="D25" s="112">
        <f t="shared" ca="1" si="4"/>
        <v>29948.350000000002</v>
      </c>
      <c r="E25" s="88">
        <f t="shared" ca="1" si="4"/>
        <v>69512.76999999999</v>
      </c>
      <c r="F25" s="124">
        <f t="shared" ca="1" si="4"/>
        <v>1330.8499999999995</v>
      </c>
      <c r="G25" s="89">
        <f t="shared" ca="1" si="4"/>
        <v>-115.64999999999999</v>
      </c>
      <c r="H25" s="88">
        <f t="shared" ca="1" si="4"/>
        <v>1451.91</v>
      </c>
      <c r="I25" s="89">
        <f t="shared" ca="1" si="4"/>
        <v>180384.08000000002</v>
      </c>
      <c r="J25" s="88">
        <f t="shared" ca="1" si="4"/>
        <v>153102.84</v>
      </c>
      <c r="K25" s="124">
        <f t="shared" ca="1" si="4"/>
        <v>37692.160000000003</v>
      </c>
      <c r="L25" s="89">
        <f t="shared" ca="1" si="4"/>
        <v>61665.680000000008</v>
      </c>
      <c r="M25" s="112">
        <f t="shared" ca="1" si="4"/>
        <v>17061.28</v>
      </c>
      <c r="N25" s="88">
        <f t="shared" ca="1" si="4"/>
        <v>23754.07</v>
      </c>
      <c r="O25" s="89">
        <f t="shared" ca="1" si="4"/>
        <v>7227.8599999999988</v>
      </c>
      <c r="P25" s="112">
        <f t="shared" ca="1" si="4"/>
        <v>178.48000000000002</v>
      </c>
      <c r="Q25" s="112">
        <f t="shared" ca="1" si="4"/>
        <v>421.09000000000003</v>
      </c>
      <c r="R25" s="88">
        <f t="shared" ca="1" si="4"/>
        <v>0</v>
      </c>
      <c r="S25" s="124">
        <f t="shared" ca="1" si="4"/>
        <v>9069.8700000000008</v>
      </c>
      <c r="T25" s="88">
        <f t="shared" ca="1" si="4"/>
        <v>157070.49000000002</v>
      </c>
    </row>
    <row r="26" spans="1:20" ht="20.149999999999999" customHeight="1" x14ac:dyDescent="0.35">
      <c r="A26" s="125" t="s">
        <v>82</v>
      </c>
      <c r="B26" s="126" t="str">
        <f ca="1">IF(((B25-B21)/B21*100)&gt;100,"(+) ",IF(((B25-B21)/B21*100)&lt;-100,"(-) ",IF(ROUND(((B25-B21)/B21*100),1)=0,"- ",IF(((B25-B21)/B21*100)&gt;0,TEXT(((B25-B21)/B21*100),"+0.0 "),TEXT(((B25-B21)/B21*100),"0.0 ")))))</f>
        <v xml:space="preserve">-8.8 </v>
      </c>
      <c r="C26" s="127" t="str">
        <f t="shared" ref="C26:T26" ca="1" si="5">IF(((C25-C21)/C21*100)&gt;100,"(+) ",IF(((C25-C21)/C21*100)&lt;-100,"(-) ",IF(ROUND(((C25-C21)/C21*100),1)=0,"- ",IF(((C25-C21)/C21*100)&gt;0,TEXT(((C25-C21)/C21*100),"+0.0 "),TEXT(((C25-C21)/C21*100),"0.0 ")))))</f>
        <v xml:space="preserve">-6.3 </v>
      </c>
      <c r="D26" s="130" t="str">
        <f t="shared" ca="1" si="5"/>
        <v xml:space="preserve">-9.5 </v>
      </c>
      <c r="E26" s="129" t="str">
        <f t="shared" ca="1" si="5"/>
        <v xml:space="preserve">-4.8 </v>
      </c>
      <c r="F26" s="126" t="str">
        <f t="shared" ca="1" si="5"/>
        <v xml:space="preserve">(-) </v>
      </c>
      <c r="G26" s="127" t="str">
        <f t="shared" ca="1" si="5"/>
        <v xml:space="preserve">+16.0 </v>
      </c>
      <c r="H26" s="129" t="str">
        <f t="shared" ca="1" si="5"/>
        <v xml:space="preserve">- </v>
      </c>
      <c r="I26" s="127" t="str">
        <f t="shared" ca="1" si="5"/>
        <v xml:space="preserve">-7.4 </v>
      </c>
      <c r="J26" s="128" t="str">
        <f t="shared" ca="1" si="5"/>
        <v xml:space="preserve">-3.0 </v>
      </c>
      <c r="K26" s="131" t="str">
        <f t="shared" ca="1" si="5"/>
        <v xml:space="preserve">-16.8 </v>
      </c>
      <c r="L26" s="128" t="str">
        <f t="shared" ca="1" si="5"/>
        <v xml:space="preserve">+15.2 </v>
      </c>
      <c r="M26" s="128" t="str">
        <f t="shared" ca="1" si="5"/>
        <v xml:space="preserve">+4.8 </v>
      </c>
      <c r="N26" s="129" t="str">
        <f t="shared" ca="1" si="5"/>
        <v xml:space="preserve">-3.9 </v>
      </c>
      <c r="O26" s="128" t="str">
        <f t="shared" ca="1" si="5"/>
        <v xml:space="preserve">-25.8 </v>
      </c>
      <c r="P26" s="128" t="str">
        <f t="shared" ca="1" si="5"/>
        <v xml:space="preserve">-3.0 </v>
      </c>
      <c r="Q26" s="128" t="str">
        <f t="shared" ca="1" si="5"/>
        <v xml:space="preserve">-18.5 </v>
      </c>
      <c r="R26" s="132" t="s">
        <v>140</v>
      </c>
      <c r="S26" s="128" t="str">
        <f t="shared" ca="1" si="5"/>
        <v xml:space="preserve">+4.2 </v>
      </c>
      <c r="T26" s="126" t="str">
        <f t="shared" ca="1" si="5"/>
        <v xml:space="preserve">-1.2 </v>
      </c>
    </row>
    <row r="27" spans="1:20" x14ac:dyDescent="0.35">
      <c r="O27" s="120"/>
    </row>
  </sheetData>
  <phoneticPr fontId="21" type="noConversion"/>
  <pageMargins left="0.74803149606299213" right="0.74803149606299213" top="0.98425196850393704" bottom="0.98425196850393704" header="0.51181102362204722" footer="0.51181102362204722"/>
  <pageSetup paperSize="9" scale="76" orientation="landscape" verticalDpi="4"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AF4EF-8540-40C2-B375-06B3E22F8740}">
  <sheetPr>
    <pageSetUpPr fitToPage="1"/>
  </sheetPr>
  <dimension ref="A1:Z52"/>
  <sheetViews>
    <sheetView showGridLines="0" zoomScaleNormal="100" workbookViewId="0">
      <pane xSplit="1" ySplit="8" topLeftCell="B38" activePane="bottomRight" state="frozen"/>
      <selection activeCell="B1" sqref="B1"/>
      <selection pane="topRight" activeCell="E1" sqref="E1"/>
      <selection pane="bottomLeft" activeCell="B9" sqref="B9"/>
      <selection pane="bottomRight" activeCell="B38" sqref="B38"/>
    </sheetView>
  </sheetViews>
  <sheetFormatPr defaultColWidth="9" defaultRowHeight="15.5" x14ac:dyDescent="0.35"/>
  <cols>
    <col min="1" max="1" width="25.54296875" style="50" customWidth="1"/>
    <col min="2" max="20" width="13.54296875" style="50" customWidth="1"/>
    <col min="21" max="21" width="9" style="50"/>
    <col min="22" max="26" width="7.54296875" style="50" customWidth="1"/>
    <col min="27" max="232" width="9" style="50"/>
    <col min="233" max="233" width="6.26953125" style="50" customWidth="1"/>
    <col min="234" max="234" width="10.26953125" style="50" customWidth="1"/>
    <col min="235" max="235" width="11" style="50" customWidth="1"/>
    <col min="236" max="236" width="12.54296875" style="50" customWidth="1"/>
    <col min="237" max="237" width="11.453125" style="50" customWidth="1"/>
    <col min="238" max="238" width="9.54296875" style="50" customWidth="1"/>
    <col min="239" max="239" width="0" style="50" hidden="1" customWidth="1"/>
    <col min="240" max="240" width="9.7265625" style="50" customWidth="1"/>
    <col min="241" max="242" width="12.54296875" style="50" customWidth="1"/>
    <col min="243" max="243" width="12.26953125" style="50" customWidth="1"/>
    <col min="244" max="244" width="12.54296875" style="50" customWidth="1"/>
    <col min="245" max="245" width="0" style="50" hidden="1" customWidth="1"/>
    <col min="246" max="246" width="14.26953125" style="50" customWidth="1"/>
    <col min="247" max="247" width="10.7265625" style="50" customWidth="1"/>
    <col min="248" max="248" width="13.7265625" style="50" customWidth="1"/>
    <col min="249" max="249" width="11.54296875" style="50" customWidth="1"/>
    <col min="250" max="250" width="11.26953125" style="50" customWidth="1"/>
    <col min="251" max="251" width="13.54296875" style="50" customWidth="1"/>
    <col min="252" max="252" width="15" style="50" customWidth="1"/>
    <col min="253" max="253" width="15.26953125" style="50" bestFit="1" customWidth="1"/>
    <col min="254" max="254" width="16.26953125" style="50" bestFit="1" customWidth="1"/>
    <col min="255" max="255" width="12" style="50" customWidth="1"/>
    <col min="256" max="488" width="9" style="50"/>
    <col min="489" max="489" width="6.26953125" style="50" customWidth="1"/>
    <col min="490" max="490" width="10.26953125" style="50" customWidth="1"/>
    <col min="491" max="491" width="11" style="50" customWidth="1"/>
    <col min="492" max="492" width="12.54296875" style="50" customWidth="1"/>
    <col min="493" max="493" width="11.453125" style="50" customWidth="1"/>
    <col min="494" max="494" width="9.54296875" style="50" customWidth="1"/>
    <col min="495" max="495" width="0" style="50" hidden="1" customWidth="1"/>
    <col min="496" max="496" width="9.7265625" style="50" customWidth="1"/>
    <col min="497" max="498" width="12.54296875" style="50" customWidth="1"/>
    <col min="499" max="499" width="12.26953125" style="50" customWidth="1"/>
    <col min="500" max="500" width="12.54296875" style="50" customWidth="1"/>
    <col min="501" max="501" width="0" style="50" hidden="1" customWidth="1"/>
    <col min="502" max="502" width="14.26953125" style="50" customWidth="1"/>
    <col min="503" max="503" width="10.7265625" style="50" customWidth="1"/>
    <col min="504" max="504" width="13.7265625" style="50" customWidth="1"/>
    <col min="505" max="505" width="11.54296875" style="50" customWidth="1"/>
    <col min="506" max="506" width="11.26953125" style="50" customWidth="1"/>
    <col min="507" max="507" width="13.54296875" style="50" customWidth="1"/>
    <col min="508" max="508" width="15" style="50" customWidth="1"/>
    <col min="509" max="509" width="15.26953125" style="50" bestFit="1" customWidth="1"/>
    <col min="510" max="510" width="16.26953125" style="50" bestFit="1" customWidth="1"/>
    <col min="511" max="511" width="12" style="50" customWidth="1"/>
    <col min="512" max="744" width="9" style="50"/>
    <col min="745" max="745" width="6.26953125" style="50" customWidth="1"/>
    <col min="746" max="746" width="10.26953125" style="50" customWidth="1"/>
    <col min="747" max="747" width="11" style="50" customWidth="1"/>
    <col min="748" max="748" width="12.54296875" style="50" customWidth="1"/>
    <col min="749" max="749" width="11.453125" style="50" customWidth="1"/>
    <col min="750" max="750" width="9.54296875" style="50" customWidth="1"/>
    <col min="751" max="751" width="0" style="50" hidden="1" customWidth="1"/>
    <col min="752" max="752" width="9.7265625" style="50" customWidth="1"/>
    <col min="753" max="754" width="12.54296875" style="50" customWidth="1"/>
    <col min="755" max="755" width="12.26953125" style="50" customWidth="1"/>
    <col min="756" max="756" width="12.54296875" style="50" customWidth="1"/>
    <col min="757" max="757" width="0" style="50" hidden="1" customWidth="1"/>
    <col min="758" max="758" width="14.26953125" style="50" customWidth="1"/>
    <col min="759" max="759" width="10.7265625" style="50" customWidth="1"/>
    <col min="760" max="760" width="13.7265625" style="50" customWidth="1"/>
    <col min="761" max="761" width="11.54296875" style="50" customWidth="1"/>
    <col min="762" max="762" width="11.26953125" style="50" customWidth="1"/>
    <col min="763" max="763" width="13.54296875" style="50" customWidth="1"/>
    <col min="764" max="764" width="15" style="50" customWidth="1"/>
    <col min="765" max="765" width="15.26953125" style="50" bestFit="1" customWidth="1"/>
    <col min="766" max="766" width="16.26953125" style="50" bestFit="1" customWidth="1"/>
    <col min="767" max="767" width="12" style="50" customWidth="1"/>
    <col min="768" max="1000" width="9" style="50"/>
    <col min="1001" max="1001" width="6.26953125" style="50" customWidth="1"/>
    <col min="1002" max="1002" width="10.26953125" style="50" customWidth="1"/>
    <col min="1003" max="1003" width="11" style="50" customWidth="1"/>
    <col min="1004" max="1004" width="12.54296875" style="50" customWidth="1"/>
    <col min="1005" max="1005" width="11.453125" style="50" customWidth="1"/>
    <col min="1006" max="1006" width="9.54296875" style="50" customWidth="1"/>
    <col min="1007" max="1007" width="0" style="50" hidden="1" customWidth="1"/>
    <col min="1008" max="1008" width="9.7265625" style="50" customWidth="1"/>
    <col min="1009" max="1010" width="12.54296875" style="50" customWidth="1"/>
    <col min="1011" max="1011" width="12.26953125" style="50" customWidth="1"/>
    <col min="1012" max="1012" width="12.54296875" style="50" customWidth="1"/>
    <col min="1013" max="1013" width="0" style="50" hidden="1" customWidth="1"/>
    <col min="1014" max="1014" width="14.26953125" style="50" customWidth="1"/>
    <col min="1015" max="1015" width="10.7265625" style="50" customWidth="1"/>
    <col min="1016" max="1016" width="13.7265625" style="50" customWidth="1"/>
    <col min="1017" max="1017" width="11.54296875" style="50" customWidth="1"/>
    <col min="1018" max="1018" width="11.26953125" style="50" customWidth="1"/>
    <col min="1019" max="1019" width="13.54296875" style="50" customWidth="1"/>
    <col min="1020" max="1020" width="15" style="50" customWidth="1"/>
    <col min="1021" max="1021" width="15.26953125" style="50" bestFit="1" customWidth="1"/>
    <col min="1022" max="1022" width="16.26953125" style="50" bestFit="1" customWidth="1"/>
    <col min="1023" max="1023" width="12" style="50" customWidth="1"/>
    <col min="1024" max="1256" width="9" style="50"/>
    <col min="1257" max="1257" width="6.26953125" style="50" customWidth="1"/>
    <col min="1258" max="1258" width="10.26953125" style="50" customWidth="1"/>
    <col min="1259" max="1259" width="11" style="50" customWidth="1"/>
    <col min="1260" max="1260" width="12.54296875" style="50" customWidth="1"/>
    <col min="1261" max="1261" width="11.453125" style="50" customWidth="1"/>
    <col min="1262" max="1262" width="9.54296875" style="50" customWidth="1"/>
    <col min="1263" max="1263" width="0" style="50" hidden="1" customWidth="1"/>
    <col min="1264" max="1264" width="9.7265625" style="50" customWidth="1"/>
    <col min="1265" max="1266" width="12.54296875" style="50" customWidth="1"/>
    <col min="1267" max="1267" width="12.26953125" style="50" customWidth="1"/>
    <col min="1268" max="1268" width="12.54296875" style="50" customWidth="1"/>
    <col min="1269" max="1269" width="0" style="50" hidden="1" customWidth="1"/>
    <col min="1270" max="1270" width="14.26953125" style="50" customWidth="1"/>
    <col min="1271" max="1271" width="10.7265625" style="50" customWidth="1"/>
    <col min="1272" max="1272" width="13.7265625" style="50" customWidth="1"/>
    <col min="1273" max="1273" width="11.54296875" style="50" customWidth="1"/>
    <col min="1274" max="1274" width="11.26953125" style="50" customWidth="1"/>
    <col min="1275" max="1275" width="13.54296875" style="50" customWidth="1"/>
    <col min="1276" max="1276" width="15" style="50" customWidth="1"/>
    <col min="1277" max="1277" width="15.26953125" style="50" bestFit="1" customWidth="1"/>
    <col min="1278" max="1278" width="16.26953125" style="50" bestFit="1" customWidth="1"/>
    <col min="1279" max="1279" width="12" style="50" customWidth="1"/>
    <col min="1280" max="1512" width="9" style="50"/>
    <col min="1513" max="1513" width="6.26953125" style="50" customWidth="1"/>
    <col min="1514" max="1514" width="10.26953125" style="50" customWidth="1"/>
    <col min="1515" max="1515" width="11" style="50" customWidth="1"/>
    <col min="1516" max="1516" width="12.54296875" style="50" customWidth="1"/>
    <col min="1517" max="1517" width="11.453125" style="50" customWidth="1"/>
    <col min="1518" max="1518" width="9.54296875" style="50" customWidth="1"/>
    <col min="1519" max="1519" width="0" style="50" hidden="1" customWidth="1"/>
    <col min="1520" max="1520" width="9.7265625" style="50" customWidth="1"/>
    <col min="1521" max="1522" width="12.54296875" style="50" customWidth="1"/>
    <col min="1523" max="1523" width="12.26953125" style="50" customWidth="1"/>
    <col min="1524" max="1524" width="12.54296875" style="50" customWidth="1"/>
    <col min="1525" max="1525" width="0" style="50" hidden="1" customWidth="1"/>
    <col min="1526" max="1526" width="14.26953125" style="50" customWidth="1"/>
    <col min="1527" max="1527" width="10.7265625" style="50" customWidth="1"/>
    <col min="1528" max="1528" width="13.7265625" style="50" customWidth="1"/>
    <col min="1529" max="1529" width="11.54296875" style="50" customWidth="1"/>
    <col min="1530" max="1530" width="11.26953125" style="50" customWidth="1"/>
    <col min="1531" max="1531" width="13.54296875" style="50" customWidth="1"/>
    <col min="1532" max="1532" width="15" style="50" customWidth="1"/>
    <col min="1533" max="1533" width="15.26953125" style="50" bestFit="1" customWidth="1"/>
    <col min="1534" max="1534" width="16.26953125" style="50" bestFit="1" customWidth="1"/>
    <col min="1535" max="1535" width="12" style="50" customWidth="1"/>
    <col min="1536" max="1768" width="9" style="50"/>
    <col min="1769" max="1769" width="6.26953125" style="50" customWidth="1"/>
    <col min="1770" max="1770" width="10.26953125" style="50" customWidth="1"/>
    <col min="1771" max="1771" width="11" style="50" customWidth="1"/>
    <col min="1772" max="1772" width="12.54296875" style="50" customWidth="1"/>
    <col min="1773" max="1773" width="11.453125" style="50" customWidth="1"/>
    <col min="1774" max="1774" width="9.54296875" style="50" customWidth="1"/>
    <col min="1775" max="1775" width="0" style="50" hidden="1" customWidth="1"/>
    <col min="1776" max="1776" width="9.7265625" style="50" customWidth="1"/>
    <col min="1777" max="1778" width="12.54296875" style="50" customWidth="1"/>
    <col min="1779" max="1779" width="12.26953125" style="50" customWidth="1"/>
    <col min="1780" max="1780" width="12.54296875" style="50" customWidth="1"/>
    <col min="1781" max="1781" width="0" style="50" hidden="1" customWidth="1"/>
    <col min="1782" max="1782" width="14.26953125" style="50" customWidth="1"/>
    <col min="1783" max="1783" width="10.7265625" style="50" customWidth="1"/>
    <col min="1784" max="1784" width="13.7265625" style="50" customWidth="1"/>
    <col min="1785" max="1785" width="11.54296875" style="50" customWidth="1"/>
    <col min="1786" max="1786" width="11.26953125" style="50" customWidth="1"/>
    <col min="1787" max="1787" width="13.54296875" style="50" customWidth="1"/>
    <col min="1788" max="1788" width="15" style="50" customWidth="1"/>
    <col min="1789" max="1789" width="15.26953125" style="50" bestFit="1" customWidth="1"/>
    <col min="1790" max="1790" width="16.26953125" style="50" bestFit="1" customWidth="1"/>
    <col min="1791" max="1791" width="12" style="50" customWidth="1"/>
    <col min="1792" max="2024" width="9" style="50"/>
    <col min="2025" max="2025" width="6.26953125" style="50" customWidth="1"/>
    <col min="2026" max="2026" width="10.26953125" style="50" customWidth="1"/>
    <col min="2027" max="2027" width="11" style="50" customWidth="1"/>
    <col min="2028" max="2028" width="12.54296875" style="50" customWidth="1"/>
    <col min="2029" max="2029" width="11.453125" style="50" customWidth="1"/>
    <col min="2030" max="2030" width="9.54296875" style="50" customWidth="1"/>
    <col min="2031" max="2031" width="0" style="50" hidden="1" customWidth="1"/>
    <col min="2032" max="2032" width="9.7265625" style="50" customWidth="1"/>
    <col min="2033" max="2034" width="12.54296875" style="50" customWidth="1"/>
    <col min="2035" max="2035" width="12.26953125" style="50" customWidth="1"/>
    <col min="2036" max="2036" width="12.54296875" style="50" customWidth="1"/>
    <col min="2037" max="2037" width="0" style="50" hidden="1" customWidth="1"/>
    <col min="2038" max="2038" width="14.26953125" style="50" customWidth="1"/>
    <col min="2039" max="2039" width="10.7265625" style="50" customWidth="1"/>
    <col min="2040" max="2040" width="13.7265625" style="50" customWidth="1"/>
    <col min="2041" max="2041" width="11.54296875" style="50" customWidth="1"/>
    <col min="2042" max="2042" width="11.26953125" style="50" customWidth="1"/>
    <col min="2043" max="2043" width="13.54296875" style="50" customWidth="1"/>
    <col min="2044" max="2044" width="15" style="50" customWidth="1"/>
    <col min="2045" max="2045" width="15.26953125" style="50" bestFit="1" customWidth="1"/>
    <col min="2046" max="2046" width="16.26953125" style="50" bestFit="1" customWidth="1"/>
    <col min="2047" max="2047" width="12" style="50" customWidth="1"/>
    <col min="2048" max="2280" width="9" style="50"/>
    <col min="2281" max="2281" width="6.26953125" style="50" customWidth="1"/>
    <col min="2282" max="2282" width="10.26953125" style="50" customWidth="1"/>
    <col min="2283" max="2283" width="11" style="50" customWidth="1"/>
    <col min="2284" max="2284" width="12.54296875" style="50" customWidth="1"/>
    <col min="2285" max="2285" width="11.453125" style="50" customWidth="1"/>
    <col min="2286" max="2286" width="9.54296875" style="50" customWidth="1"/>
    <col min="2287" max="2287" width="0" style="50" hidden="1" customWidth="1"/>
    <col min="2288" max="2288" width="9.7265625" style="50" customWidth="1"/>
    <col min="2289" max="2290" width="12.54296875" style="50" customWidth="1"/>
    <col min="2291" max="2291" width="12.26953125" style="50" customWidth="1"/>
    <col min="2292" max="2292" width="12.54296875" style="50" customWidth="1"/>
    <col min="2293" max="2293" width="0" style="50" hidden="1" customWidth="1"/>
    <col min="2294" max="2294" width="14.26953125" style="50" customWidth="1"/>
    <col min="2295" max="2295" width="10.7265625" style="50" customWidth="1"/>
    <col min="2296" max="2296" width="13.7265625" style="50" customWidth="1"/>
    <col min="2297" max="2297" width="11.54296875" style="50" customWidth="1"/>
    <col min="2298" max="2298" width="11.26953125" style="50" customWidth="1"/>
    <col min="2299" max="2299" width="13.54296875" style="50" customWidth="1"/>
    <col min="2300" max="2300" width="15" style="50" customWidth="1"/>
    <col min="2301" max="2301" width="15.26953125" style="50" bestFit="1" customWidth="1"/>
    <col min="2302" max="2302" width="16.26953125" style="50" bestFit="1" customWidth="1"/>
    <col min="2303" max="2303" width="12" style="50" customWidth="1"/>
    <col min="2304" max="2536" width="9" style="50"/>
    <col min="2537" max="2537" width="6.26953125" style="50" customWidth="1"/>
    <col min="2538" max="2538" width="10.26953125" style="50" customWidth="1"/>
    <col min="2539" max="2539" width="11" style="50" customWidth="1"/>
    <col min="2540" max="2540" width="12.54296875" style="50" customWidth="1"/>
    <col min="2541" max="2541" width="11.453125" style="50" customWidth="1"/>
    <col min="2542" max="2542" width="9.54296875" style="50" customWidth="1"/>
    <col min="2543" max="2543" width="0" style="50" hidden="1" customWidth="1"/>
    <col min="2544" max="2544" width="9.7265625" style="50" customWidth="1"/>
    <col min="2545" max="2546" width="12.54296875" style="50" customWidth="1"/>
    <col min="2547" max="2547" width="12.26953125" style="50" customWidth="1"/>
    <col min="2548" max="2548" width="12.54296875" style="50" customWidth="1"/>
    <col min="2549" max="2549" width="0" style="50" hidden="1" customWidth="1"/>
    <col min="2550" max="2550" width="14.26953125" style="50" customWidth="1"/>
    <col min="2551" max="2551" width="10.7265625" style="50" customWidth="1"/>
    <col min="2552" max="2552" width="13.7265625" style="50" customWidth="1"/>
    <col min="2553" max="2553" width="11.54296875" style="50" customWidth="1"/>
    <col min="2554" max="2554" width="11.26953125" style="50" customWidth="1"/>
    <col min="2555" max="2555" width="13.54296875" style="50" customWidth="1"/>
    <col min="2556" max="2556" width="15" style="50" customWidth="1"/>
    <col min="2557" max="2557" width="15.26953125" style="50" bestFit="1" customWidth="1"/>
    <col min="2558" max="2558" width="16.26953125" style="50" bestFit="1" customWidth="1"/>
    <col min="2559" max="2559" width="12" style="50" customWidth="1"/>
    <col min="2560" max="2792" width="9" style="50"/>
    <col min="2793" max="2793" width="6.26953125" style="50" customWidth="1"/>
    <col min="2794" max="2794" width="10.26953125" style="50" customWidth="1"/>
    <col min="2795" max="2795" width="11" style="50" customWidth="1"/>
    <col min="2796" max="2796" width="12.54296875" style="50" customWidth="1"/>
    <col min="2797" max="2797" width="11.453125" style="50" customWidth="1"/>
    <col min="2798" max="2798" width="9.54296875" style="50" customWidth="1"/>
    <col min="2799" max="2799" width="0" style="50" hidden="1" customWidth="1"/>
    <col min="2800" max="2800" width="9.7265625" style="50" customWidth="1"/>
    <col min="2801" max="2802" width="12.54296875" style="50" customWidth="1"/>
    <col min="2803" max="2803" width="12.26953125" style="50" customWidth="1"/>
    <col min="2804" max="2804" width="12.54296875" style="50" customWidth="1"/>
    <col min="2805" max="2805" width="0" style="50" hidden="1" customWidth="1"/>
    <col min="2806" max="2806" width="14.26953125" style="50" customWidth="1"/>
    <col min="2807" max="2807" width="10.7265625" style="50" customWidth="1"/>
    <col min="2808" max="2808" width="13.7265625" style="50" customWidth="1"/>
    <col min="2809" max="2809" width="11.54296875" style="50" customWidth="1"/>
    <col min="2810" max="2810" width="11.26953125" style="50" customWidth="1"/>
    <col min="2811" max="2811" width="13.54296875" style="50" customWidth="1"/>
    <col min="2812" max="2812" width="15" style="50" customWidth="1"/>
    <col min="2813" max="2813" width="15.26953125" style="50" bestFit="1" customWidth="1"/>
    <col min="2814" max="2814" width="16.26953125" style="50" bestFit="1" customWidth="1"/>
    <col min="2815" max="2815" width="12" style="50" customWidth="1"/>
    <col min="2816" max="3048" width="9" style="50"/>
    <col min="3049" max="3049" width="6.26953125" style="50" customWidth="1"/>
    <col min="3050" max="3050" width="10.26953125" style="50" customWidth="1"/>
    <col min="3051" max="3051" width="11" style="50" customWidth="1"/>
    <col min="3052" max="3052" width="12.54296875" style="50" customWidth="1"/>
    <col min="3053" max="3053" width="11.453125" style="50" customWidth="1"/>
    <col min="3054" max="3054" width="9.54296875" style="50" customWidth="1"/>
    <col min="3055" max="3055" width="0" style="50" hidden="1" customWidth="1"/>
    <col min="3056" max="3056" width="9.7265625" style="50" customWidth="1"/>
    <col min="3057" max="3058" width="12.54296875" style="50" customWidth="1"/>
    <col min="3059" max="3059" width="12.26953125" style="50" customWidth="1"/>
    <col min="3060" max="3060" width="12.54296875" style="50" customWidth="1"/>
    <col min="3061" max="3061" width="0" style="50" hidden="1" customWidth="1"/>
    <col min="3062" max="3062" width="14.26953125" style="50" customWidth="1"/>
    <col min="3063" max="3063" width="10.7265625" style="50" customWidth="1"/>
    <col min="3064" max="3064" width="13.7265625" style="50" customWidth="1"/>
    <col min="3065" max="3065" width="11.54296875" style="50" customWidth="1"/>
    <col min="3066" max="3066" width="11.26953125" style="50" customWidth="1"/>
    <col min="3067" max="3067" width="13.54296875" style="50" customWidth="1"/>
    <col min="3068" max="3068" width="15" style="50" customWidth="1"/>
    <col min="3069" max="3069" width="15.26953125" style="50" bestFit="1" customWidth="1"/>
    <col min="3070" max="3070" width="16.26953125" style="50" bestFit="1" customWidth="1"/>
    <col min="3071" max="3071" width="12" style="50" customWidth="1"/>
    <col min="3072" max="3304" width="9" style="50"/>
    <col min="3305" max="3305" width="6.26953125" style="50" customWidth="1"/>
    <col min="3306" max="3306" width="10.26953125" style="50" customWidth="1"/>
    <col min="3307" max="3307" width="11" style="50" customWidth="1"/>
    <col min="3308" max="3308" width="12.54296875" style="50" customWidth="1"/>
    <col min="3309" max="3309" width="11.453125" style="50" customWidth="1"/>
    <col min="3310" max="3310" width="9.54296875" style="50" customWidth="1"/>
    <col min="3311" max="3311" width="0" style="50" hidden="1" customWidth="1"/>
    <col min="3312" max="3312" width="9.7265625" style="50" customWidth="1"/>
    <col min="3313" max="3314" width="12.54296875" style="50" customWidth="1"/>
    <col min="3315" max="3315" width="12.26953125" style="50" customWidth="1"/>
    <col min="3316" max="3316" width="12.54296875" style="50" customWidth="1"/>
    <col min="3317" max="3317" width="0" style="50" hidden="1" customWidth="1"/>
    <col min="3318" max="3318" width="14.26953125" style="50" customWidth="1"/>
    <col min="3319" max="3319" width="10.7265625" style="50" customWidth="1"/>
    <col min="3320" max="3320" width="13.7265625" style="50" customWidth="1"/>
    <col min="3321" max="3321" width="11.54296875" style="50" customWidth="1"/>
    <col min="3322" max="3322" width="11.26953125" style="50" customWidth="1"/>
    <col min="3323" max="3323" width="13.54296875" style="50" customWidth="1"/>
    <col min="3324" max="3324" width="15" style="50" customWidth="1"/>
    <col min="3325" max="3325" width="15.26953125" style="50" bestFit="1" customWidth="1"/>
    <col min="3326" max="3326" width="16.26953125" style="50" bestFit="1" customWidth="1"/>
    <col min="3327" max="3327" width="12" style="50" customWidth="1"/>
    <col min="3328" max="3560" width="9" style="50"/>
    <col min="3561" max="3561" width="6.26953125" style="50" customWidth="1"/>
    <col min="3562" max="3562" width="10.26953125" style="50" customWidth="1"/>
    <col min="3563" max="3563" width="11" style="50" customWidth="1"/>
    <col min="3564" max="3564" width="12.54296875" style="50" customWidth="1"/>
    <col min="3565" max="3565" width="11.453125" style="50" customWidth="1"/>
    <col min="3566" max="3566" width="9.54296875" style="50" customWidth="1"/>
    <col min="3567" max="3567" width="0" style="50" hidden="1" customWidth="1"/>
    <col min="3568" max="3568" width="9.7265625" style="50" customWidth="1"/>
    <col min="3569" max="3570" width="12.54296875" style="50" customWidth="1"/>
    <col min="3571" max="3571" width="12.26953125" style="50" customWidth="1"/>
    <col min="3572" max="3572" width="12.54296875" style="50" customWidth="1"/>
    <col min="3573" max="3573" width="0" style="50" hidden="1" customWidth="1"/>
    <col min="3574" max="3574" width="14.26953125" style="50" customWidth="1"/>
    <col min="3575" max="3575" width="10.7265625" style="50" customWidth="1"/>
    <col min="3576" max="3576" width="13.7265625" style="50" customWidth="1"/>
    <col min="3577" max="3577" width="11.54296875" style="50" customWidth="1"/>
    <col min="3578" max="3578" width="11.26953125" style="50" customWidth="1"/>
    <col min="3579" max="3579" width="13.54296875" style="50" customWidth="1"/>
    <col min="3580" max="3580" width="15" style="50" customWidth="1"/>
    <col min="3581" max="3581" width="15.26953125" style="50" bestFit="1" customWidth="1"/>
    <col min="3582" max="3582" width="16.26953125" style="50" bestFit="1" customWidth="1"/>
    <col min="3583" max="3583" width="12" style="50" customWidth="1"/>
    <col min="3584" max="3816" width="9" style="50"/>
    <col min="3817" max="3817" width="6.26953125" style="50" customWidth="1"/>
    <col min="3818" max="3818" width="10.26953125" style="50" customWidth="1"/>
    <col min="3819" max="3819" width="11" style="50" customWidth="1"/>
    <col min="3820" max="3820" width="12.54296875" style="50" customWidth="1"/>
    <col min="3821" max="3821" width="11.453125" style="50" customWidth="1"/>
    <col min="3822" max="3822" width="9.54296875" style="50" customWidth="1"/>
    <col min="3823" max="3823" width="0" style="50" hidden="1" customWidth="1"/>
    <col min="3824" max="3824" width="9.7265625" style="50" customWidth="1"/>
    <col min="3825" max="3826" width="12.54296875" style="50" customWidth="1"/>
    <col min="3827" max="3827" width="12.26953125" style="50" customWidth="1"/>
    <col min="3828" max="3828" width="12.54296875" style="50" customWidth="1"/>
    <col min="3829" max="3829" width="0" style="50" hidden="1" customWidth="1"/>
    <col min="3830" max="3830" width="14.26953125" style="50" customWidth="1"/>
    <col min="3831" max="3831" width="10.7265625" style="50" customWidth="1"/>
    <col min="3832" max="3832" width="13.7265625" style="50" customWidth="1"/>
    <col min="3833" max="3833" width="11.54296875" style="50" customWidth="1"/>
    <col min="3834" max="3834" width="11.26953125" style="50" customWidth="1"/>
    <col min="3835" max="3835" width="13.54296875" style="50" customWidth="1"/>
    <col min="3836" max="3836" width="15" style="50" customWidth="1"/>
    <col min="3837" max="3837" width="15.26953125" style="50" bestFit="1" customWidth="1"/>
    <col min="3838" max="3838" width="16.26953125" style="50" bestFit="1" customWidth="1"/>
    <col min="3839" max="3839" width="12" style="50" customWidth="1"/>
    <col min="3840" max="4072" width="9" style="50"/>
    <col min="4073" max="4073" width="6.26953125" style="50" customWidth="1"/>
    <col min="4074" max="4074" width="10.26953125" style="50" customWidth="1"/>
    <col min="4075" max="4075" width="11" style="50" customWidth="1"/>
    <col min="4076" max="4076" width="12.54296875" style="50" customWidth="1"/>
    <col min="4077" max="4077" width="11.453125" style="50" customWidth="1"/>
    <col min="4078" max="4078" width="9.54296875" style="50" customWidth="1"/>
    <col min="4079" max="4079" width="0" style="50" hidden="1" customWidth="1"/>
    <col min="4080" max="4080" width="9.7265625" style="50" customWidth="1"/>
    <col min="4081" max="4082" width="12.54296875" style="50" customWidth="1"/>
    <col min="4083" max="4083" width="12.26953125" style="50" customWidth="1"/>
    <col min="4084" max="4084" width="12.54296875" style="50" customWidth="1"/>
    <col min="4085" max="4085" width="0" style="50" hidden="1" customWidth="1"/>
    <col min="4086" max="4086" width="14.26953125" style="50" customWidth="1"/>
    <col min="4087" max="4087" width="10.7265625" style="50" customWidth="1"/>
    <col min="4088" max="4088" width="13.7265625" style="50" customWidth="1"/>
    <col min="4089" max="4089" width="11.54296875" style="50" customWidth="1"/>
    <col min="4090" max="4090" width="11.26953125" style="50" customWidth="1"/>
    <col min="4091" max="4091" width="13.54296875" style="50" customWidth="1"/>
    <col min="4092" max="4092" width="15" style="50" customWidth="1"/>
    <col min="4093" max="4093" width="15.26953125" style="50" bestFit="1" customWidth="1"/>
    <col min="4094" max="4094" width="16.26953125" style="50" bestFit="1" customWidth="1"/>
    <col min="4095" max="4095" width="12" style="50" customWidth="1"/>
    <col min="4096" max="4328" width="9" style="50"/>
    <col min="4329" max="4329" width="6.26953125" style="50" customWidth="1"/>
    <col min="4330" max="4330" width="10.26953125" style="50" customWidth="1"/>
    <col min="4331" max="4331" width="11" style="50" customWidth="1"/>
    <col min="4332" max="4332" width="12.54296875" style="50" customWidth="1"/>
    <col min="4333" max="4333" width="11.453125" style="50" customWidth="1"/>
    <col min="4334" max="4334" width="9.54296875" style="50" customWidth="1"/>
    <col min="4335" max="4335" width="0" style="50" hidden="1" customWidth="1"/>
    <col min="4336" max="4336" width="9.7265625" style="50" customWidth="1"/>
    <col min="4337" max="4338" width="12.54296875" style="50" customWidth="1"/>
    <col min="4339" max="4339" width="12.26953125" style="50" customWidth="1"/>
    <col min="4340" max="4340" width="12.54296875" style="50" customWidth="1"/>
    <col min="4341" max="4341" width="0" style="50" hidden="1" customWidth="1"/>
    <col min="4342" max="4342" width="14.26953125" style="50" customWidth="1"/>
    <col min="4343" max="4343" width="10.7265625" style="50" customWidth="1"/>
    <col min="4344" max="4344" width="13.7265625" style="50" customWidth="1"/>
    <col min="4345" max="4345" width="11.54296875" style="50" customWidth="1"/>
    <col min="4346" max="4346" width="11.26953125" style="50" customWidth="1"/>
    <col min="4347" max="4347" width="13.54296875" style="50" customWidth="1"/>
    <col min="4348" max="4348" width="15" style="50" customWidth="1"/>
    <col min="4349" max="4349" width="15.26953125" style="50" bestFit="1" customWidth="1"/>
    <col min="4350" max="4350" width="16.26953125" style="50" bestFit="1" customWidth="1"/>
    <col min="4351" max="4351" width="12" style="50" customWidth="1"/>
    <col min="4352" max="4584" width="9" style="50"/>
    <col min="4585" max="4585" width="6.26953125" style="50" customWidth="1"/>
    <col min="4586" max="4586" width="10.26953125" style="50" customWidth="1"/>
    <col min="4587" max="4587" width="11" style="50" customWidth="1"/>
    <col min="4588" max="4588" width="12.54296875" style="50" customWidth="1"/>
    <col min="4589" max="4589" width="11.453125" style="50" customWidth="1"/>
    <col min="4590" max="4590" width="9.54296875" style="50" customWidth="1"/>
    <col min="4591" max="4591" width="0" style="50" hidden="1" customWidth="1"/>
    <col min="4592" max="4592" width="9.7265625" style="50" customWidth="1"/>
    <col min="4593" max="4594" width="12.54296875" style="50" customWidth="1"/>
    <col min="4595" max="4595" width="12.26953125" style="50" customWidth="1"/>
    <col min="4596" max="4596" width="12.54296875" style="50" customWidth="1"/>
    <col min="4597" max="4597" width="0" style="50" hidden="1" customWidth="1"/>
    <col min="4598" max="4598" width="14.26953125" style="50" customWidth="1"/>
    <col min="4599" max="4599" width="10.7265625" style="50" customWidth="1"/>
    <col min="4600" max="4600" width="13.7265625" style="50" customWidth="1"/>
    <col min="4601" max="4601" width="11.54296875" style="50" customWidth="1"/>
    <col min="4602" max="4602" width="11.26953125" style="50" customWidth="1"/>
    <col min="4603" max="4603" width="13.54296875" style="50" customWidth="1"/>
    <col min="4604" max="4604" width="15" style="50" customWidth="1"/>
    <col min="4605" max="4605" width="15.26953125" style="50" bestFit="1" customWidth="1"/>
    <col min="4606" max="4606" width="16.26953125" style="50" bestFit="1" customWidth="1"/>
    <col min="4607" max="4607" width="12" style="50" customWidth="1"/>
    <col min="4608" max="4840" width="9" style="50"/>
    <col min="4841" max="4841" width="6.26953125" style="50" customWidth="1"/>
    <col min="4842" max="4842" width="10.26953125" style="50" customWidth="1"/>
    <col min="4843" max="4843" width="11" style="50" customWidth="1"/>
    <col min="4844" max="4844" width="12.54296875" style="50" customWidth="1"/>
    <col min="4845" max="4845" width="11.453125" style="50" customWidth="1"/>
    <col min="4846" max="4846" width="9.54296875" style="50" customWidth="1"/>
    <col min="4847" max="4847" width="0" style="50" hidden="1" customWidth="1"/>
    <col min="4848" max="4848" width="9.7265625" style="50" customWidth="1"/>
    <col min="4849" max="4850" width="12.54296875" style="50" customWidth="1"/>
    <col min="4851" max="4851" width="12.26953125" style="50" customWidth="1"/>
    <col min="4852" max="4852" width="12.54296875" style="50" customWidth="1"/>
    <col min="4853" max="4853" width="0" style="50" hidden="1" customWidth="1"/>
    <col min="4854" max="4854" width="14.26953125" style="50" customWidth="1"/>
    <col min="4855" max="4855" width="10.7265625" style="50" customWidth="1"/>
    <col min="4856" max="4856" width="13.7265625" style="50" customWidth="1"/>
    <col min="4857" max="4857" width="11.54296875" style="50" customWidth="1"/>
    <col min="4858" max="4858" width="11.26953125" style="50" customWidth="1"/>
    <col min="4859" max="4859" width="13.54296875" style="50" customWidth="1"/>
    <col min="4860" max="4860" width="15" style="50" customWidth="1"/>
    <col min="4861" max="4861" width="15.26953125" style="50" bestFit="1" customWidth="1"/>
    <col min="4862" max="4862" width="16.26953125" style="50" bestFit="1" customWidth="1"/>
    <col min="4863" max="4863" width="12" style="50" customWidth="1"/>
    <col min="4864" max="5096" width="9" style="50"/>
    <col min="5097" max="5097" width="6.26953125" style="50" customWidth="1"/>
    <col min="5098" max="5098" width="10.26953125" style="50" customWidth="1"/>
    <col min="5099" max="5099" width="11" style="50" customWidth="1"/>
    <col min="5100" max="5100" width="12.54296875" style="50" customWidth="1"/>
    <col min="5101" max="5101" width="11.453125" style="50" customWidth="1"/>
    <col min="5102" max="5102" width="9.54296875" style="50" customWidth="1"/>
    <col min="5103" max="5103" width="0" style="50" hidden="1" customWidth="1"/>
    <col min="5104" max="5104" width="9.7265625" style="50" customWidth="1"/>
    <col min="5105" max="5106" width="12.54296875" style="50" customWidth="1"/>
    <col min="5107" max="5107" width="12.26953125" style="50" customWidth="1"/>
    <col min="5108" max="5108" width="12.54296875" style="50" customWidth="1"/>
    <col min="5109" max="5109" width="0" style="50" hidden="1" customWidth="1"/>
    <col min="5110" max="5110" width="14.26953125" style="50" customWidth="1"/>
    <col min="5111" max="5111" width="10.7265625" style="50" customWidth="1"/>
    <col min="5112" max="5112" width="13.7265625" style="50" customWidth="1"/>
    <col min="5113" max="5113" width="11.54296875" style="50" customWidth="1"/>
    <col min="5114" max="5114" width="11.26953125" style="50" customWidth="1"/>
    <col min="5115" max="5115" width="13.54296875" style="50" customWidth="1"/>
    <col min="5116" max="5116" width="15" style="50" customWidth="1"/>
    <col min="5117" max="5117" width="15.26953125" style="50" bestFit="1" customWidth="1"/>
    <col min="5118" max="5118" width="16.26953125" style="50" bestFit="1" customWidth="1"/>
    <col min="5119" max="5119" width="12" style="50" customWidth="1"/>
    <col min="5120" max="5352" width="9" style="50"/>
    <col min="5353" max="5353" width="6.26953125" style="50" customWidth="1"/>
    <col min="5354" max="5354" width="10.26953125" style="50" customWidth="1"/>
    <col min="5355" max="5355" width="11" style="50" customWidth="1"/>
    <col min="5356" max="5356" width="12.54296875" style="50" customWidth="1"/>
    <col min="5357" max="5357" width="11.453125" style="50" customWidth="1"/>
    <col min="5358" max="5358" width="9.54296875" style="50" customWidth="1"/>
    <col min="5359" max="5359" width="0" style="50" hidden="1" customWidth="1"/>
    <col min="5360" max="5360" width="9.7265625" style="50" customWidth="1"/>
    <col min="5361" max="5362" width="12.54296875" style="50" customWidth="1"/>
    <col min="5363" max="5363" width="12.26953125" style="50" customWidth="1"/>
    <col min="5364" max="5364" width="12.54296875" style="50" customWidth="1"/>
    <col min="5365" max="5365" width="0" style="50" hidden="1" customWidth="1"/>
    <col min="5366" max="5366" width="14.26953125" style="50" customWidth="1"/>
    <col min="5367" max="5367" width="10.7265625" style="50" customWidth="1"/>
    <col min="5368" max="5368" width="13.7265625" style="50" customWidth="1"/>
    <col min="5369" max="5369" width="11.54296875" style="50" customWidth="1"/>
    <col min="5370" max="5370" width="11.26953125" style="50" customWidth="1"/>
    <col min="5371" max="5371" width="13.54296875" style="50" customWidth="1"/>
    <col min="5372" max="5372" width="15" style="50" customWidth="1"/>
    <col min="5373" max="5373" width="15.26953125" style="50" bestFit="1" customWidth="1"/>
    <col min="5374" max="5374" width="16.26953125" style="50" bestFit="1" customWidth="1"/>
    <col min="5375" max="5375" width="12" style="50" customWidth="1"/>
    <col min="5376" max="5608" width="9" style="50"/>
    <col min="5609" max="5609" width="6.26953125" style="50" customWidth="1"/>
    <col min="5610" max="5610" width="10.26953125" style="50" customWidth="1"/>
    <col min="5611" max="5611" width="11" style="50" customWidth="1"/>
    <col min="5612" max="5612" width="12.54296875" style="50" customWidth="1"/>
    <col min="5613" max="5613" width="11.453125" style="50" customWidth="1"/>
    <col min="5614" max="5614" width="9.54296875" style="50" customWidth="1"/>
    <col min="5615" max="5615" width="0" style="50" hidden="1" customWidth="1"/>
    <col min="5616" max="5616" width="9.7265625" style="50" customWidth="1"/>
    <col min="5617" max="5618" width="12.54296875" style="50" customWidth="1"/>
    <col min="5619" max="5619" width="12.26953125" style="50" customWidth="1"/>
    <col min="5620" max="5620" width="12.54296875" style="50" customWidth="1"/>
    <col min="5621" max="5621" width="0" style="50" hidden="1" customWidth="1"/>
    <col min="5622" max="5622" width="14.26953125" style="50" customWidth="1"/>
    <col min="5623" max="5623" width="10.7265625" style="50" customWidth="1"/>
    <col min="5624" max="5624" width="13.7265625" style="50" customWidth="1"/>
    <col min="5625" max="5625" width="11.54296875" style="50" customWidth="1"/>
    <col min="5626" max="5626" width="11.26953125" style="50" customWidth="1"/>
    <col min="5627" max="5627" width="13.54296875" style="50" customWidth="1"/>
    <col min="5628" max="5628" width="15" style="50" customWidth="1"/>
    <col min="5629" max="5629" width="15.26953125" style="50" bestFit="1" customWidth="1"/>
    <col min="5630" max="5630" width="16.26953125" style="50" bestFit="1" customWidth="1"/>
    <col min="5631" max="5631" width="12" style="50" customWidth="1"/>
    <col min="5632" max="5864" width="9" style="50"/>
    <col min="5865" max="5865" width="6.26953125" style="50" customWidth="1"/>
    <col min="5866" max="5866" width="10.26953125" style="50" customWidth="1"/>
    <col min="5867" max="5867" width="11" style="50" customWidth="1"/>
    <col min="5868" max="5868" width="12.54296875" style="50" customWidth="1"/>
    <col min="5869" max="5869" width="11.453125" style="50" customWidth="1"/>
    <col min="5870" max="5870" width="9.54296875" style="50" customWidth="1"/>
    <col min="5871" max="5871" width="0" style="50" hidden="1" customWidth="1"/>
    <col min="5872" max="5872" width="9.7265625" style="50" customWidth="1"/>
    <col min="5873" max="5874" width="12.54296875" style="50" customWidth="1"/>
    <col min="5875" max="5875" width="12.26953125" style="50" customWidth="1"/>
    <col min="5876" max="5876" width="12.54296875" style="50" customWidth="1"/>
    <col min="5877" max="5877" width="0" style="50" hidden="1" customWidth="1"/>
    <col min="5878" max="5878" width="14.26953125" style="50" customWidth="1"/>
    <col min="5879" max="5879" width="10.7265625" style="50" customWidth="1"/>
    <col min="5880" max="5880" width="13.7265625" style="50" customWidth="1"/>
    <col min="5881" max="5881" width="11.54296875" style="50" customWidth="1"/>
    <col min="5882" max="5882" width="11.26953125" style="50" customWidth="1"/>
    <col min="5883" max="5883" width="13.54296875" style="50" customWidth="1"/>
    <col min="5884" max="5884" width="15" style="50" customWidth="1"/>
    <col min="5885" max="5885" width="15.26953125" style="50" bestFit="1" customWidth="1"/>
    <col min="5886" max="5886" width="16.26953125" style="50" bestFit="1" customWidth="1"/>
    <col min="5887" max="5887" width="12" style="50" customWidth="1"/>
    <col min="5888" max="6120" width="9" style="50"/>
    <col min="6121" max="6121" width="6.26953125" style="50" customWidth="1"/>
    <col min="6122" max="6122" width="10.26953125" style="50" customWidth="1"/>
    <col min="6123" max="6123" width="11" style="50" customWidth="1"/>
    <col min="6124" max="6124" width="12.54296875" style="50" customWidth="1"/>
    <col min="6125" max="6125" width="11.453125" style="50" customWidth="1"/>
    <col min="6126" max="6126" width="9.54296875" style="50" customWidth="1"/>
    <col min="6127" max="6127" width="0" style="50" hidden="1" customWidth="1"/>
    <col min="6128" max="6128" width="9.7265625" style="50" customWidth="1"/>
    <col min="6129" max="6130" width="12.54296875" style="50" customWidth="1"/>
    <col min="6131" max="6131" width="12.26953125" style="50" customWidth="1"/>
    <col min="6132" max="6132" width="12.54296875" style="50" customWidth="1"/>
    <col min="6133" max="6133" width="0" style="50" hidden="1" customWidth="1"/>
    <col min="6134" max="6134" width="14.26953125" style="50" customWidth="1"/>
    <col min="6135" max="6135" width="10.7265625" style="50" customWidth="1"/>
    <col min="6136" max="6136" width="13.7265625" style="50" customWidth="1"/>
    <col min="6137" max="6137" width="11.54296875" style="50" customWidth="1"/>
    <col min="6138" max="6138" width="11.26953125" style="50" customWidth="1"/>
    <col min="6139" max="6139" width="13.54296875" style="50" customWidth="1"/>
    <col min="6140" max="6140" width="15" style="50" customWidth="1"/>
    <col min="6141" max="6141" width="15.26953125" style="50" bestFit="1" customWidth="1"/>
    <col min="6142" max="6142" width="16.26953125" style="50" bestFit="1" customWidth="1"/>
    <col min="6143" max="6143" width="12" style="50" customWidth="1"/>
    <col min="6144" max="6376" width="9" style="50"/>
    <col min="6377" max="6377" width="6.26953125" style="50" customWidth="1"/>
    <col min="6378" max="6378" width="10.26953125" style="50" customWidth="1"/>
    <col min="6379" max="6379" width="11" style="50" customWidth="1"/>
    <col min="6380" max="6380" width="12.54296875" style="50" customWidth="1"/>
    <col min="6381" max="6381" width="11.453125" style="50" customWidth="1"/>
    <col min="6382" max="6382" width="9.54296875" style="50" customWidth="1"/>
    <col min="6383" max="6383" width="0" style="50" hidden="1" customWidth="1"/>
    <col min="6384" max="6384" width="9.7265625" style="50" customWidth="1"/>
    <col min="6385" max="6386" width="12.54296875" style="50" customWidth="1"/>
    <col min="6387" max="6387" width="12.26953125" style="50" customWidth="1"/>
    <col min="6388" max="6388" width="12.54296875" style="50" customWidth="1"/>
    <col min="6389" max="6389" width="0" style="50" hidden="1" customWidth="1"/>
    <col min="6390" max="6390" width="14.26953125" style="50" customWidth="1"/>
    <col min="6391" max="6391" width="10.7265625" style="50" customWidth="1"/>
    <col min="6392" max="6392" width="13.7265625" style="50" customWidth="1"/>
    <col min="6393" max="6393" width="11.54296875" style="50" customWidth="1"/>
    <col min="6394" max="6394" width="11.26953125" style="50" customWidth="1"/>
    <col min="6395" max="6395" width="13.54296875" style="50" customWidth="1"/>
    <col min="6396" max="6396" width="15" style="50" customWidth="1"/>
    <col min="6397" max="6397" width="15.26953125" style="50" bestFit="1" customWidth="1"/>
    <col min="6398" max="6398" width="16.26953125" style="50" bestFit="1" customWidth="1"/>
    <col min="6399" max="6399" width="12" style="50" customWidth="1"/>
    <col min="6400" max="6632" width="9" style="50"/>
    <col min="6633" max="6633" width="6.26953125" style="50" customWidth="1"/>
    <col min="6634" max="6634" width="10.26953125" style="50" customWidth="1"/>
    <col min="6635" max="6635" width="11" style="50" customWidth="1"/>
    <col min="6636" max="6636" width="12.54296875" style="50" customWidth="1"/>
    <col min="6637" max="6637" width="11.453125" style="50" customWidth="1"/>
    <col min="6638" max="6638" width="9.54296875" style="50" customWidth="1"/>
    <col min="6639" max="6639" width="0" style="50" hidden="1" customWidth="1"/>
    <col min="6640" max="6640" width="9.7265625" style="50" customWidth="1"/>
    <col min="6641" max="6642" width="12.54296875" style="50" customWidth="1"/>
    <col min="6643" max="6643" width="12.26953125" style="50" customWidth="1"/>
    <col min="6644" max="6644" width="12.54296875" style="50" customWidth="1"/>
    <col min="6645" max="6645" width="0" style="50" hidden="1" customWidth="1"/>
    <col min="6646" max="6646" width="14.26953125" style="50" customWidth="1"/>
    <col min="6647" max="6647" width="10.7265625" style="50" customWidth="1"/>
    <col min="6648" max="6648" width="13.7265625" style="50" customWidth="1"/>
    <col min="6649" max="6649" width="11.54296875" style="50" customWidth="1"/>
    <col min="6650" max="6650" width="11.26953125" style="50" customWidth="1"/>
    <col min="6651" max="6651" width="13.54296875" style="50" customWidth="1"/>
    <col min="6652" max="6652" width="15" style="50" customWidth="1"/>
    <col min="6653" max="6653" width="15.26953125" style="50" bestFit="1" customWidth="1"/>
    <col min="6654" max="6654" width="16.26953125" style="50" bestFit="1" customWidth="1"/>
    <col min="6655" max="6655" width="12" style="50" customWidth="1"/>
    <col min="6656" max="6888" width="9" style="50"/>
    <col min="6889" max="6889" width="6.26953125" style="50" customWidth="1"/>
    <col min="6890" max="6890" width="10.26953125" style="50" customWidth="1"/>
    <col min="6891" max="6891" width="11" style="50" customWidth="1"/>
    <col min="6892" max="6892" width="12.54296875" style="50" customWidth="1"/>
    <col min="6893" max="6893" width="11.453125" style="50" customWidth="1"/>
    <col min="6894" max="6894" width="9.54296875" style="50" customWidth="1"/>
    <col min="6895" max="6895" width="0" style="50" hidden="1" customWidth="1"/>
    <col min="6896" max="6896" width="9.7265625" style="50" customWidth="1"/>
    <col min="6897" max="6898" width="12.54296875" style="50" customWidth="1"/>
    <col min="6899" max="6899" width="12.26953125" style="50" customWidth="1"/>
    <col min="6900" max="6900" width="12.54296875" style="50" customWidth="1"/>
    <col min="6901" max="6901" width="0" style="50" hidden="1" customWidth="1"/>
    <col min="6902" max="6902" width="14.26953125" style="50" customWidth="1"/>
    <col min="6903" max="6903" width="10.7265625" style="50" customWidth="1"/>
    <col min="6904" max="6904" width="13.7265625" style="50" customWidth="1"/>
    <col min="6905" max="6905" width="11.54296875" style="50" customWidth="1"/>
    <col min="6906" max="6906" width="11.26953125" style="50" customWidth="1"/>
    <col min="6907" max="6907" width="13.54296875" style="50" customWidth="1"/>
    <col min="6908" max="6908" width="15" style="50" customWidth="1"/>
    <col min="6909" max="6909" width="15.26953125" style="50" bestFit="1" customWidth="1"/>
    <col min="6910" max="6910" width="16.26953125" style="50" bestFit="1" customWidth="1"/>
    <col min="6911" max="6911" width="12" style="50" customWidth="1"/>
    <col min="6912" max="7144" width="9" style="50"/>
    <col min="7145" max="7145" width="6.26953125" style="50" customWidth="1"/>
    <col min="7146" max="7146" width="10.26953125" style="50" customWidth="1"/>
    <col min="7147" max="7147" width="11" style="50" customWidth="1"/>
    <col min="7148" max="7148" width="12.54296875" style="50" customWidth="1"/>
    <col min="7149" max="7149" width="11.453125" style="50" customWidth="1"/>
    <col min="7150" max="7150" width="9.54296875" style="50" customWidth="1"/>
    <col min="7151" max="7151" width="0" style="50" hidden="1" customWidth="1"/>
    <col min="7152" max="7152" width="9.7265625" style="50" customWidth="1"/>
    <col min="7153" max="7154" width="12.54296875" style="50" customWidth="1"/>
    <col min="7155" max="7155" width="12.26953125" style="50" customWidth="1"/>
    <col min="7156" max="7156" width="12.54296875" style="50" customWidth="1"/>
    <col min="7157" max="7157" width="0" style="50" hidden="1" customWidth="1"/>
    <col min="7158" max="7158" width="14.26953125" style="50" customWidth="1"/>
    <col min="7159" max="7159" width="10.7265625" style="50" customWidth="1"/>
    <col min="7160" max="7160" width="13.7265625" style="50" customWidth="1"/>
    <col min="7161" max="7161" width="11.54296875" style="50" customWidth="1"/>
    <col min="7162" max="7162" width="11.26953125" style="50" customWidth="1"/>
    <col min="7163" max="7163" width="13.54296875" style="50" customWidth="1"/>
    <col min="7164" max="7164" width="15" style="50" customWidth="1"/>
    <col min="7165" max="7165" width="15.26953125" style="50" bestFit="1" customWidth="1"/>
    <col min="7166" max="7166" width="16.26953125" style="50" bestFit="1" customWidth="1"/>
    <col min="7167" max="7167" width="12" style="50" customWidth="1"/>
    <col min="7168" max="7400" width="9" style="50"/>
    <col min="7401" max="7401" width="6.26953125" style="50" customWidth="1"/>
    <col min="7402" max="7402" width="10.26953125" style="50" customWidth="1"/>
    <col min="7403" max="7403" width="11" style="50" customWidth="1"/>
    <col min="7404" max="7404" width="12.54296875" style="50" customWidth="1"/>
    <col min="7405" max="7405" width="11.453125" style="50" customWidth="1"/>
    <col min="7406" max="7406" width="9.54296875" style="50" customWidth="1"/>
    <col min="7407" max="7407" width="0" style="50" hidden="1" customWidth="1"/>
    <col min="7408" max="7408" width="9.7265625" style="50" customWidth="1"/>
    <col min="7409" max="7410" width="12.54296875" style="50" customWidth="1"/>
    <col min="7411" max="7411" width="12.26953125" style="50" customWidth="1"/>
    <col min="7412" max="7412" width="12.54296875" style="50" customWidth="1"/>
    <col min="7413" max="7413" width="0" style="50" hidden="1" customWidth="1"/>
    <col min="7414" max="7414" width="14.26953125" style="50" customWidth="1"/>
    <col min="7415" max="7415" width="10.7265625" style="50" customWidth="1"/>
    <col min="7416" max="7416" width="13.7265625" style="50" customWidth="1"/>
    <col min="7417" max="7417" width="11.54296875" style="50" customWidth="1"/>
    <col min="7418" max="7418" width="11.26953125" style="50" customWidth="1"/>
    <col min="7419" max="7419" width="13.54296875" style="50" customWidth="1"/>
    <col min="7420" max="7420" width="15" style="50" customWidth="1"/>
    <col min="7421" max="7421" width="15.26953125" style="50" bestFit="1" customWidth="1"/>
    <col min="7422" max="7422" width="16.26953125" style="50" bestFit="1" customWidth="1"/>
    <col min="7423" max="7423" width="12" style="50" customWidth="1"/>
    <col min="7424" max="7656" width="9" style="50"/>
    <col min="7657" max="7657" width="6.26953125" style="50" customWidth="1"/>
    <col min="7658" max="7658" width="10.26953125" style="50" customWidth="1"/>
    <col min="7659" max="7659" width="11" style="50" customWidth="1"/>
    <col min="7660" max="7660" width="12.54296875" style="50" customWidth="1"/>
    <col min="7661" max="7661" width="11.453125" style="50" customWidth="1"/>
    <col min="7662" max="7662" width="9.54296875" style="50" customWidth="1"/>
    <col min="7663" max="7663" width="0" style="50" hidden="1" customWidth="1"/>
    <col min="7664" max="7664" width="9.7265625" style="50" customWidth="1"/>
    <col min="7665" max="7666" width="12.54296875" style="50" customWidth="1"/>
    <col min="7667" max="7667" width="12.26953125" style="50" customWidth="1"/>
    <col min="7668" max="7668" width="12.54296875" style="50" customWidth="1"/>
    <col min="7669" max="7669" width="0" style="50" hidden="1" customWidth="1"/>
    <col min="7670" max="7670" width="14.26953125" style="50" customWidth="1"/>
    <col min="7671" max="7671" width="10.7265625" style="50" customWidth="1"/>
    <col min="7672" max="7672" width="13.7265625" style="50" customWidth="1"/>
    <col min="7673" max="7673" width="11.54296875" style="50" customWidth="1"/>
    <col min="7674" max="7674" width="11.26953125" style="50" customWidth="1"/>
    <col min="7675" max="7675" width="13.54296875" style="50" customWidth="1"/>
    <col min="7676" max="7676" width="15" style="50" customWidth="1"/>
    <col min="7677" max="7677" width="15.26953125" style="50" bestFit="1" customWidth="1"/>
    <col min="7678" max="7678" width="16.26953125" style="50" bestFit="1" customWidth="1"/>
    <col min="7679" max="7679" width="12" style="50" customWidth="1"/>
    <col min="7680" max="7912" width="9" style="50"/>
    <col min="7913" max="7913" width="6.26953125" style="50" customWidth="1"/>
    <col min="7914" max="7914" width="10.26953125" style="50" customWidth="1"/>
    <col min="7915" max="7915" width="11" style="50" customWidth="1"/>
    <col min="7916" max="7916" width="12.54296875" style="50" customWidth="1"/>
    <col min="7917" max="7917" width="11.453125" style="50" customWidth="1"/>
    <col min="7918" max="7918" width="9.54296875" style="50" customWidth="1"/>
    <col min="7919" max="7919" width="0" style="50" hidden="1" customWidth="1"/>
    <col min="7920" max="7920" width="9.7265625" style="50" customWidth="1"/>
    <col min="7921" max="7922" width="12.54296875" style="50" customWidth="1"/>
    <col min="7923" max="7923" width="12.26953125" style="50" customWidth="1"/>
    <col min="7924" max="7924" width="12.54296875" style="50" customWidth="1"/>
    <col min="7925" max="7925" width="0" style="50" hidden="1" customWidth="1"/>
    <col min="7926" max="7926" width="14.26953125" style="50" customWidth="1"/>
    <col min="7927" max="7927" width="10.7265625" style="50" customWidth="1"/>
    <col min="7928" max="7928" width="13.7265625" style="50" customWidth="1"/>
    <col min="7929" max="7929" width="11.54296875" style="50" customWidth="1"/>
    <col min="7930" max="7930" width="11.26953125" style="50" customWidth="1"/>
    <col min="7931" max="7931" width="13.54296875" style="50" customWidth="1"/>
    <col min="7932" max="7932" width="15" style="50" customWidth="1"/>
    <col min="7933" max="7933" width="15.26953125" style="50" bestFit="1" customWidth="1"/>
    <col min="7934" max="7934" width="16.26953125" style="50" bestFit="1" customWidth="1"/>
    <col min="7935" max="7935" width="12" style="50" customWidth="1"/>
    <col min="7936" max="8168" width="9" style="50"/>
    <col min="8169" max="8169" width="6.26953125" style="50" customWidth="1"/>
    <col min="8170" max="8170" width="10.26953125" style="50" customWidth="1"/>
    <col min="8171" max="8171" width="11" style="50" customWidth="1"/>
    <col min="8172" max="8172" width="12.54296875" style="50" customWidth="1"/>
    <col min="8173" max="8173" width="11.453125" style="50" customWidth="1"/>
    <col min="8174" max="8174" width="9.54296875" style="50" customWidth="1"/>
    <col min="8175" max="8175" width="0" style="50" hidden="1" customWidth="1"/>
    <col min="8176" max="8176" width="9.7265625" style="50" customWidth="1"/>
    <col min="8177" max="8178" width="12.54296875" style="50" customWidth="1"/>
    <col min="8179" max="8179" width="12.26953125" style="50" customWidth="1"/>
    <col min="8180" max="8180" width="12.54296875" style="50" customWidth="1"/>
    <col min="8181" max="8181" width="0" style="50" hidden="1" customWidth="1"/>
    <col min="8182" max="8182" width="14.26953125" style="50" customWidth="1"/>
    <col min="8183" max="8183" width="10.7265625" style="50" customWidth="1"/>
    <col min="8184" max="8184" width="13.7265625" style="50" customWidth="1"/>
    <col min="8185" max="8185" width="11.54296875" style="50" customWidth="1"/>
    <col min="8186" max="8186" width="11.26953125" style="50" customWidth="1"/>
    <col min="8187" max="8187" width="13.54296875" style="50" customWidth="1"/>
    <col min="8188" max="8188" width="15" style="50" customWidth="1"/>
    <col min="8189" max="8189" width="15.26953125" style="50" bestFit="1" customWidth="1"/>
    <col min="8190" max="8190" width="16.26953125" style="50" bestFit="1" customWidth="1"/>
    <col min="8191" max="8191" width="12" style="50" customWidth="1"/>
    <col min="8192" max="8424" width="9" style="50"/>
    <col min="8425" max="8425" width="6.26953125" style="50" customWidth="1"/>
    <col min="8426" max="8426" width="10.26953125" style="50" customWidth="1"/>
    <col min="8427" max="8427" width="11" style="50" customWidth="1"/>
    <col min="8428" max="8428" width="12.54296875" style="50" customWidth="1"/>
    <col min="8429" max="8429" width="11.453125" style="50" customWidth="1"/>
    <col min="8430" max="8430" width="9.54296875" style="50" customWidth="1"/>
    <col min="8431" max="8431" width="0" style="50" hidden="1" customWidth="1"/>
    <col min="8432" max="8432" width="9.7265625" style="50" customWidth="1"/>
    <col min="8433" max="8434" width="12.54296875" style="50" customWidth="1"/>
    <col min="8435" max="8435" width="12.26953125" style="50" customWidth="1"/>
    <col min="8436" max="8436" width="12.54296875" style="50" customWidth="1"/>
    <col min="8437" max="8437" width="0" style="50" hidden="1" customWidth="1"/>
    <col min="8438" max="8438" width="14.26953125" style="50" customWidth="1"/>
    <col min="8439" max="8439" width="10.7265625" style="50" customWidth="1"/>
    <col min="8440" max="8440" width="13.7265625" style="50" customWidth="1"/>
    <col min="8441" max="8441" width="11.54296875" style="50" customWidth="1"/>
    <col min="8442" max="8442" width="11.26953125" style="50" customWidth="1"/>
    <col min="8443" max="8443" width="13.54296875" style="50" customWidth="1"/>
    <col min="8444" max="8444" width="15" style="50" customWidth="1"/>
    <col min="8445" max="8445" width="15.26953125" style="50" bestFit="1" customWidth="1"/>
    <col min="8446" max="8446" width="16.26953125" style="50" bestFit="1" customWidth="1"/>
    <col min="8447" max="8447" width="12" style="50" customWidth="1"/>
    <col min="8448" max="8680" width="9" style="50"/>
    <col min="8681" max="8681" width="6.26953125" style="50" customWidth="1"/>
    <col min="8682" max="8682" width="10.26953125" style="50" customWidth="1"/>
    <col min="8683" max="8683" width="11" style="50" customWidth="1"/>
    <col min="8684" max="8684" width="12.54296875" style="50" customWidth="1"/>
    <col min="8685" max="8685" width="11.453125" style="50" customWidth="1"/>
    <col min="8686" max="8686" width="9.54296875" style="50" customWidth="1"/>
    <col min="8687" max="8687" width="0" style="50" hidden="1" customWidth="1"/>
    <col min="8688" max="8688" width="9.7265625" style="50" customWidth="1"/>
    <col min="8689" max="8690" width="12.54296875" style="50" customWidth="1"/>
    <col min="8691" max="8691" width="12.26953125" style="50" customWidth="1"/>
    <col min="8692" max="8692" width="12.54296875" style="50" customWidth="1"/>
    <col min="8693" max="8693" width="0" style="50" hidden="1" customWidth="1"/>
    <col min="8694" max="8694" width="14.26953125" style="50" customWidth="1"/>
    <col min="8695" max="8695" width="10.7265625" style="50" customWidth="1"/>
    <col min="8696" max="8696" width="13.7265625" style="50" customWidth="1"/>
    <col min="8697" max="8697" width="11.54296875" style="50" customWidth="1"/>
    <col min="8698" max="8698" width="11.26953125" style="50" customWidth="1"/>
    <col min="8699" max="8699" width="13.54296875" style="50" customWidth="1"/>
    <col min="8700" max="8700" width="15" style="50" customWidth="1"/>
    <col min="8701" max="8701" width="15.26953125" style="50" bestFit="1" customWidth="1"/>
    <col min="8702" max="8702" width="16.26953125" style="50" bestFit="1" customWidth="1"/>
    <col min="8703" max="8703" width="12" style="50" customWidth="1"/>
    <col min="8704" max="8936" width="9" style="50"/>
    <col min="8937" max="8937" width="6.26953125" style="50" customWidth="1"/>
    <col min="8938" max="8938" width="10.26953125" style="50" customWidth="1"/>
    <col min="8939" max="8939" width="11" style="50" customWidth="1"/>
    <col min="8940" max="8940" width="12.54296875" style="50" customWidth="1"/>
    <col min="8941" max="8941" width="11.453125" style="50" customWidth="1"/>
    <col min="8942" max="8942" width="9.54296875" style="50" customWidth="1"/>
    <col min="8943" max="8943" width="0" style="50" hidden="1" customWidth="1"/>
    <col min="8944" max="8944" width="9.7265625" style="50" customWidth="1"/>
    <col min="8945" max="8946" width="12.54296875" style="50" customWidth="1"/>
    <col min="8947" max="8947" width="12.26953125" style="50" customWidth="1"/>
    <col min="8948" max="8948" width="12.54296875" style="50" customWidth="1"/>
    <col min="8949" max="8949" width="0" style="50" hidden="1" customWidth="1"/>
    <col min="8950" max="8950" width="14.26953125" style="50" customWidth="1"/>
    <col min="8951" max="8951" width="10.7265625" style="50" customWidth="1"/>
    <col min="8952" max="8952" width="13.7265625" style="50" customWidth="1"/>
    <col min="8953" max="8953" width="11.54296875" style="50" customWidth="1"/>
    <col min="8954" max="8954" width="11.26953125" style="50" customWidth="1"/>
    <col min="8955" max="8955" width="13.54296875" style="50" customWidth="1"/>
    <col min="8956" max="8956" width="15" style="50" customWidth="1"/>
    <col min="8957" max="8957" width="15.26953125" style="50" bestFit="1" customWidth="1"/>
    <col min="8958" max="8958" width="16.26953125" style="50" bestFit="1" customWidth="1"/>
    <col min="8959" max="8959" width="12" style="50" customWidth="1"/>
    <col min="8960" max="9192" width="9" style="50"/>
    <col min="9193" max="9193" width="6.26953125" style="50" customWidth="1"/>
    <col min="9194" max="9194" width="10.26953125" style="50" customWidth="1"/>
    <col min="9195" max="9195" width="11" style="50" customWidth="1"/>
    <col min="9196" max="9196" width="12.54296875" style="50" customWidth="1"/>
    <col min="9197" max="9197" width="11.453125" style="50" customWidth="1"/>
    <col min="9198" max="9198" width="9.54296875" style="50" customWidth="1"/>
    <col min="9199" max="9199" width="0" style="50" hidden="1" customWidth="1"/>
    <col min="9200" max="9200" width="9.7265625" style="50" customWidth="1"/>
    <col min="9201" max="9202" width="12.54296875" style="50" customWidth="1"/>
    <col min="9203" max="9203" width="12.26953125" style="50" customWidth="1"/>
    <col min="9204" max="9204" width="12.54296875" style="50" customWidth="1"/>
    <col min="9205" max="9205" width="0" style="50" hidden="1" customWidth="1"/>
    <col min="9206" max="9206" width="14.26953125" style="50" customWidth="1"/>
    <col min="9207" max="9207" width="10.7265625" style="50" customWidth="1"/>
    <col min="9208" max="9208" width="13.7265625" style="50" customWidth="1"/>
    <col min="9209" max="9209" width="11.54296875" style="50" customWidth="1"/>
    <col min="9210" max="9210" width="11.26953125" style="50" customWidth="1"/>
    <col min="9211" max="9211" width="13.54296875" style="50" customWidth="1"/>
    <col min="9212" max="9212" width="15" style="50" customWidth="1"/>
    <col min="9213" max="9213" width="15.26953125" style="50" bestFit="1" customWidth="1"/>
    <col min="9214" max="9214" width="16.26953125" style="50" bestFit="1" customWidth="1"/>
    <col min="9215" max="9215" width="12" style="50" customWidth="1"/>
    <col min="9216" max="9448" width="9" style="50"/>
    <col min="9449" max="9449" width="6.26953125" style="50" customWidth="1"/>
    <col min="9450" max="9450" width="10.26953125" style="50" customWidth="1"/>
    <col min="9451" max="9451" width="11" style="50" customWidth="1"/>
    <col min="9452" max="9452" width="12.54296875" style="50" customWidth="1"/>
    <col min="9453" max="9453" width="11.453125" style="50" customWidth="1"/>
    <col min="9454" max="9454" width="9.54296875" style="50" customWidth="1"/>
    <col min="9455" max="9455" width="0" style="50" hidden="1" customWidth="1"/>
    <col min="9456" max="9456" width="9.7265625" style="50" customWidth="1"/>
    <col min="9457" max="9458" width="12.54296875" style="50" customWidth="1"/>
    <col min="9459" max="9459" width="12.26953125" style="50" customWidth="1"/>
    <col min="9460" max="9460" width="12.54296875" style="50" customWidth="1"/>
    <col min="9461" max="9461" width="0" style="50" hidden="1" customWidth="1"/>
    <col min="9462" max="9462" width="14.26953125" style="50" customWidth="1"/>
    <col min="9463" max="9463" width="10.7265625" style="50" customWidth="1"/>
    <col min="9464" max="9464" width="13.7265625" style="50" customWidth="1"/>
    <col min="9465" max="9465" width="11.54296875" style="50" customWidth="1"/>
    <col min="9466" max="9466" width="11.26953125" style="50" customWidth="1"/>
    <col min="9467" max="9467" width="13.54296875" style="50" customWidth="1"/>
    <col min="9468" max="9468" width="15" style="50" customWidth="1"/>
    <col min="9469" max="9469" width="15.26953125" style="50" bestFit="1" customWidth="1"/>
    <col min="9470" max="9470" width="16.26953125" style="50" bestFit="1" customWidth="1"/>
    <col min="9471" max="9471" width="12" style="50" customWidth="1"/>
    <col min="9472" max="9704" width="9" style="50"/>
    <col min="9705" max="9705" width="6.26953125" style="50" customWidth="1"/>
    <col min="9706" max="9706" width="10.26953125" style="50" customWidth="1"/>
    <col min="9707" max="9707" width="11" style="50" customWidth="1"/>
    <col min="9708" max="9708" width="12.54296875" style="50" customWidth="1"/>
    <col min="9709" max="9709" width="11.453125" style="50" customWidth="1"/>
    <col min="9710" max="9710" width="9.54296875" style="50" customWidth="1"/>
    <col min="9711" max="9711" width="0" style="50" hidden="1" customWidth="1"/>
    <col min="9712" max="9712" width="9.7265625" style="50" customWidth="1"/>
    <col min="9713" max="9714" width="12.54296875" style="50" customWidth="1"/>
    <col min="9715" max="9715" width="12.26953125" style="50" customWidth="1"/>
    <col min="9716" max="9716" width="12.54296875" style="50" customWidth="1"/>
    <col min="9717" max="9717" width="0" style="50" hidden="1" customWidth="1"/>
    <col min="9718" max="9718" width="14.26953125" style="50" customWidth="1"/>
    <col min="9719" max="9719" width="10.7265625" style="50" customWidth="1"/>
    <col min="9720" max="9720" width="13.7265625" style="50" customWidth="1"/>
    <col min="9721" max="9721" width="11.54296875" style="50" customWidth="1"/>
    <col min="9722" max="9722" width="11.26953125" style="50" customWidth="1"/>
    <col min="9723" max="9723" width="13.54296875" style="50" customWidth="1"/>
    <col min="9724" max="9724" width="15" style="50" customWidth="1"/>
    <col min="9725" max="9725" width="15.26953125" style="50" bestFit="1" customWidth="1"/>
    <col min="9726" max="9726" width="16.26953125" style="50" bestFit="1" customWidth="1"/>
    <col min="9727" max="9727" width="12" style="50" customWidth="1"/>
    <col min="9728" max="9960" width="9" style="50"/>
    <col min="9961" max="9961" width="6.26953125" style="50" customWidth="1"/>
    <col min="9962" max="9962" width="10.26953125" style="50" customWidth="1"/>
    <col min="9963" max="9963" width="11" style="50" customWidth="1"/>
    <col min="9964" max="9964" width="12.54296875" style="50" customWidth="1"/>
    <col min="9965" max="9965" width="11.453125" style="50" customWidth="1"/>
    <col min="9966" max="9966" width="9.54296875" style="50" customWidth="1"/>
    <col min="9967" max="9967" width="0" style="50" hidden="1" customWidth="1"/>
    <col min="9968" max="9968" width="9.7265625" style="50" customWidth="1"/>
    <col min="9969" max="9970" width="12.54296875" style="50" customWidth="1"/>
    <col min="9971" max="9971" width="12.26953125" style="50" customWidth="1"/>
    <col min="9972" max="9972" width="12.54296875" style="50" customWidth="1"/>
    <col min="9973" max="9973" width="0" style="50" hidden="1" customWidth="1"/>
    <col min="9974" max="9974" width="14.26953125" style="50" customWidth="1"/>
    <col min="9975" max="9975" width="10.7265625" style="50" customWidth="1"/>
    <col min="9976" max="9976" width="13.7265625" style="50" customWidth="1"/>
    <col min="9977" max="9977" width="11.54296875" style="50" customWidth="1"/>
    <col min="9978" max="9978" width="11.26953125" style="50" customWidth="1"/>
    <col min="9979" max="9979" width="13.54296875" style="50" customWidth="1"/>
    <col min="9980" max="9980" width="15" style="50" customWidth="1"/>
    <col min="9981" max="9981" width="15.26953125" style="50" bestFit="1" customWidth="1"/>
    <col min="9982" max="9982" width="16.26953125" style="50" bestFit="1" customWidth="1"/>
    <col min="9983" max="9983" width="12" style="50" customWidth="1"/>
    <col min="9984" max="10216" width="9" style="50"/>
    <col min="10217" max="10217" width="6.26953125" style="50" customWidth="1"/>
    <col min="10218" max="10218" width="10.26953125" style="50" customWidth="1"/>
    <col min="10219" max="10219" width="11" style="50" customWidth="1"/>
    <col min="10220" max="10220" width="12.54296875" style="50" customWidth="1"/>
    <col min="10221" max="10221" width="11.453125" style="50" customWidth="1"/>
    <col min="10222" max="10222" width="9.54296875" style="50" customWidth="1"/>
    <col min="10223" max="10223" width="0" style="50" hidden="1" customWidth="1"/>
    <col min="10224" max="10224" width="9.7265625" style="50" customWidth="1"/>
    <col min="10225" max="10226" width="12.54296875" style="50" customWidth="1"/>
    <col min="10227" max="10227" width="12.26953125" style="50" customWidth="1"/>
    <col min="10228" max="10228" width="12.54296875" style="50" customWidth="1"/>
    <col min="10229" max="10229" width="0" style="50" hidden="1" customWidth="1"/>
    <col min="10230" max="10230" width="14.26953125" style="50" customWidth="1"/>
    <col min="10231" max="10231" width="10.7265625" style="50" customWidth="1"/>
    <col min="10232" max="10232" width="13.7265625" style="50" customWidth="1"/>
    <col min="10233" max="10233" width="11.54296875" style="50" customWidth="1"/>
    <col min="10234" max="10234" width="11.26953125" style="50" customWidth="1"/>
    <col min="10235" max="10235" width="13.54296875" style="50" customWidth="1"/>
    <col min="10236" max="10236" width="15" style="50" customWidth="1"/>
    <col min="10237" max="10237" width="15.26953125" style="50" bestFit="1" customWidth="1"/>
    <col min="10238" max="10238" width="16.26953125" style="50" bestFit="1" customWidth="1"/>
    <col min="10239" max="10239" width="12" style="50" customWidth="1"/>
    <col min="10240" max="10472" width="9" style="50"/>
    <col min="10473" max="10473" width="6.26953125" style="50" customWidth="1"/>
    <col min="10474" max="10474" width="10.26953125" style="50" customWidth="1"/>
    <col min="10475" max="10475" width="11" style="50" customWidth="1"/>
    <col min="10476" max="10476" width="12.54296875" style="50" customWidth="1"/>
    <col min="10477" max="10477" width="11.453125" style="50" customWidth="1"/>
    <col min="10478" max="10478" width="9.54296875" style="50" customWidth="1"/>
    <col min="10479" max="10479" width="0" style="50" hidden="1" customWidth="1"/>
    <col min="10480" max="10480" width="9.7265625" style="50" customWidth="1"/>
    <col min="10481" max="10482" width="12.54296875" style="50" customWidth="1"/>
    <col min="10483" max="10483" width="12.26953125" style="50" customWidth="1"/>
    <col min="10484" max="10484" width="12.54296875" style="50" customWidth="1"/>
    <col min="10485" max="10485" width="0" style="50" hidden="1" customWidth="1"/>
    <col min="10486" max="10486" width="14.26953125" style="50" customWidth="1"/>
    <col min="10487" max="10487" width="10.7265625" style="50" customWidth="1"/>
    <col min="10488" max="10488" width="13.7265625" style="50" customWidth="1"/>
    <col min="10489" max="10489" width="11.54296875" style="50" customWidth="1"/>
    <col min="10490" max="10490" width="11.26953125" style="50" customWidth="1"/>
    <col min="10491" max="10491" width="13.54296875" style="50" customWidth="1"/>
    <col min="10492" max="10492" width="15" style="50" customWidth="1"/>
    <col min="10493" max="10493" width="15.26953125" style="50" bestFit="1" customWidth="1"/>
    <col min="10494" max="10494" width="16.26953125" style="50" bestFit="1" customWidth="1"/>
    <col min="10495" max="10495" width="12" style="50" customWidth="1"/>
    <col min="10496" max="10728" width="9" style="50"/>
    <col min="10729" max="10729" width="6.26953125" style="50" customWidth="1"/>
    <col min="10730" max="10730" width="10.26953125" style="50" customWidth="1"/>
    <col min="10731" max="10731" width="11" style="50" customWidth="1"/>
    <col min="10732" max="10732" width="12.54296875" style="50" customWidth="1"/>
    <col min="10733" max="10733" width="11.453125" style="50" customWidth="1"/>
    <col min="10734" max="10734" width="9.54296875" style="50" customWidth="1"/>
    <col min="10735" max="10735" width="0" style="50" hidden="1" customWidth="1"/>
    <col min="10736" max="10736" width="9.7265625" style="50" customWidth="1"/>
    <col min="10737" max="10738" width="12.54296875" style="50" customWidth="1"/>
    <col min="10739" max="10739" width="12.26953125" style="50" customWidth="1"/>
    <col min="10740" max="10740" width="12.54296875" style="50" customWidth="1"/>
    <col min="10741" max="10741" width="0" style="50" hidden="1" customWidth="1"/>
    <col min="10742" max="10742" width="14.26953125" style="50" customWidth="1"/>
    <col min="10743" max="10743" width="10.7265625" style="50" customWidth="1"/>
    <col min="10744" max="10744" width="13.7265625" style="50" customWidth="1"/>
    <col min="10745" max="10745" width="11.54296875" style="50" customWidth="1"/>
    <col min="10746" max="10746" width="11.26953125" style="50" customWidth="1"/>
    <col min="10747" max="10747" width="13.54296875" style="50" customWidth="1"/>
    <col min="10748" max="10748" width="15" style="50" customWidth="1"/>
    <col min="10749" max="10749" width="15.26953125" style="50" bestFit="1" customWidth="1"/>
    <col min="10750" max="10750" width="16.26953125" style="50" bestFit="1" customWidth="1"/>
    <col min="10751" max="10751" width="12" style="50" customWidth="1"/>
    <col min="10752" max="10984" width="9" style="50"/>
    <col min="10985" max="10985" width="6.26953125" style="50" customWidth="1"/>
    <col min="10986" max="10986" width="10.26953125" style="50" customWidth="1"/>
    <col min="10987" max="10987" width="11" style="50" customWidth="1"/>
    <col min="10988" max="10988" width="12.54296875" style="50" customWidth="1"/>
    <col min="10989" max="10989" width="11.453125" style="50" customWidth="1"/>
    <col min="10990" max="10990" width="9.54296875" style="50" customWidth="1"/>
    <col min="10991" max="10991" width="0" style="50" hidden="1" customWidth="1"/>
    <col min="10992" max="10992" width="9.7265625" style="50" customWidth="1"/>
    <col min="10993" max="10994" width="12.54296875" style="50" customWidth="1"/>
    <col min="10995" max="10995" width="12.26953125" style="50" customWidth="1"/>
    <col min="10996" max="10996" width="12.54296875" style="50" customWidth="1"/>
    <col min="10997" max="10997" width="0" style="50" hidden="1" customWidth="1"/>
    <col min="10998" max="10998" width="14.26953125" style="50" customWidth="1"/>
    <col min="10999" max="10999" width="10.7265625" style="50" customWidth="1"/>
    <col min="11000" max="11000" width="13.7265625" style="50" customWidth="1"/>
    <col min="11001" max="11001" width="11.54296875" style="50" customWidth="1"/>
    <col min="11002" max="11002" width="11.26953125" style="50" customWidth="1"/>
    <col min="11003" max="11003" width="13.54296875" style="50" customWidth="1"/>
    <col min="11004" max="11004" width="15" style="50" customWidth="1"/>
    <col min="11005" max="11005" width="15.26953125" style="50" bestFit="1" customWidth="1"/>
    <col min="11006" max="11006" width="16.26953125" style="50" bestFit="1" customWidth="1"/>
    <col min="11007" max="11007" width="12" style="50" customWidth="1"/>
    <col min="11008" max="11240" width="9" style="50"/>
    <col min="11241" max="11241" width="6.26953125" style="50" customWidth="1"/>
    <col min="11242" max="11242" width="10.26953125" style="50" customWidth="1"/>
    <col min="11243" max="11243" width="11" style="50" customWidth="1"/>
    <col min="11244" max="11244" width="12.54296875" style="50" customWidth="1"/>
    <col min="11245" max="11245" width="11.453125" style="50" customWidth="1"/>
    <col min="11246" max="11246" width="9.54296875" style="50" customWidth="1"/>
    <col min="11247" max="11247" width="0" style="50" hidden="1" customWidth="1"/>
    <col min="11248" max="11248" width="9.7265625" style="50" customWidth="1"/>
    <col min="11249" max="11250" width="12.54296875" style="50" customWidth="1"/>
    <col min="11251" max="11251" width="12.26953125" style="50" customWidth="1"/>
    <col min="11252" max="11252" width="12.54296875" style="50" customWidth="1"/>
    <col min="11253" max="11253" width="0" style="50" hidden="1" customWidth="1"/>
    <col min="11254" max="11254" width="14.26953125" style="50" customWidth="1"/>
    <col min="11255" max="11255" width="10.7265625" style="50" customWidth="1"/>
    <col min="11256" max="11256" width="13.7265625" style="50" customWidth="1"/>
    <col min="11257" max="11257" width="11.54296875" style="50" customWidth="1"/>
    <col min="11258" max="11258" width="11.26953125" style="50" customWidth="1"/>
    <col min="11259" max="11259" width="13.54296875" style="50" customWidth="1"/>
    <col min="11260" max="11260" width="15" style="50" customWidth="1"/>
    <col min="11261" max="11261" width="15.26953125" style="50" bestFit="1" customWidth="1"/>
    <col min="11262" max="11262" width="16.26953125" style="50" bestFit="1" customWidth="1"/>
    <col min="11263" max="11263" width="12" style="50" customWidth="1"/>
    <col min="11264" max="11496" width="9" style="50"/>
    <col min="11497" max="11497" width="6.26953125" style="50" customWidth="1"/>
    <col min="11498" max="11498" width="10.26953125" style="50" customWidth="1"/>
    <col min="11499" max="11499" width="11" style="50" customWidth="1"/>
    <col min="11500" max="11500" width="12.54296875" style="50" customWidth="1"/>
    <col min="11501" max="11501" width="11.453125" style="50" customWidth="1"/>
    <col min="11502" max="11502" width="9.54296875" style="50" customWidth="1"/>
    <col min="11503" max="11503" width="0" style="50" hidden="1" customWidth="1"/>
    <col min="11504" max="11504" width="9.7265625" style="50" customWidth="1"/>
    <col min="11505" max="11506" width="12.54296875" style="50" customWidth="1"/>
    <col min="11507" max="11507" width="12.26953125" style="50" customWidth="1"/>
    <col min="11508" max="11508" width="12.54296875" style="50" customWidth="1"/>
    <col min="11509" max="11509" width="0" style="50" hidden="1" customWidth="1"/>
    <col min="11510" max="11510" width="14.26953125" style="50" customWidth="1"/>
    <col min="11511" max="11511" width="10.7265625" style="50" customWidth="1"/>
    <col min="11512" max="11512" width="13.7265625" style="50" customWidth="1"/>
    <col min="11513" max="11513" width="11.54296875" style="50" customWidth="1"/>
    <col min="11514" max="11514" width="11.26953125" style="50" customWidth="1"/>
    <col min="11515" max="11515" width="13.54296875" style="50" customWidth="1"/>
    <col min="11516" max="11516" width="15" style="50" customWidth="1"/>
    <col min="11517" max="11517" width="15.26953125" style="50" bestFit="1" customWidth="1"/>
    <col min="11518" max="11518" width="16.26953125" style="50" bestFit="1" customWidth="1"/>
    <col min="11519" max="11519" width="12" style="50" customWidth="1"/>
    <col min="11520" max="11752" width="9" style="50"/>
    <col min="11753" max="11753" width="6.26953125" style="50" customWidth="1"/>
    <col min="11754" max="11754" width="10.26953125" style="50" customWidth="1"/>
    <col min="11755" max="11755" width="11" style="50" customWidth="1"/>
    <col min="11756" max="11756" width="12.54296875" style="50" customWidth="1"/>
    <col min="11757" max="11757" width="11.453125" style="50" customWidth="1"/>
    <col min="11758" max="11758" width="9.54296875" style="50" customWidth="1"/>
    <col min="11759" max="11759" width="0" style="50" hidden="1" customWidth="1"/>
    <col min="11760" max="11760" width="9.7265625" style="50" customWidth="1"/>
    <col min="11761" max="11762" width="12.54296875" style="50" customWidth="1"/>
    <col min="11763" max="11763" width="12.26953125" style="50" customWidth="1"/>
    <col min="11764" max="11764" width="12.54296875" style="50" customWidth="1"/>
    <col min="11765" max="11765" width="0" style="50" hidden="1" customWidth="1"/>
    <col min="11766" max="11766" width="14.26953125" style="50" customWidth="1"/>
    <col min="11767" max="11767" width="10.7265625" style="50" customWidth="1"/>
    <col min="11768" max="11768" width="13.7265625" style="50" customWidth="1"/>
    <col min="11769" max="11769" width="11.54296875" style="50" customWidth="1"/>
    <col min="11770" max="11770" width="11.26953125" style="50" customWidth="1"/>
    <col min="11771" max="11771" width="13.54296875" style="50" customWidth="1"/>
    <col min="11772" max="11772" width="15" style="50" customWidth="1"/>
    <col min="11773" max="11773" width="15.26953125" style="50" bestFit="1" customWidth="1"/>
    <col min="11774" max="11774" width="16.26953125" style="50" bestFit="1" customWidth="1"/>
    <col min="11775" max="11775" width="12" style="50" customWidth="1"/>
    <col min="11776" max="12008" width="9" style="50"/>
    <col min="12009" max="12009" width="6.26953125" style="50" customWidth="1"/>
    <col min="12010" max="12010" width="10.26953125" style="50" customWidth="1"/>
    <col min="12011" max="12011" width="11" style="50" customWidth="1"/>
    <col min="12012" max="12012" width="12.54296875" style="50" customWidth="1"/>
    <col min="12013" max="12013" width="11.453125" style="50" customWidth="1"/>
    <col min="12014" max="12014" width="9.54296875" style="50" customWidth="1"/>
    <col min="12015" max="12015" width="0" style="50" hidden="1" customWidth="1"/>
    <col min="12016" max="12016" width="9.7265625" style="50" customWidth="1"/>
    <col min="12017" max="12018" width="12.54296875" style="50" customWidth="1"/>
    <col min="12019" max="12019" width="12.26953125" style="50" customWidth="1"/>
    <col min="12020" max="12020" width="12.54296875" style="50" customWidth="1"/>
    <col min="12021" max="12021" width="0" style="50" hidden="1" customWidth="1"/>
    <col min="12022" max="12022" width="14.26953125" style="50" customWidth="1"/>
    <col min="12023" max="12023" width="10.7265625" style="50" customWidth="1"/>
    <col min="12024" max="12024" width="13.7265625" style="50" customWidth="1"/>
    <col min="12025" max="12025" width="11.54296875" style="50" customWidth="1"/>
    <col min="12026" max="12026" width="11.26953125" style="50" customWidth="1"/>
    <col min="12027" max="12027" width="13.54296875" style="50" customWidth="1"/>
    <col min="12028" max="12028" width="15" style="50" customWidth="1"/>
    <col min="12029" max="12029" width="15.26953125" style="50" bestFit="1" customWidth="1"/>
    <col min="12030" max="12030" width="16.26953125" style="50" bestFit="1" customWidth="1"/>
    <col min="12031" max="12031" width="12" style="50" customWidth="1"/>
    <col min="12032" max="12264" width="9" style="50"/>
    <col min="12265" max="12265" width="6.26953125" style="50" customWidth="1"/>
    <col min="12266" max="12266" width="10.26953125" style="50" customWidth="1"/>
    <col min="12267" max="12267" width="11" style="50" customWidth="1"/>
    <col min="12268" max="12268" width="12.54296875" style="50" customWidth="1"/>
    <col min="12269" max="12269" width="11.453125" style="50" customWidth="1"/>
    <col min="12270" max="12270" width="9.54296875" style="50" customWidth="1"/>
    <col min="12271" max="12271" width="0" style="50" hidden="1" customWidth="1"/>
    <col min="12272" max="12272" width="9.7265625" style="50" customWidth="1"/>
    <col min="12273" max="12274" width="12.54296875" style="50" customWidth="1"/>
    <col min="12275" max="12275" width="12.26953125" style="50" customWidth="1"/>
    <col min="12276" max="12276" width="12.54296875" style="50" customWidth="1"/>
    <col min="12277" max="12277" width="0" style="50" hidden="1" customWidth="1"/>
    <col min="12278" max="12278" width="14.26953125" style="50" customWidth="1"/>
    <col min="12279" max="12279" width="10.7265625" style="50" customWidth="1"/>
    <col min="12280" max="12280" width="13.7265625" style="50" customWidth="1"/>
    <col min="12281" max="12281" width="11.54296875" style="50" customWidth="1"/>
    <col min="12282" max="12282" width="11.26953125" style="50" customWidth="1"/>
    <col min="12283" max="12283" width="13.54296875" style="50" customWidth="1"/>
    <col min="12284" max="12284" width="15" style="50" customWidth="1"/>
    <col min="12285" max="12285" width="15.26953125" style="50" bestFit="1" customWidth="1"/>
    <col min="12286" max="12286" width="16.26953125" style="50" bestFit="1" customWidth="1"/>
    <col min="12287" max="12287" width="12" style="50" customWidth="1"/>
    <col min="12288" max="12520" width="9" style="50"/>
    <col min="12521" max="12521" width="6.26953125" style="50" customWidth="1"/>
    <col min="12522" max="12522" width="10.26953125" style="50" customWidth="1"/>
    <col min="12523" max="12523" width="11" style="50" customWidth="1"/>
    <col min="12524" max="12524" width="12.54296875" style="50" customWidth="1"/>
    <col min="12525" max="12525" width="11.453125" style="50" customWidth="1"/>
    <col min="12526" max="12526" width="9.54296875" style="50" customWidth="1"/>
    <col min="12527" max="12527" width="0" style="50" hidden="1" customWidth="1"/>
    <col min="12528" max="12528" width="9.7265625" style="50" customWidth="1"/>
    <col min="12529" max="12530" width="12.54296875" style="50" customWidth="1"/>
    <col min="12531" max="12531" width="12.26953125" style="50" customWidth="1"/>
    <col min="12532" max="12532" width="12.54296875" style="50" customWidth="1"/>
    <col min="12533" max="12533" width="0" style="50" hidden="1" customWidth="1"/>
    <col min="12534" max="12534" width="14.26953125" style="50" customWidth="1"/>
    <col min="12535" max="12535" width="10.7265625" style="50" customWidth="1"/>
    <col min="12536" max="12536" width="13.7265625" style="50" customWidth="1"/>
    <col min="12537" max="12537" width="11.54296875" style="50" customWidth="1"/>
    <col min="12538" max="12538" width="11.26953125" style="50" customWidth="1"/>
    <col min="12539" max="12539" width="13.54296875" style="50" customWidth="1"/>
    <col min="12540" max="12540" width="15" style="50" customWidth="1"/>
    <col min="12541" max="12541" width="15.26953125" style="50" bestFit="1" customWidth="1"/>
    <col min="12542" max="12542" width="16.26953125" style="50" bestFit="1" customWidth="1"/>
    <col min="12543" max="12543" width="12" style="50" customWidth="1"/>
    <col min="12544" max="12776" width="9" style="50"/>
    <col min="12777" max="12777" width="6.26953125" style="50" customWidth="1"/>
    <col min="12778" max="12778" width="10.26953125" style="50" customWidth="1"/>
    <col min="12779" max="12779" width="11" style="50" customWidth="1"/>
    <col min="12780" max="12780" width="12.54296875" style="50" customWidth="1"/>
    <col min="12781" max="12781" width="11.453125" style="50" customWidth="1"/>
    <col min="12782" max="12782" width="9.54296875" style="50" customWidth="1"/>
    <col min="12783" max="12783" width="0" style="50" hidden="1" customWidth="1"/>
    <col min="12784" max="12784" width="9.7265625" style="50" customWidth="1"/>
    <col min="12785" max="12786" width="12.54296875" style="50" customWidth="1"/>
    <col min="12787" max="12787" width="12.26953125" style="50" customWidth="1"/>
    <col min="12788" max="12788" width="12.54296875" style="50" customWidth="1"/>
    <col min="12789" max="12789" width="0" style="50" hidden="1" customWidth="1"/>
    <col min="12790" max="12790" width="14.26953125" style="50" customWidth="1"/>
    <col min="12791" max="12791" width="10.7265625" style="50" customWidth="1"/>
    <col min="12792" max="12792" width="13.7265625" style="50" customWidth="1"/>
    <col min="12793" max="12793" width="11.54296875" style="50" customWidth="1"/>
    <col min="12794" max="12794" width="11.26953125" style="50" customWidth="1"/>
    <col min="12795" max="12795" width="13.54296875" style="50" customWidth="1"/>
    <col min="12796" max="12796" width="15" style="50" customWidth="1"/>
    <col min="12797" max="12797" width="15.26953125" style="50" bestFit="1" customWidth="1"/>
    <col min="12798" max="12798" width="16.26953125" style="50" bestFit="1" customWidth="1"/>
    <col min="12799" max="12799" width="12" style="50" customWidth="1"/>
    <col min="12800" max="13032" width="9" style="50"/>
    <col min="13033" max="13033" width="6.26953125" style="50" customWidth="1"/>
    <col min="13034" max="13034" width="10.26953125" style="50" customWidth="1"/>
    <col min="13035" max="13035" width="11" style="50" customWidth="1"/>
    <col min="13036" max="13036" width="12.54296875" style="50" customWidth="1"/>
    <col min="13037" max="13037" width="11.453125" style="50" customWidth="1"/>
    <col min="13038" max="13038" width="9.54296875" style="50" customWidth="1"/>
    <col min="13039" max="13039" width="0" style="50" hidden="1" customWidth="1"/>
    <col min="13040" max="13040" width="9.7265625" style="50" customWidth="1"/>
    <col min="13041" max="13042" width="12.54296875" style="50" customWidth="1"/>
    <col min="13043" max="13043" width="12.26953125" style="50" customWidth="1"/>
    <col min="13044" max="13044" width="12.54296875" style="50" customWidth="1"/>
    <col min="13045" max="13045" width="0" style="50" hidden="1" customWidth="1"/>
    <col min="13046" max="13046" width="14.26953125" style="50" customWidth="1"/>
    <col min="13047" max="13047" width="10.7265625" style="50" customWidth="1"/>
    <col min="13048" max="13048" width="13.7265625" style="50" customWidth="1"/>
    <col min="13049" max="13049" width="11.54296875" style="50" customWidth="1"/>
    <col min="13050" max="13050" width="11.26953125" style="50" customWidth="1"/>
    <col min="13051" max="13051" width="13.54296875" style="50" customWidth="1"/>
    <col min="13052" max="13052" width="15" style="50" customWidth="1"/>
    <col min="13053" max="13053" width="15.26953125" style="50" bestFit="1" customWidth="1"/>
    <col min="13054" max="13054" width="16.26953125" style="50" bestFit="1" customWidth="1"/>
    <col min="13055" max="13055" width="12" style="50" customWidth="1"/>
    <col min="13056" max="13288" width="9" style="50"/>
    <col min="13289" max="13289" width="6.26953125" style="50" customWidth="1"/>
    <col min="13290" max="13290" width="10.26953125" style="50" customWidth="1"/>
    <col min="13291" max="13291" width="11" style="50" customWidth="1"/>
    <col min="13292" max="13292" width="12.54296875" style="50" customWidth="1"/>
    <col min="13293" max="13293" width="11.453125" style="50" customWidth="1"/>
    <col min="13294" max="13294" width="9.54296875" style="50" customWidth="1"/>
    <col min="13295" max="13295" width="0" style="50" hidden="1" customWidth="1"/>
    <col min="13296" max="13296" width="9.7265625" style="50" customWidth="1"/>
    <col min="13297" max="13298" width="12.54296875" style="50" customWidth="1"/>
    <col min="13299" max="13299" width="12.26953125" style="50" customWidth="1"/>
    <col min="13300" max="13300" width="12.54296875" style="50" customWidth="1"/>
    <col min="13301" max="13301" width="0" style="50" hidden="1" customWidth="1"/>
    <col min="13302" max="13302" width="14.26953125" style="50" customWidth="1"/>
    <col min="13303" max="13303" width="10.7265625" style="50" customWidth="1"/>
    <col min="13304" max="13304" width="13.7265625" style="50" customWidth="1"/>
    <col min="13305" max="13305" width="11.54296875" style="50" customWidth="1"/>
    <col min="13306" max="13306" width="11.26953125" style="50" customWidth="1"/>
    <col min="13307" max="13307" width="13.54296875" style="50" customWidth="1"/>
    <col min="13308" max="13308" width="15" style="50" customWidth="1"/>
    <col min="13309" max="13309" width="15.26953125" style="50" bestFit="1" customWidth="1"/>
    <col min="13310" max="13310" width="16.26953125" style="50" bestFit="1" customWidth="1"/>
    <col min="13311" max="13311" width="12" style="50" customWidth="1"/>
    <col min="13312" max="13544" width="9" style="50"/>
    <col min="13545" max="13545" width="6.26953125" style="50" customWidth="1"/>
    <col min="13546" max="13546" width="10.26953125" style="50" customWidth="1"/>
    <col min="13547" max="13547" width="11" style="50" customWidth="1"/>
    <col min="13548" max="13548" width="12.54296875" style="50" customWidth="1"/>
    <col min="13549" max="13549" width="11.453125" style="50" customWidth="1"/>
    <col min="13550" max="13550" width="9.54296875" style="50" customWidth="1"/>
    <col min="13551" max="13551" width="0" style="50" hidden="1" customWidth="1"/>
    <col min="13552" max="13552" width="9.7265625" style="50" customWidth="1"/>
    <col min="13553" max="13554" width="12.54296875" style="50" customWidth="1"/>
    <col min="13555" max="13555" width="12.26953125" style="50" customWidth="1"/>
    <col min="13556" max="13556" width="12.54296875" style="50" customWidth="1"/>
    <col min="13557" max="13557" width="0" style="50" hidden="1" customWidth="1"/>
    <col min="13558" max="13558" width="14.26953125" style="50" customWidth="1"/>
    <col min="13559" max="13559" width="10.7265625" style="50" customWidth="1"/>
    <col min="13560" max="13560" width="13.7265625" style="50" customWidth="1"/>
    <col min="13561" max="13561" width="11.54296875" style="50" customWidth="1"/>
    <col min="13562" max="13562" width="11.26953125" style="50" customWidth="1"/>
    <col min="13563" max="13563" width="13.54296875" style="50" customWidth="1"/>
    <col min="13564" max="13564" width="15" style="50" customWidth="1"/>
    <col min="13565" max="13565" width="15.26953125" style="50" bestFit="1" customWidth="1"/>
    <col min="13566" max="13566" width="16.26953125" style="50" bestFit="1" customWidth="1"/>
    <col min="13567" max="13567" width="12" style="50" customWidth="1"/>
    <col min="13568" max="13800" width="9" style="50"/>
    <col min="13801" max="13801" width="6.26953125" style="50" customWidth="1"/>
    <col min="13802" max="13802" width="10.26953125" style="50" customWidth="1"/>
    <col min="13803" max="13803" width="11" style="50" customWidth="1"/>
    <col min="13804" max="13804" width="12.54296875" style="50" customWidth="1"/>
    <col min="13805" max="13805" width="11.453125" style="50" customWidth="1"/>
    <col min="13806" max="13806" width="9.54296875" style="50" customWidth="1"/>
    <col min="13807" max="13807" width="0" style="50" hidden="1" customWidth="1"/>
    <col min="13808" max="13808" width="9.7265625" style="50" customWidth="1"/>
    <col min="13809" max="13810" width="12.54296875" style="50" customWidth="1"/>
    <col min="13811" max="13811" width="12.26953125" style="50" customWidth="1"/>
    <col min="13812" max="13812" width="12.54296875" style="50" customWidth="1"/>
    <col min="13813" max="13813" width="0" style="50" hidden="1" customWidth="1"/>
    <col min="13814" max="13814" width="14.26953125" style="50" customWidth="1"/>
    <col min="13815" max="13815" width="10.7265625" style="50" customWidth="1"/>
    <col min="13816" max="13816" width="13.7265625" style="50" customWidth="1"/>
    <col min="13817" max="13817" width="11.54296875" style="50" customWidth="1"/>
    <col min="13818" max="13818" width="11.26953125" style="50" customWidth="1"/>
    <col min="13819" max="13819" width="13.54296875" style="50" customWidth="1"/>
    <col min="13820" max="13820" width="15" style="50" customWidth="1"/>
    <col min="13821" max="13821" width="15.26953125" style="50" bestFit="1" customWidth="1"/>
    <col min="13822" max="13822" width="16.26953125" style="50" bestFit="1" customWidth="1"/>
    <col min="13823" max="13823" width="12" style="50" customWidth="1"/>
    <col min="13824" max="14056" width="9" style="50"/>
    <col min="14057" max="14057" width="6.26953125" style="50" customWidth="1"/>
    <col min="14058" max="14058" width="10.26953125" style="50" customWidth="1"/>
    <col min="14059" max="14059" width="11" style="50" customWidth="1"/>
    <col min="14060" max="14060" width="12.54296875" style="50" customWidth="1"/>
    <col min="14061" max="14061" width="11.453125" style="50" customWidth="1"/>
    <col min="14062" max="14062" width="9.54296875" style="50" customWidth="1"/>
    <col min="14063" max="14063" width="0" style="50" hidden="1" customWidth="1"/>
    <col min="14064" max="14064" width="9.7265625" style="50" customWidth="1"/>
    <col min="14065" max="14066" width="12.54296875" style="50" customWidth="1"/>
    <col min="14067" max="14067" width="12.26953125" style="50" customWidth="1"/>
    <col min="14068" max="14068" width="12.54296875" style="50" customWidth="1"/>
    <col min="14069" max="14069" width="0" style="50" hidden="1" customWidth="1"/>
    <col min="14070" max="14070" width="14.26953125" style="50" customWidth="1"/>
    <col min="14071" max="14071" width="10.7265625" style="50" customWidth="1"/>
    <col min="14072" max="14072" width="13.7265625" style="50" customWidth="1"/>
    <col min="14073" max="14073" width="11.54296875" style="50" customWidth="1"/>
    <col min="14074" max="14074" width="11.26953125" style="50" customWidth="1"/>
    <col min="14075" max="14075" width="13.54296875" style="50" customWidth="1"/>
    <col min="14076" max="14076" width="15" style="50" customWidth="1"/>
    <col min="14077" max="14077" width="15.26953125" style="50" bestFit="1" customWidth="1"/>
    <col min="14078" max="14078" width="16.26953125" style="50" bestFit="1" customWidth="1"/>
    <col min="14079" max="14079" width="12" style="50" customWidth="1"/>
    <col min="14080" max="14312" width="9" style="50"/>
    <col min="14313" max="14313" width="6.26953125" style="50" customWidth="1"/>
    <col min="14314" max="14314" width="10.26953125" style="50" customWidth="1"/>
    <col min="14315" max="14315" width="11" style="50" customWidth="1"/>
    <col min="14316" max="14316" width="12.54296875" style="50" customWidth="1"/>
    <col min="14317" max="14317" width="11.453125" style="50" customWidth="1"/>
    <col min="14318" max="14318" width="9.54296875" style="50" customWidth="1"/>
    <col min="14319" max="14319" width="0" style="50" hidden="1" customWidth="1"/>
    <col min="14320" max="14320" width="9.7265625" style="50" customWidth="1"/>
    <col min="14321" max="14322" width="12.54296875" style="50" customWidth="1"/>
    <col min="14323" max="14323" width="12.26953125" style="50" customWidth="1"/>
    <col min="14324" max="14324" width="12.54296875" style="50" customWidth="1"/>
    <col min="14325" max="14325" width="0" style="50" hidden="1" customWidth="1"/>
    <col min="14326" max="14326" width="14.26953125" style="50" customWidth="1"/>
    <col min="14327" max="14327" width="10.7265625" style="50" customWidth="1"/>
    <col min="14328" max="14328" width="13.7265625" style="50" customWidth="1"/>
    <col min="14329" max="14329" width="11.54296875" style="50" customWidth="1"/>
    <col min="14330" max="14330" width="11.26953125" style="50" customWidth="1"/>
    <col min="14331" max="14331" width="13.54296875" style="50" customWidth="1"/>
    <col min="14332" max="14332" width="15" style="50" customWidth="1"/>
    <col min="14333" max="14333" width="15.26953125" style="50" bestFit="1" customWidth="1"/>
    <col min="14334" max="14334" width="16.26953125" style="50" bestFit="1" customWidth="1"/>
    <col min="14335" max="14335" width="12" style="50" customWidth="1"/>
    <col min="14336" max="14568" width="9" style="50"/>
    <col min="14569" max="14569" width="6.26953125" style="50" customWidth="1"/>
    <col min="14570" max="14570" width="10.26953125" style="50" customWidth="1"/>
    <col min="14571" max="14571" width="11" style="50" customWidth="1"/>
    <col min="14572" max="14572" width="12.54296875" style="50" customWidth="1"/>
    <col min="14573" max="14573" width="11.453125" style="50" customWidth="1"/>
    <col min="14574" max="14574" width="9.54296875" style="50" customWidth="1"/>
    <col min="14575" max="14575" width="0" style="50" hidden="1" customWidth="1"/>
    <col min="14576" max="14576" width="9.7265625" style="50" customWidth="1"/>
    <col min="14577" max="14578" width="12.54296875" style="50" customWidth="1"/>
    <col min="14579" max="14579" width="12.26953125" style="50" customWidth="1"/>
    <col min="14580" max="14580" width="12.54296875" style="50" customWidth="1"/>
    <col min="14581" max="14581" width="0" style="50" hidden="1" customWidth="1"/>
    <col min="14582" max="14582" width="14.26953125" style="50" customWidth="1"/>
    <col min="14583" max="14583" width="10.7265625" style="50" customWidth="1"/>
    <col min="14584" max="14584" width="13.7265625" style="50" customWidth="1"/>
    <col min="14585" max="14585" width="11.54296875" style="50" customWidth="1"/>
    <col min="14586" max="14586" width="11.26953125" style="50" customWidth="1"/>
    <col min="14587" max="14587" width="13.54296875" style="50" customWidth="1"/>
    <col min="14588" max="14588" width="15" style="50" customWidth="1"/>
    <col min="14589" max="14589" width="15.26953125" style="50" bestFit="1" customWidth="1"/>
    <col min="14590" max="14590" width="16.26953125" style="50" bestFit="1" customWidth="1"/>
    <col min="14591" max="14591" width="12" style="50" customWidth="1"/>
    <col min="14592" max="14824" width="9" style="50"/>
    <col min="14825" max="14825" width="6.26953125" style="50" customWidth="1"/>
    <col min="14826" max="14826" width="10.26953125" style="50" customWidth="1"/>
    <col min="14827" max="14827" width="11" style="50" customWidth="1"/>
    <col min="14828" max="14828" width="12.54296875" style="50" customWidth="1"/>
    <col min="14829" max="14829" width="11.453125" style="50" customWidth="1"/>
    <col min="14830" max="14830" width="9.54296875" style="50" customWidth="1"/>
    <col min="14831" max="14831" width="0" style="50" hidden="1" customWidth="1"/>
    <col min="14832" max="14832" width="9.7265625" style="50" customWidth="1"/>
    <col min="14833" max="14834" width="12.54296875" style="50" customWidth="1"/>
    <col min="14835" max="14835" width="12.26953125" style="50" customWidth="1"/>
    <col min="14836" max="14836" width="12.54296875" style="50" customWidth="1"/>
    <col min="14837" max="14837" width="0" style="50" hidden="1" customWidth="1"/>
    <col min="14838" max="14838" width="14.26953125" style="50" customWidth="1"/>
    <col min="14839" max="14839" width="10.7265625" style="50" customWidth="1"/>
    <col min="14840" max="14840" width="13.7265625" style="50" customWidth="1"/>
    <col min="14841" max="14841" width="11.54296875" style="50" customWidth="1"/>
    <col min="14842" max="14842" width="11.26953125" style="50" customWidth="1"/>
    <col min="14843" max="14843" width="13.54296875" style="50" customWidth="1"/>
    <col min="14844" max="14844" width="15" style="50" customWidth="1"/>
    <col min="14845" max="14845" width="15.26953125" style="50" bestFit="1" customWidth="1"/>
    <col min="14846" max="14846" width="16.26953125" style="50" bestFit="1" customWidth="1"/>
    <col min="14847" max="14847" width="12" style="50" customWidth="1"/>
    <col min="14848" max="15080" width="9" style="50"/>
    <col min="15081" max="15081" width="6.26953125" style="50" customWidth="1"/>
    <col min="15082" max="15082" width="10.26953125" style="50" customWidth="1"/>
    <col min="15083" max="15083" width="11" style="50" customWidth="1"/>
    <col min="15084" max="15084" width="12.54296875" style="50" customWidth="1"/>
    <col min="15085" max="15085" width="11.453125" style="50" customWidth="1"/>
    <col min="15086" max="15086" width="9.54296875" style="50" customWidth="1"/>
    <col min="15087" max="15087" width="0" style="50" hidden="1" customWidth="1"/>
    <col min="15088" max="15088" width="9.7265625" style="50" customWidth="1"/>
    <col min="15089" max="15090" width="12.54296875" style="50" customWidth="1"/>
    <col min="15091" max="15091" width="12.26953125" style="50" customWidth="1"/>
    <col min="15092" max="15092" width="12.54296875" style="50" customWidth="1"/>
    <col min="15093" max="15093" width="0" style="50" hidden="1" customWidth="1"/>
    <col min="15094" max="15094" width="14.26953125" style="50" customWidth="1"/>
    <col min="15095" max="15095" width="10.7265625" style="50" customWidth="1"/>
    <col min="15096" max="15096" width="13.7265625" style="50" customWidth="1"/>
    <col min="15097" max="15097" width="11.54296875" style="50" customWidth="1"/>
    <col min="15098" max="15098" width="11.26953125" style="50" customWidth="1"/>
    <col min="15099" max="15099" width="13.54296875" style="50" customWidth="1"/>
    <col min="15100" max="15100" width="15" style="50" customWidth="1"/>
    <col min="15101" max="15101" width="15.26953125" style="50" bestFit="1" customWidth="1"/>
    <col min="15102" max="15102" width="16.26953125" style="50" bestFit="1" customWidth="1"/>
    <col min="15103" max="15103" width="12" style="50" customWidth="1"/>
    <col min="15104" max="15336" width="9" style="50"/>
    <col min="15337" max="15337" width="6.26953125" style="50" customWidth="1"/>
    <col min="15338" max="15338" width="10.26953125" style="50" customWidth="1"/>
    <col min="15339" max="15339" width="11" style="50" customWidth="1"/>
    <col min="15340" max="15340" width="12.54296875" style="50" customWidth="1"/>
    <col min="15341" max="15341" width="11.453125" style="50" customWidth="1"/>
    <col min="15342" max="15342" width="9.54296875" style="50" customWidth="1"/>
    <col min="15343" max="15343" width="0" style="50" hidden="1" customWidth="1"/>
    <col min="15344" max="15344" width="9.7265625" style="50" customWidth="1"/>
    <col min="15345" max="15346" width="12.54296875" style="50" customWidth="1"/>
    <col min="15347" max="15347" width="12.26953125" style="50" customWidth="1"/>
    <col min="15348" max="15348" width="12.54296875" style="50" customWidth="1"/>
    <col min="15349" max="15349" width="0" style="50" hidden="1" customWidth="1"/>
    <col min="15350" max="15350" width="14.26953125" style="50" customWidth="1"/>
    <col min="15351" max="15351" width="10.7265625" style="50" customWidth="1"/>
    <col min="15352" max="15352" width="13.7265625" style="50" customWidth="1"/>
    <col min="15353" max="15353" width="11.54296875" style="50" customWidth="1"/>
    <col min="15354" max="15354" width="11.26953125" style="50" customWidth="1"/>
    <col min="15355" max="15355" width="13.54296875" style="50" customWidth="1"/>
    <col min="15356" max="15356" width="15" style="50" customWidth="1"/>
    <col min="15357" max="15357" width="15.26953125" style="50" bestFit="1" customWidth="1"/>
    <col min="15358" max="15358" width="16.26953125" style="50" bestFit="1" customWidth="1"/>
    <col min="15359" max="15359" width="12" style="50" customWidth="1"/>
    <col min="15360" max="15592" width="9" style="50"/>
    <col min="15593" max="15593" width="6.26953125" style="50" customWidth="1"/>
    <col min="15594" max="15594" width="10.26953125" style="50" customWidth="1"/>
    <col min="15595" max="15595" width="11" style="50" customWidth="1"/>
    <col min="15596" max="15596" width="12.54296875" style="50" customWidth="1"/>
    <col min="15597" max="15597" width="11.453125" style="50" customWidth="1"/>
    <col min="15598" max="15598" width="9.54296875" style="50" customWidth="1"/>
    <col min="15599" max="15599" width="0" style="50" hidden="1" customWidth="1"/>
    <col min="15600" max="15600" width="9.7265625" style="50" customWidth="1"/>
    <col min="15601" max="15602" width="12.54296875" style="50" customWidth="1"/>
    <col min="15603" max="15603" width="12.26953125" style="50" customWidth="1"/>
    <col min="15604" max="15604" width="12.54296875" style="50" customWidth="1"/>
    <col min="15605" max="15605" width="0" style="50" hidden="1" customWidth="1"/>
    <col min="15606" max="15606" width="14.26953125" style="50" customWidth="1"/>
    <col min="15607" max="15607" width="10.7265625" style="50" customWidth="1"/>
    <col min="15608" max="15608" width="13.7265625" style="50" customWidth="1"/>
    <col min="15609" max="15609" width="11.54296875" style="50" customWidth="1"/>
    <col min="15610" max="15610" width="11.26953125" style="50" customWidth="1"/>
    <col min="15611" max="15611" width="13.54296875" style="50" customWidth="1"/>
    <col min="15612" max="15612" width="15" style="50" customWidth="1"/>
    <col min="15613" max="15613" width="15.26953125" style="50" bestFit="1" customWidth="1"/>
    <col min="15614" max="15614" width="16.26953125" style="50" bestFit="1" customWidth="1"/>
    <col min="15615" max="15615" width="12" style="50" customWidth="1"/>
    <col min="15616" max="15848" width="9" style="50"/>
    <col min="15849" max="15849" width="6.26953125" style="50" customWidth="1"/>
    <col min="15850" max="15850" width="10.26953125" style="50" customWidth="1"/>
    <col min="15851" max="15851" width="11" style="50" customWidth="1"/>
    <col min="15852" max="15852" width="12.54296875" style="50" customWidth="1"/>
    <col min="15853" max="15853" width="11.453125" style="50" customWidth="1"/>
    <col min="15854" max="15854" width="9.54296875" style="50" customWidth="1"/>
    <col min="15855" max="15855" width="0" style="50" hidden="1" customWidth="1"/>
    <col min="15856" max="15856" width="9.7265625" style="50" customWidth="1"/>
    <col min="15857" max="15858" width="12.54296875" style="50" customWidth="1"/>
    <col min="15859" max="15859" width="12.26953125" style="50" customWidth="1"/>
    <col min="15860" max="15860" width="12.54296875" style="50" customWidth="1"/>
    <col min="15861" max="15861" width="0" style="50" hidden="1" customWidth="1"/>
    <col min="15862" max="15862" width="14.26953125" style="50" customWidth="1"/>
    <col min="15863" max="15863" width="10.7265625" style="50" customWidth="1"/>
    <col min="15864" max="15864" width="13.7265625" style="50" customWidth="1"/>
    <col min="15865" max="15865" width="11.54296875" style="50" customWidth="1"/>
    <col min="15866" max="15866" width="11.26953125" style="50" customWidth="1"/>
    <col min="15867" max="15867" width="13.54296875" style="50" customWidth="1"/>
    <col min="15868" max="15868" width="15" style="50" customWidth="1"/>
    <col min="15869" max="15869" width="15.26953125" style="50" bestFit="1" customWidth="1"/>
    <col min="15870" max="15870" width="16.26953125" style="50" bestFit="1" customWidth="1"/>
    <col min="15871" max="15871" width="12" style="50" customWidth="1"/>
    <col min="15872" max="16104" width="9" style="50"/>
    <col min="16105" max="16105" width="6.26953125" style="50" customWidth="1"/>
    <col min="16106" max="16106" width="10.26953125" style="50" customWidth="1"/>
    <col min="16107" max="16107" width="11" style="50" customWidth="1"/>
    <col min="16108" max="16108" width="12.54296875" style="50" customWidth="1"/>
    <col min="16109" max="16109" width="11.453125" style="50" customWidth="1"/>
    <col min="16110" max="16110" width="9.54296875" style="50" customWidth="1"/>
    <col min="16111" max="16111" width="0" style="50" hidden="1" customWidth="1"/>
    <col min="16112" max="16112" width="9.7265625" style="50" customWidth="1"/>
    <col min="16113" max="16114" width="12.54296875" style="50" customWidth="1"/>
    <col min="16115" max="16115" width="12.26953125" style="50" customWidth="1"/>
    <col min="16116" max="16116" width="12.54296875" style="50" customWidth="1"/>
    <col min="16117" max="16117" width="0" style="50" hidden="1" customWidth="1"/>
    <col min="16118" max="16118" width="14.26953125" style="50" customWidth="1"/>
    <col min="16119" max="16119" width="10.7265625" style="50" customWidth="1"/>
    <col min="16120" max="16120" width="13.7265625" style="50" customWidth="1"/>
    <col min="16121" max="16121" width="11.54296875" style="50" customWidth="1"/>
    <col min="16122" max="16122" width="11.26953125" style="50" customWidth="1"/>
    <col min="16123" max="16123" width="13.54296875" style="50" customWidth="1"/>
    <col min="16124" max="16124" width="15" style="50" customWidth="1"/>
    <col min="16125" max="16125" width="15.26953125" style="50" bestFit="1" customWidth="1"/>
    <col min="16126" max="16126" width="16.26953125" style="50" bestFit="1" customWidth="1"/>
    <col min="16127" max="16127" width="12" style="50" customWidth="1"/>
    <col min="16128" max="16384" width="9" style="50"/>
  </cols>
  <sheetData>
    <row r="1" spans="1:26" customFormat="1" ht="45" customHeight="1" x14ac:dyDescent="0.35">
      <c r="A1" s="18" t="s">
        <v>107</v>
      </c>
    </row>
    <row r="2" spans="1:26" customFormat="1" ht="20.25" customHeight="1" x14ac:dyDescent="0.35">
      <c r="A2" s="19" t="s">
        <v>19</v>
      </c>
    </row>
    <row r="3" spans="1:26" customFormat="1" ht="20.25" customHeight="1" x14ac:dyDescent="0.35">
      <c r="A3" s="19" t="s">
        <v>50</v>
      </c>
    </row>
    <row r="4" spans="1:26" customFormat="1" ht="20.25" customHeight="1" x14ac:dyDescent="0.35">
      <c r="A4" s="19" t="s">
        <v>51</v>
      </c>
    </row>
    <row r="5" spans="1:26" customFormat="1" ht="20.25" customHeight="1" x14ac:dyDescent="0.35">
      <c r="A5" s="19" t="s">
        <v>52</v>
      </c>
    </row>
    <row r="6" spans="1:26" s="2" customFormat="1" ht="20.25" customHeight="1" x14ac:dyDescent="0.35">
      <c r="A6" s="70"/>
      <c r="B6" s="20" t="s">
        <v>53</v>
      </c>
      <c r="C6" s="21"/>
      <c r="D6" s="21"/>
      <c r="E6" s="21"/>
      <c r="F6" s="21"/>
      <c r="G6" s="21"/>
      <c r="H6" s="21"/>
      <c r="I6" s="21"/>
      <c r="J6" s="22"/>
      <c r="K6" s="20" t="s">
        <v>54</v>
      </c>
      <c r="L6" s="21"/>
      <c r="M6" s="21"/>
      <c r="N6" s="21"/>
      <c r="O6" s="21"/>
      <c r="P6" s="21"/>
      <c r="Q6" s="21"/>
      <c r="R6" s="21"/>
      <c r="S6" s="21"/>
      <c r="T6" s="22"/>
    </row>
    <row r="7" spans="1:26" s="2" customFormat="1" ht="20.25" customHeight="1" x14ac:dyDescent="0.35">
      <c r="A7" s="71"/>
      <c r="B7" s="23"/>
      <c r="C7" s="24" t="s">
        <v>55</v>
      </c>
      <c r="D7" s="3"/>
      <c r="E7" s="25"/>
      <c r="F7" s="26"/>
      <c r="G7" s="24" t="s">
        <v>56</v>
      </c>
      <c r="H7" s="3"/>
      <c r="I7" s="27"/>
      <c r="J7" s="28"/>
      <c r="K7"/>
      <c r="L7" s="24" t="s">
        <v>57</v>
      </c>
      <c r="M7" s="29"/>
      <c r="N7" s="30"/>
      <c r="O7" s="29" t="s">
        <v>58</v>
      </c>
      <c r="P7" s="29"/>
      <c r="Q7" s="63"/>
      <c r="R7" s="30"/>
      <c r="S7" s="31"/>
      <c r="T7" s="32"/>
    </row>
    <row r="8" spans="1:26" s="37" customFormat="1" ht="90" customHeight="1" x14ac:dyDescent="0.35">
      <c r="A8" s="36" t="s">
        <v>88</v>
      </c>
      <c r="B8" s="60" t="s">
        <v>71</v>
      </c>
      <c r="C8" s="54" t="s">
        <v>472</v>
      </c>
      <c r="D8" s="54" t="s">
        <v>473</v>
      </c>
      <c r="E8" s="64" t="s">
        <v>476</v>
      </c>
      <c r="F8" s="60" t="s">
        <v>477</v>
      </c>
      <c r="G8" s="54" t="s">
        <v>478</v>
      </c>
      <c r="H8" s="54" t="s">
        <v>479</v>
      </c>
      <c r="I8" s="65" t="s">
        <v>480</v>
      </c>
      <c r="J8" s="55" t="s">
        <v>481</v>
      </c>
      <c r="K8" s="60" t="s">
        <v>64</v>
      </c>
      <c r="L8" s="54" t="s">
        <v>65</v>
      </c>
      <c r="M8" s="54" t="s">
        <v>66</v>
      </c>
      <c r="N8" s="66" t="s">
        <v>482</v>
      </c>
      <c r="O8" s="54" t="s">
        <v>483</v>
      </c>
      <c r="P8" s="54" t="s">
        <v>484</v>
      </c>
      <c r="Q8" s="54" t="s">
        <v>485</v>
      </c>
      <c r="R8" s="67" t="s">
        <v>486</v>
      </c>
      <c r="S8" s="68" t="s">
        <v>487</v>
      </c>
      <c r="T8" s="69" t="s">
        <v>54</v>
      </c>
      <c r="V8" s="107" t="s">
        <v>105</v>
      </c>
      <c r="W8" s="107" t="s">
        <v>105</v>
      </c>
      <c r="X8" s="107" t="s">
        <v>106</v>
      </c>
      <c r="Y8" s="107" t="s">
        <v>106</v>
      </c>
      <c r="Z8" s="107" t="s">
        <v>177</v>
      </c>
    </row>
    <row r="9" spans="1:26" s="48" customFormat="1" ht="17.149999999999999" customHeight="1" x14ac:dyDescent="0.35">
      <c r="A9" s="38">
        <f>Z9</f>
        <v>1996</v>
      </c>
      <c r="B9" s="44">
        <f>SUMIF('Quarter (GWh)'!$Z:$Z,'Annual (GWh)'!$Z9,'Quarter (GWh)'!B:B)</f>
        <v>978452</v>
      </c>
      <c r="C9" s="40">
        <f>SUMIF('Quarter (GWh)'!$Z:$Z,'Annual (GWh)'!$Z9,'Quarter (GWh)'!C:C)</f>
        <v>19805</v>
      </c>
      <c r="D9" s="40">
        <f>SUMIF('Quarter (GWh)'!$Z:$Z,'Annual (GWh)'!$Z9,'Quarter (GWh)'!D:D)</f>
        <v>15202</v>
      </c>
      <c r="E9" s="41">
        <f>SUMIF('Quarter (GWh)'!$Z:$Z,'Annual (GWh)'!$Z9,'Quarter (GWh)'!E:E)</f>
        <v>4603</v>
      </c>
      <c r="F9" s="39">
        <f>SUMIF('Quarter (GWh)'!$Z:$Z,'Annual (GWh)'!$Z9,'Quarter (GWh)'!F:F)</f>
        <v>-3632</v>
      </c>
      <c r="G9" s="40" t="s">
        <v>68</v>
      </c>
      <c r="H9" s="40">
        <f>SUMIF('Quarter (GWh)'!$Z:$Z,'Annual (GWh)'!$Z9,'Quarter (GWh)'!H:H)</f>
        <v>0</v>
      </c>
      <c r="I9" s="42">
        <f>SUMIF('Quarter (GWh)'!$Z:$Z,'Annual (GWh)'!$Z9,'Quarter (GWh)'!I:I)</f>
        <v>998257</v>
      </c>
      <c r="J9" s="43">
        <f>SUMIF('Quarter (GWh)'!$Z:$Z,'Annual (GWh)'!$Z9,'Quarter (GWh)'!J:J)</f>
        <v>979423</v>
      </c>
      <c r="K9" s="39" t="s">
        <v>68</v>
      </c>
      <c r="L9" s="40" t="s">
        <v>68</v>
      </c>
      <c r="M9" s="40" t="s">
        <v>68</v>
      </c>
      <c r="N9" s="44" t="s">
        <v>68</v>
      </c>
      <c r="O9" s="45">
        <f>SUMIF('Quarter (GWh)'!$Z:$Z,'Annual (GWh)'!$Z9,'Quarter (GWh)'!O:O)</f>
        <v>55872</v>
      </c>
      <c r="P9" s="45">
        <f>SUMIF('Quarter (GWh)'!$Z:$Z,'Annual (GWh)'!$Z9,'Quarter (GWh)'!P:P)</f>
        <v>4576</v>
      </c>
      <c r="Q9" s="45">
        <f>SUMIF('Quarter (GWh)'!$Z:$Z,'Annual (GWh)'!$Z9,'Quarter (GWh)'!Q:Q)</f>
        <v>0</v>
      </c>
      <c r="R9" s="46">
        <f>SUMIF('Quarter (GWh)'!$Z:$Z,'Annual (GWh)'!$Z9,'Quarter (GWh)'!R:R)</f>
        <v>0</v>
      </c>
      <c r="S9" s="39" t="s">
        <v>68</v>
      </c>
      <c r="T9" s="47" t="s">
        <v>68</v>
      </c>
      <c r="V9" s="108"/>
      <c r="W9" s="108"/>
      <c r="X9" s="108"/>
      <c r="Y9" s="108"/>
      <c r="Z9" s="108">
        <v>1996</v>
      </c>
    </row>
    <row r="10" spans="1:26" s="48" customFormat="1" ht="17.149999999999999" customHeight="1" x14ac:dyDescent="0.35">
      <c r="A10" s="49">
        <f t="shared" ref="A10:A35" si="0">Z10</f>
        <v>1997</v>
      </c>
      <c r="B10" s="44">
        <f>SUMIF('Quarter (GWh)'!$Z:$Z,'Annual (GWh)'!$Z10,'Quarter (GWh)'!B:B)</f>
        <v>998344</v>
      </c>
      <c r="C10" s="40">
        <f>SUMIF('Quarter (GWh)'!$Z:$Z,'Annual (GWh)'!$Z10,'Quarter (GWh)'!C:C)</f>
        <v>14061</v>
      </c>
      <c r="D10" s="40">
        <f>SUMIF('Quarter (GWh)'!$Z:$Z,'Annual (GWh)'!$Z10,'Quarter (GWh)'!D:D)</f>
        <v>21665</v>
      </c>
      <c r="E10" s="41">
        <f>SUMIF('Quarter (GWh)'!$Z:$Z,'Annual (GWh)'!$Z10,'Quarter (GWh)'!E:E)</f>
        <v>-7604</v>
      </c>
      <c r="F10" s="39">
        <f>SUMIF('Quarter (GWh)'!$Z:$Z,'Annual (GWh)'!$Z10,'Quarter (GWh)'!F:F)</f>
        <v>-6339</v>
      </c>
      <c r="G10" s="40" t="s">
        <v>68</v>
      </c>
      <c r="H10" s="40">
        <f>SUMIF('Quarter (GWh)'!$Z:$Z,'Annual (GWh)'!$Z10,'Quarter (GWh)'!H:H)</f>
        <v>0</v>
      </c>
      <c r="I10" s="42">
        <f>SUMIF('Quarter (GWh)'!$Z:$Z,'Annual (GWh)'!$Z10,'Quarter (GWh)'!I:I)</f>
        <v>1012405</v>
      </c>
      <c r="J10" s="43">
        <f>SUMIF('Quarter (GWh)'!$Z:$Z,'Annual (GWh)'!$Z10,'Quarter (GWh)'!J:J)</f>
        <v>984401</v>
      </c>
      <c r="K10" s="39" t="s">
        <v>68</v>
      </c>
      <c r="L10" s="40" t="s">
        <v>68</v>
      </c>
      <c r="M10" s="40" t="s">
        <v>68</v>
      </c>
      <c r="N10" s="44" t="s">
        <v>68</v>
      </c>
      <c r="O10" s="45">
        <f>SUMIF('Quarter (GWh)'!$Z:$Z,'Annual (GWh)'!$Z10,'Quarter (GWh)'!O:O)</f>
        <v>58280</v>
      </c>
      <c r="P10" s="45">
        <f>SUMIF('Quarter (GWh)'!$Z:$Z,'Annual (GWh)'!$Z10,'Quarter (GWh)'!P:P)</f>
        <v>4066</v>
      </c>
      <c r="Q10" s="45">
        <f>SUMIF('Quarter (GWh)'!$Z:$Z,'Annual (GWh)'!$Z10,'Quarter (GWh)'!Q:Q)</f>
        <v>0</v>
      </c>
      <c r="R10" s="46">
        <f>SUMIF('Quarter (GWh)'!$Z:$Z,'Annual (GWh)'!$Z10,'Quarter (GWh)'!R:R)</f>
        <v>0</v>
      </c>
      <c r="S10" s="39" t="s">
        <v>68</v>
      </c>
      <c r="T10" s="47" t="s">
        <v>68</v>
      </c>
      <c r="V10" s="108"/>
      <c r="W10" s="108"/>
      <c r="X10" s="108"/>
      <c r="Y10" s="108"/>
      <c r="Z10" s="108">
        <v>1997</v>
      </c>
    </row>
    <row r="11" spans="1:26" s="48" customFormat="1" ht="17.149999999999999" customHeight="1" x14ac:dyDescent="0.35">
      <c r="A11" s="49">
        <f t="shared" si="0"/>
        <v>1998</v>
      </c>
      <c r="B11" s="44">
        <f>SUMIF('Quarter (GWh)'!$Z:$Z,'Annual (GWh)'!$Z11,'Quarter (GWh)'!B:B)</f>
        <v>1048386</v>
      </c>
      <c r="C11" s="40">
        <f>SUMIF('Quarter (GWh)'!$Z:$Z,'Annual (GWh)'!$Z11,'Quarter (GWh)'!C:C)</f>
        <v>10582</v>
      </c>
      <c r="D11" s="40">
        <f>SUMIF('Quarter (GWh)'!$Z:$Z,'Annual (GWh)'!$Z11,'Quarter (GWh)'!D:D)</f>
        <v>31604</v>
      </c>
      <c r="E11" s="41">
        <f>SUMIF('Quarter (GWh)'!$Z:$Z,'Annual (GWh)'!$Z11,'Quarter (GWh)'!E:E)</f>
        <v>-21022</v>
      </c>
      <c r="F11" s="39">
        <f>SUMIF('Quarter (GWh)'!$Z:$Z,'Annual (GWh)'!$Z11,'Quarter (GWh)'!F:F)</f>
        <v>-2095</v>
      </c>
      <c r="G11" s="40">
        <f>SUMIF('Quarter (GWh)'!$Z:$Z,'Annual (GWh)'!$Z11,'Quarter (GWh)'!G:G)</f>
        <v>-608</v>
      </c>
      <c r="H11" s="40">
        <f>SUMIF('Quarter (GWh)'!$Z:$Z,'Annual (GWh)'!$Z11,'Quarter (GWh)'!H:H)</f>
        <v>0</v>
      </c>
      <c r="I11" s="42">
        <f>SUMIF('Quarter (GWh)'!$Z:$Z,'Annual (GWh)'!$Z11,'Quarter (GWh)'!I:I)</f>
        <v>1058968</v>
      </c>
      <c r="J11" s="43">
        <f>SUMIF('Quarter (GWh)'!$Z:$Z,'Annual (GWh)'!$Z11,'Quarter (GWh)'!J:J)</f>
        <v>1024660.96</v>
      </c>
      <c r="K11" s="39">
        <f>SUMIF('Quarter (GWh)'!$Z:$Z,'Annual (GWh)'!$Z11,'Quarter (GWh)'!K:K)</f>
        <v>267702.65999999997</v>
      </c>
      <c r="L11" s="40">
        <f>SUMIF('Quarter (GWh)'!$Z:$Z,'Annual (GWh)'!$Z11,'Quarter (GWh)'!L:L)</f>
        <v>355895</v>
      </c>
      <c r="M11" s="40">
        <f>SUMIF('Quarter (GWh)'!$Z:$Z,'Annual (GWh)'!$Z11,'Quarter (GWh)'!M:M)</f>
        <v>175676.46</v>
      </c>
      <c r="N11" s="44">
        <f>SUMIF('Quarter (GWh)'!$Z:$Z,'Annual (GWh)'!$Z11,'Quarter (GWh)'!N:N)</f>
        <v>118176.05</v>
      </c>
      <c r="O11" s="45">
        <f>SUMIF('Quarter (GWh)'!$Z:$Z,'Annual (GWh)'!$Z11,'Quarter (GWh)'!O:O)</f>
        <v>65500</v>
      </c>
      <c r="P11" s="45">
        <f>SUMIF('Quarter (GWh)'!$Z:$Z,'Annual (GWh)'!$Z11,'Quarter (GWh)'!P:P)</f>
        <v>4337</v>
      </c>
      <c r="Q11" s="45">
        <f>SUMIF('Quarter (GWh)'!$Z:$Z,'Annual (GWh)'!$Z11,'Quarter (GWh)'!Q:Q)</f>
        <v>0</v>
      </c>
      <c r="R11" s="46">
        <f>SUMIF('Quarter (GWh)'!$Z:$Z,'Annual (GWh)'!$Z11,'Quarter (GWh)'!R:R)</f>
        <v>0</v>
      </c>
      <c r="S11" s="39">
        <f>SUMIF('Quarter (GWh)'!$Z:$Z,'Annual (GWh)'!$Z11,'Quarter (GWh)'!S:S)</f>
        <v>34436.639999999999</v>
      </c>
      <c r="T11" s="47">
        <f>SUMIF('Quarter (GWh)'!$Z:$Z,'Annual (GWh)'!$Z11,'Quarter (GWh)'!T:T)</f>
        <v>1021723.81</v>
      </c>
      <c r="V11" s="108"/>
      <c r="W11" s="108"/>
      <c r="X11" s="108"/>
      <c r="Y11" s="108"/>
      <c r="Z11" s="108">
        <v>1998</v>
      </c>
    </row>
    <row r="12" spans="1:26" s="48" customFormat="1" ht="17.149999999999999" customHeight="1" x14ac:dyDescent="0.35">
      <c r="A12" s="49">
        <f t="shared" si="0"/>
        <v>1999</v>
      </c>
      <c r="B12" s="44">
        <f>SUMIF('Quarter (GWh)'!$Z:$Z,'Annual (GWh)'!$Z12,'Quarter (GWh)'!B:B)</f>
        <v>1152154</v>
      </c>
      <c r="C12" s="40">
        <f>SUMIF('Quarter (GWh)'!$Z:$Z,'Annual (GWh)'!$Z12,'Quarter (GWh)'!C:C)</f>
        <v>12863</v>
      </c>
      <c r="D12" s="40">
        <f>SUMIF('Quarter (GWh)'!$Z:$Z,'Annual (GWh)'!$Z12,'Quarter (GWh)'!D:D)</f>
        <v>84432</v>
      </c>
      <c r="E12" s="41">
        <f>SUMIF('Quarter (GWh)'!$Z:$Z,'Annual (GWh)'!$Z12,'Quarter (GWh)'!E:E)</f>
        <v>-71569</v>
      </c>
      <c r="F12" s="39">
        <f>SUMIF('Quarter (GWh)'!$Z:$Z,'Annual (GWh)'!$Z12,'Quarter (GWh)'!F:F)</f>
        <v>6945</v>
      </c>
      <c r="G12" s="40">
        <f>SUMIF('Quarter (GWh)'!$Z:$Z,'Annual (GWh)'!$Z12,'Quarter (GWh)'!G:G)</f>
        <v>-506</v>
      </c>
      <c r="H12" s="40">
        <f>SUMIF('Quarter (GWh)'!$Z:$Z,'Annual (GWh)'!$Z12,'Quarter (GWh)'!H:H)</f>
        <v>0</v>
      </c>
      <c r="I12" s="42">
        <f>SUMIF('Quarter (GWh)'!$Z:$Z,'Annual (GWh)'!$Z12,'Quarter (GWh)'!I:I)</f>
        <v>1165017</v>
      </c>
      <c r="J12" s="43">
        <f>SUMIF('Quarter (GWh)'!$Z:$Z,'Annual (GWh)'!$Z12,'Quarter (GWh)'!J:J)</f>
        <v>1087024.02</v>
      </c>
      <c r="K12" s="39">
        <f>SUMIF('Quarter (GWh)'!$Z:$Z,'Annual (GWh)'!$Z12,'Quarter (GWh)'!K:K)</f>
        <v>315400.81</v>
      </c>
      <c r="L12" s="40">
        <f>SUMIF('Quarter (GWh)'!$Z:$Z,'Annual (GWh)'!$Z12,'Quarter (GWh)'!L:L)</f>
        <v>358066</v>
      </c>
      <c r="M12" s="40">
        <f>SUMIF('Quarter (GWh)'!$Z:$Z,'Annual (GWh)'!$Z12,'Quarter (GWh)'!M:M)</f>
        <v>176129.46</v>
      </c>
      <c r="N12" s="44">
        <f>SUMIF('Quarter (GWh)'!$Z:$Z,'Annual (GWh)'!$Z12,'Quarter (GWh)'!N:N)</f>
        <v>107311.72</v>
      </c>
      <c r="O12" s="45">
        <f>SUMIF('Quarter (GWh)'!$Z:$Z,'Annual (GWh)'!$Z12,'Quarter (GWh)'!O:O)</f>
        <v>64636</v>
      </c>
      <c r="P12" s="45">
        <f>SUMIF('Quarter (GWh)'!$Z:$Z,'Annual (GWh)'!$Z12,'Quarter (GWh)'!P:P)</f>
        <v>5626</v>
      </c>
      <c r="Q12" s="45">
        <f>SUMIF('Quarter (GWh)'!$Z:$Z,'Annual (GWh)'!$Z12,'Quarter (GWh)'!Q:Q)</f>
        <v>0</v>
      </c>
      <c r="R12" s="46">
        <f>SUMIF('Quarter (GWh)'!$Z:$Z,'Annual (GWh)'!$Z12,'Quarter (GWh)'!R:R)</f>
        <v>0</v>
      </c>
      <c r="S12" s="39">
        <f>SUMIF('Quarter (GWh)'!$Z:$Z,'Annual (GWh)'!$Z12,'Quarter (GWh)'!S:S)</f>
        <v>60701.899999999994</v>
      </c>
      <c r="T12" s="47">
        <f>SUMIF('Quarter (GWh)'!$Z:$Z,'Annual (GWh)'!$Z12,'Quarter (GWh)'!T:T)</f>
        <v>1087871.8900000001</v>
      </c>
      <c r="V12" s="108"/>
      <c r="W12" s="108"/>
      <c r="X12" s="108"/>
      <c r="Y12" s="108"/>
      <c r="Z12" s="108">
        <v>1999</v>
      </c>
    </row>
    <row r="13" spans="1:26" s="48" customFormat="1" ht="17.149999999999999" customHeight="1" x14ac:dyDescent="0.35">
      <c r="A13" s="49">
        <f t="shared" si="0"/>
        <v>2000</v>
      </c>
      <c r="B13" s="44">
        <f>SUMIF('Quarter (GWh)'!$Z:$Z,'Annual (GWh)'!$Z13,'Quarter (GWh)'!B:B)</f>
        <v>1260168</v>
      </c>
      <c r="C13" s="40">
        <f>SUMIF('Quarter (GWh)'!$Z:$Z,'Annual (GWh)'!$Z13,'Quarter (GWh)'!C:C)</f>
        <v>14234</v>
      </c>
      <c r="D13" s="40">
        <f>SUMIF('Quarter (GWh)'!$Z:$Z,'Annual (GWh)'!$Z13,'Quarter (GWh)'!D:D)</f>
        <v>134545</v>
      </c>
      <c r="E13" s="41">
        <f>SUMIF('Quarter (GWh)'!$Z:$Z,'Annual (GWh)'!$Z13,'Quarter (GWh)'!E:E)</f>
        <v>-120311</v>
      </c>
      <c r="F13" s="39">
        <f>SUMIF('Quarter (GWh)'!$Z:$Z,'Annual (GWh)'!$Z13,'Quarter (GWh)'!F:F)</f>
        <v>-10907</v>
      </c>
      <c r="G13" s="40">
        <f>SUMIF('Quarter (GWh)'!$Z:$Z,'Annual (GWh)'!$Z13,'Quarter (GWh)'!G:G)</f>
        <v>-442</v>
      </c>
      <c r="H13" s="40">
        <f>SUMIF('Quarter (GWh)'!$Z:$Z,'Annual (GWh)'!$Z13,'Quarter (GWh)'!H:H)</f>
        <v>0</v>
      </c>
      <c r="I13" s="42">
        <f>SUMIF('Quarter (GWh)'!$Z:$Z,'Annual (GWh)'!$Z13,'Quarter (GWh)'!I:I)</f>
        <v>1274402</v>
      </c>
      <c r="J13" s="43">
        <f>SUMIF('Quarter (GWh)'!$Z:$Z,'Annual (GWh)'!$Z13,'Quarter (GWh)'!J:J)</f>
        <v>1128508.01</v>
      </c>
      <c r="K13" s="39">
        <f>SUMIF('Quarter (GWh)'!$Z:$Z,'Annual (GWh)'!$Z13,'Quarter (GWh)'!K:K)</f>
        <v>324411.19</v>
      </c>
      <c r="L13" s="40">
        <f>SUMIF('Quarter (GWh)'!$Z:$Z,'Annual (GWh)'!$Z13,'Quarter (GWh)'!L:L)</f>
        <v>369909</v>
      </c>
      <c r="M13" s="40">
        <f>SUMIF('Quarter (GWh)'!$Z:$Z,'Annual (GWh)'!$Z13,'Quarter (GWh)'!M:M)</f>
        <v>181355.34</v>
      </c>
      <c r="N13" s="44">
        <f>SUMIF('Quarter (GWh)'!$Z:$Z,'Annual (GWh)'!$Z13,'Quarter (GWh)'!N:N)</f>
        <v>110757.12999999999</v>
      </c>
      <c r="O13" s="45">
        <f>SUMIF('Quarter (GWh)'!$Z:$Z,'Annual (GWh)'!$Z13,'Quarter (GWh)'!O:O)</f>
        <v>65555</v>
      </c>
      <c r="P13" s="45">
        <f>SUMIF('Quarter (GWh)'!$Z:$Z,'Annual (GWh)'!$Z13,'Quarter (GWh)'!P:P)</f>
        <v>6701</v>
      </c>
      <c r="Q13" s="45">
        <f>SUMIF('Quarter (GWh)'!$Z:$Z,'Annual (GWh)'!$Z13,'Quarter (GWh)'!Q:Q)</f>
        <v>0</v>
      </c>
      <c r="R13" s="46">
        <f>SUMIF('Quarter (GWh)'!$Z:$Z,'Annual (GWh)'!$Z13,'Quarter (GWh)'!R:R)</f>
        <v>0</v>
      </c>
      <c r="S13" s="39">
        <f>SUMIF('Quarter (GWh)'!$Z:$Z,'Annual (GWh)'!$Z13,'Quarter (GWh)'!S:S)</f>
        <v>65636.7</v>
      </c>
      <c r="T13" s="47">
        <f>SUMIF('Quarter (GWh)'!$Z:$Z,'Annual (GWh)'!$Z13,'Quarter (GWh)'!T:T)</f>
        <v>1124325.3600000001</v>
      </c>
      <c r="V13" s="108"/>
      <c r="W13" s="108"/>
      <c r="X13" s="108"/>
      <c r="Y13" s="108"/>
      <c r="Z13" s="108">
        <v>2000</v>
      </c>
    </row>
    <row r="14" spans="1:26" s="48" customFormat="1" ht="17.149999999999999" customHeight="1" x14ac:dyDescent="0.35">
      <c r="A14" s="49">
        <f t="shared" si="0"/>
        <v>2001</v>
      </c>
      <c r="B14" s="44">
        <f>SUMIF('Quarter (GWh)'!$Z:$Z,'Annual (GWh)'!$Z14,'Quarter (GWh)'!B:B)</f>
        <v>1230533</v>
      </c>
      <c r="C14" s="40">
        <f>SUMIF('Quarter (GWh)'!$Z:$Z,'Annual (GWh)'!$Z14,'Quarter (GWh)'!C:C)</f>
        <v>16749</v>
      </c>
      <c r="D14" s="40">
        <f>SUMIF('Quarter (GWh)'!$Z:$Z,'Annual (GWh)'!$Z14,'Quarter (GWh)'!D:D)</f>
        <v>124614</v>
      </c>
      <c r="E14" s="41">
        <f>SUMIF('Quarter (GWh)'!$Z:$Z,'Annual (GWh)'!$Z14,'Quarter (GWh)'!E:E)</f>
        <v>-107865</v>
      </c>
      <c r="F14" s="39">
        <f>SUMIF('Quarter (GWh)'!$Z:$Z,'Annual (GWh)'!$Z14,'Quarter (GWh)'!F:F)</f>
        <v>-661</v>
      </c>
      <c r="G14" s="40">
        <f>SUMIF('Quarter (GWh)'!$Z:$Z,'Annual (GWh)'!$Z14,'Quarter (GWh)'!G:G)</f>
        <v>-65</v>
      </c>
      <c r="H14" s="40">
        <f>SUMIF('Quarter (GWh)'!$Z:$Z,'Annual (GWh)'!$Z14,'Quarter (GWh)'!H:H)</f>
        <v>0</v>
      </c>
      <c r="I14" s="42">
        <f>SUMIF('Quarter (GWh)'!$Z:$Z,'Annual (GWh)'!$Z14,'Quarter (GWh)'!I:I)</f>
        <v>1247282</v>
      </c>
      <c r="J14" s="43">
        <f>SUMIF('Quarter (GWh)'!$Z:$Z,'Annual (GWh)'!$Z14,'Quarter (GWh)'!J:J)</f>
        <v>1121941.99</v>
      </c>
      <c r="K14" s="39">
        <f>SUMIF('Quarter (GWh)'!$Z:$Z,'Annual (GWh)'!$Z14,'Quarter (GWh)'!K:K)</f>
        <v>312514.29000000004</v>
      </c>
      <c r="L14" s="40">
        <f>SUMIF('Quarter (GWh)'!$Z:$Z,'Annual (GWh)'!$Z14,'Quarter (GWh)'!L:L)</f>
        <v>379426</v>
      </c>
      <c r="M14" s="40">
        <f>SUMIF('Quarter (GWh)'!$Z:$Z,'Annual (GWh)'!$Z14,'Quarter (GWh)'!M:M)</f>
        <v>179480.33</v>
      </c>
      <c r="N14" s="44">
        <f>SUMIF('Quarter (GWh)'!$Z:$Z,'Annual (GWh)'!$Z14,'Quarter (GWh)'!N:N)</f>
        <v>112594.09</v>
      </c>
      <c r="O14" s="45">
        <f>SUMIF('Quarter (GWh)'!$Z:$Z,'Annual (GWh)'!$Z14,'Quarter (GWh)'!O:O)</f>
        <v>78457</v>
      </c>
      <c r="P14" s="45">
        <f>SUMIF('Quarter (GWh)'!$Z:$Z,'Annual (GWh)'!$Z14,'Quarter (GWh)'!P:P)</f>
        <v>6549</v>
      </c>
      <c r="Q14" s="45">
        <f>SUMIF('Quarter (GWh)'!$Z:$Z,'Annual (GWh)'!$Z14,'Quarter (GWh)'!Q:Q)</f>
        <v>0</v>
      </c>
      <c r="R14" s="46">
        <f>SUMIF('Quarter (GWh)'!$Z:$Z,'Annual (GWh)'!$Z14,'Quarter (GWh)'!R:R)</f>
        <v>0</v>
      </c>
      <c r="S14" s="39">
        <f>SUMIF('Quarter (GWh)'!$Z:$Z,'Annual (GWh)'!$Z14,'Quarter (GWh)'!S:S)</f>
        <v>50587.67</v>
      </c>
      <c r="T14" s="47">
        <f>SUMIF('Quarter (GWh)'!$Z:$Z,'Annual (GWh)'!$Z14,'Quarter (GWh)'!T:T)</f>
        <v>1119608.3799999999</v>
      </c>
      <c r="V14" s="108"/>
      <c r="W14" s="108"/>
      <c r="X14" s="108"/>
      <c r="Y14" s="108"/>
      <c r="Z14" s="108">
        <v>2001</v>
      </c>
    </row>
    <row r="15" spans="1:26" s="48" customFormat="1" ht="17.149999999999999" customHeight="1" x14ac:dyDescent="0.35">
      <c r="A15" s="49">
        <f t="shared" si="0"/>
        <v>2002</v>
      </c>
      <c r="B15" s="44">
        <f>SUMIF('Quarter (GWh)'!$Z:$Z,'Annual (GWh)'!$Z15,'Quarter (GWh)'!B:B)</f>
        <v>1204713</v>
      </c>
      <c r="C15" s="40">
        <f>SUMIF('Quarter (GWh)'!$Z:$Z,'Annual (GWh)'!$Z15,'Quarter (GWh)'!C:C)</f>
        <v>44528</v>
      </c>
      <c r="D15" s="40">
        <f>SUMIF('Quarter (GWh)'!$Z:$Z,'Annual (GWh)'!$Z15,'Quarter (GWh)'!D:D)</f>
        <v>134766</v>
      </c>
      <c r="E15" s="41">
        <f>SUMIF('Quarter (GWh)'!$Z:$Z,'Annual (GWh)'!$Z15,'Quarter (GWh)'!E:E)</f>
        <v>-90238</v>
      </c>
      <c r="F15" s="39">
        <f>SUMIF('Quarter (GWh)'!$Z:$Z,'Annual (GWh)'!$Z15,'Quarter (GWh)'!F:F)</f>
        <v>-7356</v>
      </c>
      <c r="G15" s="40">
        <f>SUMIF('Quarter (GWh)'!$Z:$Z,'Annual (GWh)'!$Z15,'Quarter (GWh)'!G:G)</f>
        <v>-99</v>
      </c>
      <c r="H15" s="40">
        <f>SUMIF('Quarter (GWh)'!$Z:$Z,'Annual (GWh)'!$Z15,'Quarter (GWh)'!H:H)</f>
        <v>0</v>
      </c>
      <c r="I15" s="42">
        <f>SUMIF('Quarter (GWh)'!$Z:$Z,'Annual (GWh)'!$Z15,'Quarter (GWh)'!I:I)</f>
        <v>1249241</v>
      </c>
      <c r="J15" s="43">
        <f>SUMIF('Quarter (GWh)'!$Z:$Z,'Annual (GWh)'!$Z15,'Quarter (GWh)'!J:J)</f>
        <v>1107020</v>
      </c>
      <c r="K15" s="39">
        <f>SUMIF('Quarter (GWh)'!$Z:$Z,'Annual (GWh)'!$Z15,'Quarter (GWh)'!K:K)</f>
        <v>329442</v>
      </c>
      <c r="L15" s="40">
        <f>SUMIF('Quarter (GWh)'!$Z:$Z,'Annual (GWh)'!$Z15,'Quarter (GWh)'!L:L)</f>
        <v>376372</v>
      </c>
      <c r="M15" s="40">
        <f>SUMIF('Quarter (GWh)'!$Z:$Z,'Annual (GWh)'!$Z15,'Quarter (GWh)'!M:M)</f>
        <v>168823.05</v>
      </c>
      <c r="N15" s="44">
        <f>SUMIF('Quarter (GWh)'!$Z:$Z,'Annual (GWh)'!$Z15,'Quarter (GWh)'!N:N)</f>
        <v>104219.68</v>
      </c>
      <c r="O15" s="45">
        <f>SUMIF('Quarter (GWh)'!$Z:$Z,'Annual (GWh)'!$Z15,'Quarter (GWh)'!O:O)</f>
        <v>79364</v>
      </c>
      <c r="P15" s="45">
        <f>SUMIF('Quarter (GWh)'!$Z:$Z,'Annual (GWh)'!$Z15,'Quarter (GWh)'!P:P)</f>
        <v>7017</v>
      </c>
      <c r="Q15" s="45">
        <f>SUMIF('Quarter (GWh)'!$Z:$Z,'Annual (GWh)'!$Z15,'Quarter (GWh)'!Q:Q)</f>
        <v>0</v>
      </c>
      <c r="R15" s="46">
        <f>SUMIF('Quarter (GWh)'!$Z:$Z,'Annual (GWh)'!$Z15,'Quarter (GWh)'!R:R)</f>
        <v>0</v>
      </c>
      <c r="S15" s="39">
        <f>SUMIF('Quarter (GWh)'!$Z:$Z,'Annual (GWh)'!$Z15,'Quarter (GWh)'!S:S)</f>
        <v>47695.63</v>
      </c>
      <c r="T15" s="47">
        <f>SUMIF('Quarter (GWh)'!$Z:$Z,'Annual (GWh)'!$Z15,'Quarter (GWh)'!T:T)</f>
        <v>1112933.3599999999</v>
      </c>
      <c r="V15" s="108"/>
      <c r="W15" s="108"/>
      <c r="X15" s="108"/>
      <c r="Y15" s="108"/>
      <c r="Z15" s="108">
        <v>2002</v>
      </c>
    </row>
    <row r="16" spans="1:26" s="48" customFormat="1" ht="17.149999999999999" customHeight="1" x14ac:dyDescent="0.35">
      <c r="A16" s="49">
        <f t="shared" si="0"/>
        <v>2003</v>
      </c>
      <c r="B16" s="44">
        <f>SUMIF('Quarter (GWh)'!$Z:$Z,'Annual (GWh)'!$Z16,'Quarter (GWh)'!B:B)</f>
        <v>1196930.6200000001</v>
      </c>
      <c r="C16" s="40">
        <f>SUMIF('Quarter (GWh)'!$Z:$Z,'Annual (GWh)'!$Z16,'Quarter (GWh)'!C:C)</f>
        <v>76142</v>
      </c>
      <c r="D16" s="40">
        <f>SUMIF('Quarter (GWh)'!$Z:$Z,'Annual (GWh)'!$Z16,'Quarter (GWh)'!D:D)</f>
        <v>166881</v>
      </c>
      <c r="E16" s="41">
        <f>SUMIF('Quarter (GWh)'!$Z:$Z,'Annual (GWh)'!$Z16,'Quarter (GWh)'!E:E)</f>
        <v>-90739</v>
      </c>
      <c r="F16" s="39">
        <f>SUMIF('Quarter (GWh)'!$Z:$Z,'Annual (GWh)'!$Z16,'Quarter (GWh)'!F:F)</f>
        <v>3532</v>
      </c>
      <c r="G16" s="40">
        <f>SUMIF('Quarter (GWh)'!$Z:$Z,'Annual (GWh)'!$Z16,'Quarter (GWh)'!G:G)</f>
        <v>-82.360000000000014</v>
      </c>
      <c r="H16" s="40">
        <f>SUMIF('Quarter (GWh)'!$Z:$Z,'Annual (GWh)'!$Z16,'Quarter (GWh)'!H:H)</f>
        <v>0</v>
      </c>
      <c r="I16" s="42">
        <f>SUMIF('Quarter (GWh)'!$Z:$Z,'Annual (GWh)'!$Z16,'Quarter (GWh)'!I:I)</f>
        <v>1273072.6200000001</v>
      </c>
      <c r="J16" s="43">
        <f>SUMIF('Quarter (GWh)'!$Z:$Z,'Annual (GWh)'!$Z16,'Quarter (GWh)'!J:J)</f>
        <v>1109641.27</v>
      </c>
      <c r="K16" s="39">
        <f>SUMIF('Quarter (GWh)'!$Z:$Z,'Annual (GWh)'!$Z16,'Quarter (GWh)'!K:K)</f>
        <v>323925.76000000001</v>
      </c>
      <c r="L16" s="40">
        <f>SUMIF('Quarter (GWh)'!$Z:$Z,'Annual (GWh)'!$Z16,'Quarter (GWh)'!L:L)</f>
        <v>386486</v>
      </c>
      <c r="M16" s="40">
        <f>SUMIF('Quarter (GWh)'!$Z:$Z,'Annual (GWh)'!$Z16,'Quarter (GWh)'!M:M)</f>
        <v>166599.97000000003</v>
      </c>
      <c r="N16" s="44">
        <f>SUMIF('Quarter (GWh)'!$Z:$Z,'Annual (GWh)'!$Z16,'Quarter (GWh)'!N:N)</f>
        <v>108169.62</v>
      </c>
      <c r="O16" s="45">
        <f>SUMIF('Quarter (GWh)'!$Z:$Z,'Annual (GWh)'!$Z16,'Quarter (GWh)'!O:O)</f>
        <v>76848.17</v>
      </c>
      <c r="P16" s="45">
        <f>SUMIF('Quarter (GWh)'!$Z:$Z,'Annual (GWh)'!$Z16,'Quarter (GWh)'!P:P)</f>
        <v>7475</v>
      </c>
      <c r="Q16" s="45">
        <f>SUMIF('Quarter (GWh)'!$Z:$Z,'Annual (GWh)'!$Z16,'Quarter (GWh)'!Q:Q)</f>
        <v>0</v>
      </c>
      <c r="R16" s="46">
        <f>SUMIF('Quarter (GWh)'!$Z:$Z,'Annual (GWh)'!$Z16,'Quarter (GWh)'!R:R)</f>
        <v>0</v>
      </c>
      <c r="S16" s="39">
        <f>SUMIF('Quarter (GWh)'!$Z:$Z,'Annual (GWh)'!$Z16,'Quarter (GWh)'!S:S)</f>
        <v>41045.61</v>
      </c>
      <c r="T16" s="47">
        <f>SUMIF('Quarter (GWh)'!$Z:$Z,'Annual (GWh)'!$Z16,'Quarter (GWh)'!T:T)</f>
        <v>1110550.1299999999</v>
      </c>
      <c r="V16" s="108"/>
      <c r="W16" s="108"/>
      <c r="X16" s="108"/>
      <c r="Y16" s="108"/>
      <c r="Z16" s="108">
        <v>2003</v>
      </c>
    </row>
    <row r="17" spans="1:26" s="48" customFormat="1" ht="17.149999999999999" customHeight="1" x14ac:dyDescent="0.35">
      <c r="A17" s="49">
        <f t="shared" si="0"/>
        <v>2004</v>
      </c>
      <c r="B17" s="44">
        <f>SUMIF('Quarter (GWh)'!$Z:$Z,'Annual (GWh)'!$Z17,'Quarter (GWh)'!B:B)</f>
        <v>1120447.1199999999</v>
      </c>
      <c r="C17" s="40">
        <f>SUMIF('Quarter (GWh)'!$Z:$Z,'Annual (GWh)'!$Z17,'Quarter (GWh)'!C:C)</f>
        <v>120955</v>
      </c>
      <c r="D17" s="40">
        <f>SUMIF('Quarter (GWh)'!$Z:$Z,'Annual (GWh)'!$Z17,'Quarter (GWh)'!D:D)</f>
        <v>102031</v>
      </c>
      <c r="E17" s="41">
        <f>SUMIF('Quarter (GWh)'!$Z:$Z,'Annual (GWh)'!$Z17,'Quarter (GWh)'!E:E)</f>
        <v>18924</v>
      </c>
      <c r="F17" s="39">
        <f>SUMIF('Quarter (GWh)'!$Z:$Z,'Annual (GWh)'!$Z17,'Quarter (GWh)'!F:F)</f>
        <v>-6235</v>
      </c>
      <c r="G17" s="40">
        <f>SUMIF('Quarter (GWh)'!$Z:$Z,'Annual (GWh)'!$Z17,'Quarter (GWh)'!G:G)</f>
        <v>-38.839999999999996</v>
      </c>
      <c r="H17" s="40">
        <f>SUMIF('Quarter (GWh)'!$Z:$Z,'Annual (GWh)'!$Z17,'Quarter (GWh)'!H:H)</f>
        <v>0</v>
      </c>
      <c r="I17" s="42">
        <f>SUMIF('Quarter (GWh)'!$Z:$Z,'Annual (GWh)'!$Z17,'Quarter (GWh)'!I:I)</f>
        <v>1241402.1199999999</v>
      </c>
      <c r="J17" s="43">
        <f>SUMIF('Quarter (GWh)'!$Z:$Z,'Annual (GWh)'!$Z17,'Quarter (GWh)'!J:J)</f>
        <v>1133097.27</v>
      </c>
      <c r="K17" s="39">
        <f>SUMIF('Quarter (GWh)'!$Z:$Z,'Annual (GWh)'!$Z17,'Quarter (GWh)'!K:K)</f>
        <v>340229.54</v>
      </c>
      <c r="L17" s="40">
        <f>SUMIF('Quarter (GWh)'!$Z:$Z,'Annual (GWh)'!$Z17,'Quarter (GWh)'!L:L)</f>
        <v>394705.81</v>
      </c>
      <c r="M17" s="40">
        <f>SUMIF('Quarter (GWh)'!$Z:$Z,'Annual (GWh)'!$Z17,'Quarter (GWh)'!M:M)</f>
        <v>154302.76999999999</v>
      </c>
      <c r="N17" s="44">
        <f>SUMIF('Quarter (GWh)'!$Z:$Z,'Annual (GWh)'!$Z17,'Quarter (GWh)'!N:N)</f>
        <v>110602.48999999999</v>
      </c>
      <c r="O17" s="45">
        <f>SUMIF('Quarter (GWh)'!$Z:$Z,'Annual (GWh)'!$Z17,'Quarter (GWh)'!O:O)</f>
        <v>76981.759999999995</v>
      </c>
      <c r="P17" s="45">
        <f>SUMIF('Quarter (GWh)'!$Z:$Z,'Annual (GWh)'!$Z17,'Quarter (GWh)'!P:P)</f>
        <v>6560</v>
      </c>
      <c r="Q17" s="45">
        <f>SUMIF('Quarter (GWh)'!$Z:$Z,'Annual (GWh)'!$Z17,'Quarter (GWh)'!Q:Q)</f>
        <v>0</v>
      </c>
      <c r="R17" s="46">
        <f>SUMIF('Quarter (GWh)'!$Z:$Z,'Annual (GWh)'!$Z17,'Quarter (GWh)'!R:R)</f>
        <v>0</v>
      </c>
      <c r="S17" s="39">
        <f>SUMIF('Quarter (GWh)'!$Z:$Z,'Annual (GWh)'!$Z17,'Quarter (GWh)'!S:S)</f>
        <v>44509</v>
      </c>
      <c r="T17" s="47">
        <f>SUMIF('Quarter (GWh)'!$Z:$Z,'Annual (GWh)'!$Z17,'Quarter (GWh)'!T:T)</f>
        <v>1127891.3700000001</v>
      </c>
      <c r="V17" s="108"/>
      <c r="W17" s="108"/>
      <c r="X17" s="108"/>
      <c r="Y17" s="108"/>
      <c r="Z17" s="108">
        <v>2004</v>
      </c>
    </row>
    <row r="18" spans="1:26" s="48" customFormat="1" ht="17.149999999999999" customHeight="1" x14ac:dyDescent="0.35">
      <c r="A18" s="49">
        <f t="shared" si="0"/>
        <v>2005</v>
      </c>
      <c r="B18" s="44">
        <f>SUMIF('Quarter (GWh)'!$Z:$Z,'Annual (GWh)'!$Z18,'Quarter (GWh)'!B:B)</f>
        <v>1025232.15</v>
      </c>
      <c r="C18" s="40">
        <f>SUMIF('Quarter (GWh)'!$Z:$Z,'Annual (GWh)'!$Z18,'Quarter (GWh)'!C:C)</f>
        <v>157455</v>
      </c>
      <c r="D18" s="40">
        <f>SUMIF('Quarter (GWh)'!$Z:$Z,'Annual (GWh)'!$Z18,'Quarter (GWh)'!D:D)</f>
        <v>80308</v>
      </c>
      <c r="E18" s="41">
        <f>SUMIF('Quarter (GWh)'!$Z:$Z,'Annual (GWh)'!$Z18,'Quarter (GWh)'!E:E)</f>
        <v>77147</v>
      </c>
      <c r="F18" s="39">
        <f>SUMIF('Quarter (GWh)'!$Z:$Z,'Annual (GWh)'!$Z18,'Quarter (GWh)'!F:F)</f>
        <v>1321</v>
      </c>
      <c r="G18" s="40">
        <f>SUMIF('Quarter (GWh)'!$Z:$Z,'Annual (GWh)'!$Z18,'Quarter (GWh)'!G:G)</f>
        <v>-50.760000000000005</v>
      </c>
      <c r="H18" s="40">
        <f>SUMIF('Quarter (GWh)'!$Z:$Z,'Annual (GWh)'!$Z18,'Quarter (GWh)'!H:H)</f>
        <v>0</v>
      </c>
      <c r="I18" s="42">
        <f>SUMIF('Quarter (GWh)'!$Z:$Z,'Annual (GWh)'!$Z18,'Quarter (GWh)'!I:I)</f>
        <v>1182687.1499999999</v>
      </c>
      <c r="J18" s="43">
        <f>SUMIF('Quarter (GWh)'!$Z:$Z,'Annual (GWh)'!$Z18,'Quarter (GWh)'!J:J)</f>
        <v>1103649.3900000001</v>
      </c>
      <c r="K18" s="39">
        <f>SUMIF('Quarter (GWh)'!$Z:$Z,'Annual (GWh)'!$Z18,'Quarter (GWh)'!K:K)</f>
        <v>331069.66000000003</v>
      </c>
      <c r="L18" s="40">
        <f>SUMIF('Quarter (GWh)'!$Z:$Z,'Annual (GWh)'!$Z18,'Quarter (GWh)'!L:L)</f>
        <v>388278.39</v>
      </c>
      <c r="M18" s="40">
        <f>SUMIF('Quarter (GWh)'!$Z:$Z,'Annual (GWh)'!$Z18,'Quarter (GWh)'!M:M)</f>
        <v>143887.79</v>
      </c>
      <c r="N18" s="44">
        <f>SUMIF('Quarter (GWh)'!$Z:$Z,'Annual (GWh)'!$Z18,'Quarter (GWh)'!N:N)</f>
        <v>113417.97999999998</v>
      </c>
      <c r="O18" s="45">
        <f>SUMIF('Quarter (GWh)'!$Z:$Z,'Annual (GWh)'!$Z18,'Quarter (GWh)'!O:O)</f>
        <v>73371.81</v>
      </c>
      <c r="P18" s="45">
        <f>SUMIF('Quarter (GWh)'!$Z:$Z,'Annual (GWh)'!$Z18,'Quarter (GWh)'!P:P)</f>
        <v>6555</v>
      </c>
      <c r="Q18" s="45">
        <f>SUMIF('Quarter (GWh)'!$Z:$Z,'Annual (GWh)'!$Z18,'Quarter (GWh)'!Q:Q)</f>
        <v>0</v>
      </c>
      <c r="R18" s="46">
        <f>SUMIF('Quarter (GWh)'!$Z:$Z,'Annual (GWh)'!$Z18,'Quarter (GWh)'!R:R)</f>
        <v>0</v>
      </c>
      <c r="S18" s="39">
        <f>SUMIF('Quarter (GWh)'!$Z:$Z,'Annual (GWh)'!$Z18,'Quarter (GWh)'!S:S)</f>
        <v>46080.599999999991</v>
      </c>
      <c r="T18" s="47">
        <f>SUMIF('Quarter (GWh)'!$Z:$Z,'Annual (GWh)'!$Z18,'Quarter (GWh)'!T:T)</f>
        <v>1102661.23</v>
      </c>
      <c r="V18" s="108"/>
      <c r="W18" s="108"/>
      <c r="X18" s="108"/>
      <c r="Y18" s="108"/>
      <c r="Z18" s="108">
        <v>2005</v>
      </c>
    </row>
    <row r="19" spans="1:26" s="48" customFormat="1" ht="17.149999999999999" customHeight="1" x14ac:dyDescent="0.35">
      <c r="A19" s="49">
        <f t="shared" si="0"/>
        <v>2006</v>
      </c>
      <c r="B19" s="44">
        <f>SUMIF('Quarter (GWh)'!$Z:$Z,'Annual (GWh)'!$Z19,'Quarter (GWh)'!B:B)</f>
        <v>929784</v>
      </c>
      <c r="C19" s="40">
        <f>SUMIF('Quarter (GWh)'!$Z:$Z,'Annual (GWh)'!$Z19,'Quarter (GWh)'!C:C)</f>
        <v>234252</v>
      </c>
      <c r="D19" s="40">
        <f>SUMIF('Quarter (GWh)'!$Z:$Z,'Annual (GWh)'!$Z19,'Quarter (GWh)'!D:D)</f>
        <v>110812</v>
      </c>
      <c r="E19" s="41">
        <f>SUMIF('Quarter (GWh)'!$Z:$Z,'Annual (GWh)'!$Z19,'Quarter (GWh)'!E:E)</f>
        <v>123440</v>
      </c>
      <c r="F19" s="39">
        <f>SUMIF('Quarter (GWh)'!$Z:$Z,'Annual (GWh)'!$Z19,'Quarter (GWh)'!F:F)</f>
        <v>-6435</v>
      </c>
      <c r="G19" s="40">
        <f>SUMIF('Quarter (GWh)'!$Z:$Z,'Annual (GWh)'!$Z19,'Quarter (GWh)'!G:G)</f>
        <v>-55.24</v>
      </c>
      <c r="H19" s="40">
        <f>SUMIF('Quarter (GWh)'!$Z:$Z,'Annual (GWh)'!$Z19,'Quarter (GWh)'!H:H)</f>
        <v>0</v>
      </c>
      <c r="I19" s="42">
        <f>SUMIF('Quarter (GWh)'!$Z:$Z,'Annual (GWh)'!$Z19,'Quarter (GWh)'!I:I)</f>
        <v>1164036</v>
      </c>
      <c r="J19" s="43">
        <f>SUMIF('Quarter (GWh)'!$Z:$Z,'Annual (GWh)'!$Z19,'Quarter (GWh)'!J:J)</f>
        <v>1046733.74</v>
      </c>
      <c r="K19" s="39">
        <f>SUMIF('Quarter (GWh)'!$Z:$Z,'Annual (GWh)'!$Z19,'Quarter (GWh)'!K:K)</f>
        <v>310812.76</v>
      </c>
      <c r="L19" s="40">
        <f>SUMIF('Quarter (GWh)'!$Z:$Z,'Annual (GWh)'!$Z19,'Quarter (GWh)'!L:L)</f>
        <v>339704.4</v>
      </c>
      <c r="M19" s="40">
        <f>SUMIF('Quarter (GWh)'!$Z:$Z,'Annual (GWh)'!$Z19,'Quarter (GWh)'!M:M)</f>
        <v>141491.85</v>
      </c>
      <c r="N19" s="44">
        <f>SUMIF('Quarter (GWh)'!$Z:$Z,'Annual (GWh)'!$Z19,'Quarter (GWh)'!N:N)</f>
        <v>116922.15999999999</v>
      </c>
      <c r="O19" s="45">
        <f>SUMIF('Quarter (GWh)'!$Z:$Z,'Annual (GWh)'!$Z19,'Quarter (GWh)'!O:O)</f>
        <v>69252</v>
      </c>
      <c r="P19" s="45">
        <f>SUMIF('Quarter (GWh)'!$Z:$Z,'Annual (GWh)'!$Z19,'Quarter (GWh)'!P:P)</f>
        <v>5831</v>
      </c>
      <c r="Q19" s="45">
        <f>SUMIF('Quarter (GWh)'!$Z:$Z,'Annual (GWh)'!$Z19,'Quarter (GWh)'!Q:Q)</f>
        <v>0</v>
      </c>
      <c r="R19" s="46">
        <f>SUMIF('Quarter (GWh)'!$Z:$Z,'Annual (GWh)'!$Z19,'Quarter (GWh)'!R:R)</f>
        <v>0</v>
      </c>
      <c r="S19" s="39">
        <f>SUMIF('Quarter (GWh)'!$Z:$Z,'Annual (GWh)'!$Z19,'Quarter (GWh)'!S:S)</f>
        <v>46288.75</v>
      </c>
      <c r="T19" s="47">
        <f>SUMIF('Quarter (GWh)'!$Z:$Z,'Annual (GWh)'!$Z19,'Quarter (GWh)'!T:T)</f>
        <v>1030302.9200000002</v>
      </c>
      <c r="V19" s="108"/>
      <c r="W19" s="108"/>
      <c r="X19" s="108"/>
      <c r="Y19" s="108"/>
      <c r="Z19" s="108">
        <v>2006</v>
      </c>
    </row>
    <row r="20" spans="1:26" s="48" customFormat="1" ht="17.149999999999999" customHeight="1" x14ac:dyDescent="0.35">
      <c r="A20" s="49">
        <f t="shared" si="0"/>
        <v>2007</v>
      </c>
      <c r="B20" s="44">
        <f>SUMIF('Quarter (GWh)'!$Z:$Z,'Annual (GWh)'!$Z20,'Quarter (GWh)'!B:B)</f>
        <v>838092.29</v>
      </c>
      <c r="C20" s="40">
        <f>SUMIF('Quarter (GWh)'!$Z:$Z,'Annual (GWh)'!$Z20,'Quarter (GWh)'!C:C)</f>
        <v>323740.75</v>
      </c>
      <c r="D20" s="40">
        <f>SUMIF('Quarter (GWh)'!$Z:$Z,'Annual (GWh)'!$Z20,'Quarter (GWh)'!D:D)</f>
        <v>108871.81999999999</v>
      </c>
      <c r="E20" s="41">
        <f>SUMIF('Quarter (GWh)'!$Z:$Z,'Annual (GWh)'!$Z20,'Quarter (GWh)'!E:E)</f>
        <v>214868.93</v>
      </c>
      <c r="F20" s="39">
        <f>SUMIF('Quarter (GWh)'!$Z:$Z,'Annual (GWh)'!$Z20,'Quarter (GWh)'!F:F)</f>
        <v>5480</v>
      </c>
      <c r="G20" s="40">
        <f>SUMIF('Quarter (GWh)'!$Z:$Z,'Annual (GWh)'!$Z20,'Quarter (GWh)'!G:G)</f>
        <v>-77.759999999999991</v>
      </c>
      <c r="H20" s="40">
        <f>SUMIF('Quarter (GWh)'!$Z:$Z,'Annual (GWh)'!$Z20,'Quarter (GWh)'!H:H)</f>
        <v>0</v>
      </c>
      <c r="I20" s="42">
        <f>SUMIF('Quarter (GWh)'!$Z:$Z,'Annual (GWh)'!$Z20,'Quarter (GWh)'!I:I)</f>
        <v>1161833.04</v>
      </c>
      <c r="J20" s="43">
        <f>SUMIF('Quarter (GWh)'!$Z:$Z,'Annual (GWh)'!$Z20,'Quarter (GWh)'!J:J)</f>
        <v>1058363.46</v>
      </c>
      <c r="K20" s="39">
        <f>SUMIF('Quarter (GWh)'!$Z:$Z,'Annual (GWh)'!$Z20,'Quarter (GWh)'!K:K)</f>
        <v>355292.31999999995</v>
      </c>
      <c r="L20" s="40">
        <f>SUMIF('Quarter (GWh)'!$Z:$Z,'Annual (GWh)'!$Z20,'Quarter (GWh)'!L:L)</f>
        <v>337178.2</v>
      </c>
      <c r="M20" s="40">
        <f>SUMIF('Quarter (GWh)'!$Z:$Z,'Annual (GWh)'!$Z20,'Quarter (GWh)'!M:M)</f>
        <v>129250.23000000001</v>
      </c>
      <c r="N20" s="44">
        <f>SUMIF('Quarter (GWh)'!$Z:$Z,'Annual (GWh)'!$Z20,'Quarter (GWh)'!N:N)</f>
        <v>111963.84999999999</v>
      </c>
      <c r="O20" s="45">
        <f>SUMIF('Quarter (GWh)'!$Z:$Z,'Annual (GWh)'!$Z20,'Quarter (GWh)'!O:O)</f>
        <v>64229.78</v>
      </c>
      <c r="P20" s="45">
        <f>SUMIF('Quarter (GWh)'!$Z:$Z,'Annual (GWh)'!$Z20,'Quarter (GWh)'!P:P)</f>
        <v>4698</v>
      </c>
      <c r="Q20" s="45">
        <f>SUMIF('Quarter (GWh)'!$Z:$Z,'Annual (GWh)'!$Z20,'Quarter (GWh)'!Q:Q)</f>
        <v>0</v>
      </c>
      <c r="R20" s="46">
        <f>SUMIF('Quarter (GWh)'!$Z:$Z,'Annual (GWh)'!$Z20,'Quarter (GWh)'!R:R)</f>
        <v>0</v>
      </c>
      <c r="S20" s="39">
        <f>SUMIF('Quarter (GWh)'!$Z:$Z,'Annual (GWh)'!$Z20,'Quarter (GWh)'!S:S)</f>
        <v>50517.770000000004</v>
      </c>
      <c r="T20" s="47">
        <f>SUMIF('Quarter (GWh)'!$Z:$Z,'Annual (GWh)'!$Z20,'Quarter (GWh)'!T:T)</f>
        <v>1053130.1499999999</v>
      </c>
      <c r="V20" s="108"/>
      <c r="W20" s="108"/>
      <c r="X20" s="108"/>
      <c r="Y20" s="108"/>
      <c r="Z20" s="108">
        <v>2007</v>
      </c>
    </row>
    <row r="21" spans="1:26" s="48" customFormat="1" ht="17.149999999999999" customHeight="1" x14ac:dyDescent="0.35">
      <c r="A21" s="49">
        <f t="shared" si="0"/>
        <v>2008</v>
      </c>
      <c r="B21" s="44">
        <f>SUMIF('Quarter (GWh)'!$Z:$Z,'Annual (GWh)'!$Z21,'Quarter (GWh)'!B:B)</f>
        <v>807821.3600000001</v>
      </c>
      <c r="C21" s="40">
        <f>SUMIF('Quarter (GWh)'!$Z:$Z,'Annual (GWh)'!$Z21,'Quarter (GWh)'!C:C)</f>
        <v>397365.04</v>
      </c>
      <c r="D21" s="40">
        <f>SUMIF('Quarter (GWh)'!$Z:$Z,'Annual (GWh)'!$Z21,'Quarter (GWh)'!D:D)</f>
        <v>110987.31</v>
      </c>
      <c r="E21" s="41">
        <f>SUMIF('Quarter (GWh)'!$Z:$Z,'Annual (GWh)'!$Z21,'Quarter (GWh)'!E:E)</f>
        <v>286377.73</v>
      </c>
      <c r="F21" s="39">
        <f>SUMIF('Quarter (GWh)'!$Z:$Z,'Annual (GWh)'!$Z21,'Quarter (GWh)'!F:F)</f>
        <v>-3087</v>
      </c>
      <c r="G21" s="40">
        <f>SUMIF('Quarter (GWh)'!$Z:$Z,'Annual (GWh)'!$Z21,'Quarter (GWh)'!G:G)</f>
        <v>-68.28</v>
      </c>
      <c r="H21" s="40">
        <f>SUMIF('Quarter (GWh)'!$Z:$Z,'Annual (GWh)'!$Z21,'Quarter (GWh)'!H:H)</f>
        <v>0</v>
      </c>
      <c r="I21" s="42">
        <f>SUMIF('Quarter (GWh)'!$Z:$Z,'Annual (GWh)'!$Z21,'Quarter (GWh)'!I:I)</f>
        <v>1205186.4000000001</v>
      </c>
      <c r="J21" s="43">
        <f>SUMIF('Quarter (GWh)'!$Z:$Z,'Annual (GWh)'!$Z21,'Quarter (GWh)'!J:J)</f>
        <v>1091043.81</v>
      </c>
      <c r="K21" s="39">
        <f>SUMIF('Quarter (GWh)'!$Z:$Z,'Annual (GWh)'!$Z21,'Quarter (GWh)'!K:K)</f>
        <v>376199.00999999995</v>
      </c>
      <c r="L21" s="40">
        <f>SUMIF('Quarter (GWh)'!$Z:$Z,'Annual (GWh)'!$Z21,'Quarter (GWh)'!L:L)</f>
        <v>366314.43999999994</v>
      </c>
      <c r="M21" s="40">
        <f>SUMIF('Quarter (GWh)'!$Z:$Z,'Annual (GWh)'!$Z21,'Quarter (GWh)'!M:M)</f>
        <v>123144.14999999998</v>
      </c>
      <c r="N21" s="44">
        <f>SUMIF('Quarter (GWh)'!$Z:$Z,'Annual (GWh)'!$Z21,'Quarter (GWh)'!N:N)</f>
        <v>109734.36000000002</v>
      </c>
      <c r="O21" s="45">
        <f>SUMIF('Quarter (GWh)'!$Z:$Z,'Annual (GWh)'!$Z21,'Quarter (GWh)'!O:O)</f>
        <v>61324.299999999996</v>
      </c>
      <c r="P21" s="45">
        <f>SUMIF('Quarter (GWh)'!$Z:$Z,'Annual (GWh)'!$Z21,'Quarter (GWh)'!P:P)</f>
        <v>4265</v>
      </c>
      <c r="Q21" s="45">
        <f>SUMIF('Quarter (GWh)'!$Z:$Z,'Annual (GWh)'!$Z21,'Quarter (GWh)'!Q:Q)</f>
        <v>133.69999999999999</v>
      </c>
      <c r="R21" s="46">
        <f>SUMIF('Quarter (GWh)'!$Z:$Z,'Annual (GWh)'!$Z21,'Quarter (GWh)'!R:R)</f>
        <v>790.56999999999994</v>
      </c>
      <c r="S21" s="39">
        <f>SUMIF('Quarter (GWh)'!$Z:$Z,'Annual (GWh)'!$Z21,'Quarter (GWh)'!S:S)</f>
        <v>43969.68</v>
      </c>
      <c r="T21" s="47">
        <f>SUMIF('Quarter (GWh)'!$Z:$Z,'Annual (GWh)'!$Z21,'Quarter (GWh)'!T:T)</f>
        <v>1085875.21</v>
      </c>
      <c r="V21" s="108"/>
      <c r="W21" s="108"/>
      <c r="X21" s="108"/>
      <c r="Y21" s="108"/>
      <c r="Z21" s="108">
        <v>2008</v>
      </c>
    </row>
    <row r="22" spans="1:26" s="48" customFormat="1" ht="17.149999999999999" customHeight="1" x14ac:dyDescent="0.35">
      <c r="A22" s="49">
        <f t="shared" si="0"/>
        <v>2009</v>
      </c>
      <c r="B22" s="44">
        <f>SUMIF('Quarter (GWh)'!$Z:$Z,'Annual (GWh)'!$Z22,'Quarter (GWh)'!B:B)</f>
        <v>679344.2300000001</v>
      </c>
      <c r="C22" s="40">
        <f>SUMIF('Quarter (GWh)'!$Z:$Z,'Annual (GWh)'!$Z22,'Quarter (GWh)'!C:C)</f>
        <v>464544.1</v>
      </c>
      <c r="D22" s="40">
        <f>SUMIF('Quarter (GWh)'!$Z:$Z,'Annual (GWh)'!$Z22,'Quarter (GWh)'!D:D)</f>
        <v>129800.64</v>
      </c>
      <c r="E22" s="41">
        <f>SUMIF('Quarter (GWh)'!$Z:$Z,'Annual (GWh)'!$Z22,'Quarter (GWh)'!E:E)</f>
        <v>334743.45999999996</v>
      </c>
      <c r="F22" s="39">
        <f>SUMIF('Quarter (GWh)'!$Z:$Z,'Annual (GWh)'!$Z22,'Quarter (GWh)'!F:F)</f>
        <v>-4876</v>
      </c>
      <c r="G22" s="40">
        <f>SUMIF('Quarter (GWh)'!$Z:$Z,'Annual (GWh)'!$Z22,'Quarter (GWh)'!G:G)</f>
        <v>-351.28</v>
      </c>
      <c r="H22" s="40">
        <f>SUMIF('Quarter (GWh)'!$Z:$Z,'Annual (GWh)'!$Z22,'Quarter (GWh)'!H:H)</f>
        <v>0</v>
      </c>
      <c r="I22" s="42">
        <f>SUMIF('Quarter (GWh)'!$Z:$Z,'Annual (GWh)'!$Z22,'Quarter (GWh)'!I:I)</f>
        <v>1143888.33</v>
      </c>
      <c r="J22" s="43">
        <f>SUMIF('Quarter (GWh)'!$Z:$Z,'Annual (GWh)'!$Z22,'Quarter (GWh)'!J:J)</f>
        <v>1008860.39</v>
      </c>
      <c r="K22" s="39">
        <f>SUMIF('Quarter (GWh)'!$Z:$Z,'Annual (GWh)'!$Z22,'Quarter (GWh)'!K:K)</f>
        <v>358751.28</v>
      </c>
      <c r="L22" s="40">
        <f>SUMIF('Quarter (GWh)'!$Z:$Z,'Annual (GWh)'!$Z22,'Quarter (GWh)'!L:L)</f>
        <v>341638.22000000003</v>
      </c>
      <c r="M22" s="40">
        <f>SUMIF('Quarter (GWh)'!$Z:$Z,'Annual (GWh)'!$Z22,'Quarter (GWh)'!M:M)</f>
        <v>102500.14</v>
      </c>
      <c r="N22" s="44">
        <f>SUMIF('Quarter (GWh)'!$Z:$Z,'Annual (GWh)'!$Z22,'Quarter (GWh)'!N:N)</f>
        <v>102086.84</v>
      </c>
      <c r="O22" s="45">
        <f>SUMIF('Quarter (GWh)'!$Z:$Z,'Annual (GWh)'!$Z22,'Quarter (GWh)'!O:O)</f>
        <v>61098</v>
      </c>
      <c r="P22" s="45">
        <f>SUMIF('Quarter (GWh)'!$Z:$Z,'Annual (GWh)'!$Z22,'Quarter (GWh)'!P:P)</f>
        <v>2810</v>
      </c>
      <c r="Q22" s="45">
        <f>SUMIF('Quarter (GWh)'!$Z:$Z,'Annual (GWh)'!$Z22,'Quarter (GWh)'!Q:Q)</f>
        <v>1658.68</v>
      </c>
      <c r="R22" s="46">
        <f>SUMIF('Quarter (GWh)'!$Z:$Z,'Annual (GWh)'!$Z22,'Quarter (GWh)'!R:R)</f>
        <v>682.22</v>
      </c>
      <c r="S22" s="39">
        <f>SUMIF('Quarter (GWh)'!$Z:$Z,'Annual (GWh)'!$Z22,'Quarter (GWh)'!S:S)</f>
        <v>42775.86</v>
      </c>
      <c r="T22" s="47">
        <f>SUMIF('Quarter (GWh)'!$Z:$Z,'Annual (GWh)'!$Z22,'Quarter (GWh)'!T:T)</f>
        <v>1014001.24</v>
      </c>
      <c r="V22" s="108"/>
      <c r="W22" s="108"/>
      <c r="X22" s="108"/>
      <c r="Y22" s="108"/>
      <c r="Z22" s="108">
        <v>2009</v>
      </c>
    </row>
    <row r="23" spans="1:26" s="48" customFormat="1" ht="17.149999999999999" customHeight="1" x14ac:dyDescent="0.35">
      <c r="A23" s="49">
        <f t="shared" si="0"/>
        <v>2010</v>
      </c>
      <c r="B23" s="44">
        <f>SUMIF('Quarter (GWh)'!$Z:$Z,'Annual (GWh)'!$Z23,'Quarter (GWh)'!B:B)</f>
        <v>642514.68999999994</v>
      </c>
      <c r="C23" s="40">
        <f>SUMIF('Quarter (GWh)'!$Z:$Z,'Annual (GWh)'!$Z23,'Quarter (GWh)'!C:C)</f>
        <v>606265.38</v>
      </c>
      <c r="D23" s="40">
        <f>SUMIF('Quarter (GWh)'!$Z:$Z,'Annual (GWh)'!$Z23,'Quarter (GWh)'!D:D)</f>
        <v>168186</v>
      </c>
      <c r="E23" s="41">
        <f>SUMIF('Quarter (GWh)'!$Z:$Z,'Annual (GWh)'!$Z23,'Quarter (GWh)'!E:E)</f>
        <v>438079.37999999995</v>
      </c>
      <c r="F23" s="39">
        <f>SUMIF('Quarter (GWh)'!$Z:$Z,'Annual (GWh)'!$Z23,'Quarter (GWh)'!F:F)</f>
        <v>15271</v>
      </c>
      <c r="G23" s="40">
        <f>SUMIF('Quarter (GWh)'!$Z:$Z,'Annual (GWh)'!$Z23,'Quarter (GWh)'!G:G)</f>
        <v>-263.05</v>
      </c>
      <c r="H23" s="40">
        <f>SUMIF('Quarter (GWh)'!$Z:$Z,'Annual (GWh)'!$Z23,'Quarter (GWh)'!H:H)</f>
        <v>0</v>
      </c>
      <c r="I23" s="42">
        <f>SUMIF('Quarter (GWh)'!$Z:$Z,'Annual (GWh)'!$Z23,'Quarter (GWh)'!I:I)</f>
        <v>1248780.07</v>
      </c>
      <c r="J23" s="43">
        <f>SUMIF('Quarter (GWh)'!$Z:$Z,'Annual (GWh)'!$Z23,'Quarter (GWh)'!J:J)</f>
        <v>1095602.0299999998</v>
      </c>
      <c r="K23" s="39">
        <f>SUMIF('Quarter (GWh)'!$Z:$Z,'Annual (GWh)'!$Z23,'Quarter (GWh)'!K:K)</f>
        <v>376498.23</v>
      </c>
      <c r="L23" s="40">
        <f>SUMIF('Quarter (GWh)'!$Z:$Z,'Annual (GWh)'!$Z23,'Quarter (GWh)'!L:L)</f>
        <v>383126.65</v>
      </c>
      <c r="M23" s="40">
        <f>SUMIF('Quarter (GWh)'!$Z:$Z,'Annual (GWh)'!$Z23,'Quarter (GWh)'!M:M)</f>
        <v>97282.14</v>
      </c>
      <c r="N23" s="44">
        <f>SUMIF('Quarter (GWh)'!$Z:$Z,'Annual (GWh)'!$Z23,'Quarter (GWh)'!N:N)</f>
        <v>117615.11</v>
      </c>
      <c r="O23" s="45">
        <f>SUMIF('Quarter (GWh)'!$Z:$Z,'Annual (GWh)'!$Z23,'Quarter (GWh)'!O:O)</f>
        <v>61210.25</v>
      </c>
      <c r="P23" s="45">
        <f>SUMIF('Quarter (GWh)'!$Z:$Z,'Annual (GWh)'!$Z23,'Quarter (GWh)'!P:P)</f>
        <v>3211</v>
      </c>
      <c r="Q23" s="45">
        <f>SUMIF('Quarter (GWh)'!$Z:$Z,'Annual (GWh)'!$Z23,'Quarter (GWh)'!Q:Q)</f>
        <v>3056.83</v>
      </c>
      <c r="R23" s="46">
        <f>SUMIF('Quarter (GWh)'!$Z:$Z,'Annual (GWh)'!$Z23,'Quarter (GWh)'!R:R)</f>
        <v>664.67000000000007</v>
      </c>
      <c r="S23" s="39">
        <f>SUMIF('Quarter (GWh)'!$Z:$Z,'Annual (GWh)'!$Z23,'Quarter (GWh)'!S:S)</f>
        <v>46949.06</v>
      </c>
      <c r="T23" s="47">
        <f>SUMIF('Quarter (GWh)'!$Z:$Z,'Annual (GWh)'!$Z23,'Quarter (GWh)'!T:T)</f>
        <v>1089613.94</v>
      </c>
      <c r="V23" s="108"/>
      <c r="W23" s="108"/>
      <c r="X23" s="108"/>
      <c r="Y23" s="108"/>
      <c r="Z23" s="108">
        <v>2010</v>
      </c>
    </row>
    <row r="24" spans="1:26" s="48" customFormat="1" ht="17.149999999999999" customHeight="1" x14ac:dyDescent="0.35">
      <c r="A24" s="49">
        <f t="shared" si="0"/>
        <v>2011</v>
      </c>
      <c r="B24" s="44">
        <f>SUMIF('Quarter (GWh)'!$Z:$Z,'Annual (GWh)'!$Z24,'Quarter (GWh)'!B:B)</f>
        <v>511352.15999999992</v>
      </c>
      <c r="C24" s="40">
        <f>SUMIF('Quarter (GWh)'!$Z:$Z,'Annual (GWh)'!$Z24,'Quarter (GWh)'!C:C)</f>
        <v>597469.48</v>
      </c>
      <c r="D24" s="40">
        <f>SUMIF('Quarter (GWh)'!$Z:$Z,'Annual (GWh)'!$Z24,'Quarter (GWh)'!D:D)</f>
        <v>177231.46999999997</v>
      </c>
      <c r="E24" s="41">
        <f>SUMIF('Quarter (GWh)'!$Z:$Z,'Annual (GWh)'!$Z24,'Quarter (GWh)'!E:E)</f>
        <v>420238.01</v>
      </c>
      <c r="F24" s="39">
        <f>SUMIF('Quarter (GWh)'!$Z:$Z,'Annual (GWh)'!$Z24,'Quarter (GWh)'!F:F)</f>
        <v>-22623</v>
      </c>
      <c r="G24" s="40">
        <f>SUMIF('Quarter (GWh)'!$Z:$Z,'Annual (GWh)'!$Z24,'Quarter (GWh)'!G:G)</f>
        <v>-60.009999999999991</v>
      </c>
      <c r="H24" s="40">
        <f>SUMIF('Quarter (GWh)'!$Z:$Z,'Annual (GWh)'!$Z24,'Quarter (GWh)'!H:H)</f>
        <v>0</v>
      </c>
      <c r="I24" s="42">
        <f>SUMIF('Quarter (GWh)'!$Z:$Z,'Annual (GWh)'!$Z24,'Quarter (GWh)'!I:I)</f>
        <v>1108821.6400000001</v>
      </c>
      <c r="J24" s="43">
        <f>SUMIF('Quarter (GWh)'!$Z:$Z,'Annual (GWh)'!$Z24,'Quarter (GWh)'!J:J)</f>
        <v>908907.14000000013</v>
      </c>
      <c r="K24" s="39">
        <f>SUMIF('Quarter (GWh)'!$Z:$Z,'Annual (GWh)'!$Z24,'Quarter (GWh)'!K:K)</f>
        <v>308583.49</v>
      </c>
      <c r="L24" s="40">
        <f>SUMIF('Quarter (GWh)'!$Z:$Z,'Annual (GWh)'!$Z24,'Quarter (GWh)'!L:L)</f>
        <v>303544.68</v>
      </c>
      <c r="M24" s="40">
        <f>SUMIF('Quarter (GWh)'!$Z:$Z,'Annual (GWh)'!$Z24,'Quarter (GWh)'!M:M)</f>
        <v>90708.360000000015</v>
      </c>
      <c r="N24" s="44">
        <f>SUMIF('Quarter (GWh)'!$Z:$Z,'Annual (GWh)'!$Z24,'Quarter (GWh)'!N:N)</f>
        <v>107854.91</v>
      </c>
      <c r="O24" s="45">
        <f>SUMIF('Quarter (GWh)'!$Z:$Z,'Annual (GWh)'!$Z24,'Quarter (GWh)'!O:O)</f>
        <v>53725</v>
      </c>
      <c r="P24" s="45">
        <f>SUMIF('Quarter (GWh)'!$Z:$Z,'Annual (GWh)'!$Z24,'Quarter (GWh)'!P:P)</f>
        <v>1791</v>
      </c>
      <c r="Q24" s="45">
        <f>SUMIF('Quarter (GWh)'!$Z:$Z,'Annual (GWh)'!$Z24,'Quarter (GWh)'!Q:Q)</f>
        <v>4061.01</v>
      </c>
      <c r="R24" s="46">
        <f>SUMIF('Quarter (GWh)'!$Z:$Z,'Annual (GWh)'!$Z24,'Quarter (GWh)'!R:R)</f>
        <v>652.39</v>
      </c>
      <c r="S24" s="39">
        <f>SUMIF('Quarter (GWh)'!$Z:$Z,'Annual (GWh)'!$Z24,'Quarter (GWh)'!S:S)</f>
        <v>40687.440000000002</v>
      </c>
      <c r="T24" s="47">
        <f>SUMIF('Quarter (GWh)'!$Z:$Z,'Annual (GWh)'!$Z24,'Quarter (GWh)'!T:T)</f>
        <v>911608.28</v>
      </c>
      <c r="V24" s="108"/>
      <c r="W24" s="108"/>
      <c r="X24" s="108"/>
      <c r="Y24" s="108"/>
      <c r="Z24" s="108">
        <v>2011</v>
      </c>
    </row>
    <row r="25" spans="1:26" s="48" customFormat="1" ht="17.149999999999999" customHeight="1" x14ac:dyDescent="0.35">
      <c r="A25" s="49">
        <f t="shared" si="0"/>
        <v>2012</v>
      </c>
      <c r="B25" s="44">
        <f>SUMIF('Quarter (GWh)'!$Z:$Z,'Annual (GWh)'!$Z25,'Quarter (GWh)'!B:B)</f>
        <v>434941.41000000003</v>
      </c>
      <c r="C25" s="40">
        <f>SUMIF('Quarter (GWh)'!$Z:$Z,'Annual (GWh)'!$Z25,'Quarter (GWh)'!C:C)</f>
        <v>554356</v>
      </c>
      <c r="D25" s="40">
        <f>SUMIF('Quarter (GWh)'!$Z:$Z,'Annual (GWh)'!$Z25,'Quarter (GWh)'!D:D)</f>
        <v>131710.62</v>
      </c>
      <c r="E25" s="41">
        <f>SUMIF('Quarter (GWh)'!$Z:$Z,'Annual (GWh)'!$Z25,'Quarter (GWh)'!E:E)</f>
        <v>422645.38</v>
      </c>
      <c r="F25" s="39">
        <f>SUMIF('Quarter (GWh)'!$Z:$Z,'Annual (GWh)'!$Z25,'Quarter (GWh)'!F:F)</f>
        <v>325.76999999999862</v>
      </c>
      <c r="G25" s="40">
        <f>SUMIF('Quarter (GWh)'!$Z:$Z,'Annual (GWh)'!$Z25,'Quarter (GWh)'!G:G)</f>
        <v>-55.71</v>
      </c>
      <c r="H25" s="40">
        <f>SUMIF('Quarter (GWh)'!$Z:$Z,'Annual (GWh)'!$Z25,'Quarter (GWh)'!H:H)</f>
        <v>0</v>
      </c>
      <c r="I25" s="42">
        <f>SUMIF('Quarter (GWh)'!$Z:$Z,'Annual (GWh)'!$Z25,'Quarter (GWh)'!I:I)</f>
        <v>989297.41</v>
      </c>
      <c r="J25" s="43">
        <f>SUMIF('Quarter (GWh)'!$Z:$Z,'Annual (GWh)'!$Z25,'Quarter (GWh)'!J:J)</f>
        <v>857856.85</v>
      </c>
      <c r="K25" s="39">
        <f>SUMIF('Quarter (GWh)'!$Z:$Z,'Annual (GWh)'!$Z25,'Quarter (GWh)'!K:K)</f>
        <v>216129.19999999998</v>
      </c>
      <c r="L25" s="40">
        <f>SUMIF('Quarter (GWh)'!$Z:$Z,'Annual (GWh)'!$Z25,'Quarter (GWh)'!L:L)</f>
        <v>340123.35000000003</v>
      </c>
      <c r="M25" s="40">
        <f>SUMIF('Quarter (GWh)'!$Z:$Z,'Annual (GWh)'!$Z25,'Quarter (GWh)'!M:M)</f>
        <v>96834.819999999992</v>
      </c>
      <c r="N25" s="44">
        <f>SUMIF('Quarter (GWh)'!$Z:$Z,'Annual (GWh)'!$Z25,'Quarter (GWh)'!N:N)</f>
        <v>112201.85</v>
      </c>
      <c r="O25" s="45">
        <f>SUMIF('Quarter (GWh)'!$Z:$Z,'Annual (GWh)'!$Z25,'Quarter (GWh)'!O:O)</f>
        <v>48460.58</v>
      </c>
      <c r="P25" s="45">
        <f>SUMIF('Quarter (GWh)'!$Z:$Z,'Annual (GWh)'!$Z25,'Quarter (GWh)'!P:P)</f>
        <v>1682</v>
      </c>
      <c r="Q25" s="45">
        <f>SUMIF('Quarter (GWh)'!$Z:$Z,'Annual (GWh)'!$Z25,'Quarter (GWh)'!Q:Q)</f>
        <v>2218.19</v>
      </c>
      <c r="R25" s="46">
        <f>SUMIF('Quarter (GWh)'!$Z:$Z,'Annual (GWh)'!$Z25,'Quarter (GWh)'!R:R)</f>
        <v>594.77</v>
      </c>
      <c r="S25" s="39">
        <f>SUMIF('Quarter (GWh)'!$Z:$Z,'Annual (GWh)'!$Z25,'Quarter (GWh)'!S:S)</f>
        <v>39175.81</v>
      </c>
      <c r="T25" s="47">
        <f>SUMIF('Quarter (GWh)'!$Z:$Z,'Annual (GWh)'!$Z25,'Quarter (GWh)'!T:T)</f>
        <v>857420.57</v>
      </c>
      <c r="V25" s="108"/>
      <c r="W25" s="108"/>
      <c r="X25" s="108"/>
      <c r="Y25" s="108"/>
      <c r="Z25" s="108">
        <v>2012</v>
      </c>
    </row>
    <row r="26" spans="1:26" s="48" customFormat="1" ht="17.149999999999999" customHeight="1" x14ac:dyDescent="0.35">
      <c r="A26" s="49">
        <f t="shared" si="0"/>
        <v>2013</v>
      </c>
      <c r="B26" s="44">
        <f>SUMIF('Quarter (GWh)'!$Z:$Z,'Annual (GWh)'!$Z26,'Quarter (GWh)'!B:B)</f>
        <v>410460.11</v>
      </c>
      <c r="C26" s="40">
        <f>SUMIF('Quarter (GWh)'!$Z:$Z,'Annual (GWh)'!$Z26,'Quarter (GWh)'!C:C)</f>
        <v>538140.16000000003</v>
      </c>
      <c r="D26" s="40">
        <f>SUMIF('Quarter (GWh)'!$Z:$Z,'Annual (GWh)'!$Z26,'Quarter (GWh)'!D:D)</f>
        <v>99582</v>
      </c>
      <c r="E26" s="41">
        <f>SUMIF('Quarter (GWh)'!$Z:$Z,'Annual (GWh)'!$Z26,'Quarter (GWh)'!E:E)</f>
        <v>438558.16000000003</v>
      </c>
      <c r="F26" s="39">
        <f>SUMIF('Quarter (GWh)'!$Z:$Z,'Annual (GWh)'!$Z26,'Quarter (GWh)'!F:F)</f>
        <v>1264.8699999999949</v>
      </c>
      <c r="G26" s="40">
        <f>SUMIF('Quarter (GWh)'!$Z:$Z,'Annual (GWh)'!$Z26,'Quarter (GWh)'!G:G)</f>
        <v>-60.55</v>
      </c>
      <c r="H26" s="40">
        <f>SUMIF('Quarter (GWh)'!$Z:$Z,'Annual (GWh)'!$Z26,'Quarter (GWh)'!H:H)</f>
        <v>0</v>
      </c>
      <c r="I26" s="42">
        <f>SUMIF('Quarter (GWh)'!$Z:$Z,'Annual (GWh)'!$Z26,'Quarter (GWh)'!I:I)</f>
        <v>948600.27</v>
      </c>
      <c r="J26" s="43">
        <f>SUMIF('Quarter (GWh)'!$Z:$Z,'Annual (GWh)'!$Z26,'Quarter (GWh)'!J:J)</f>
        <v>850222.60000000009</v>
      </c>
      <c r="K26" s="39">
        <f>SUMIF('Quarter (GWh)'!$Z:$Z,'Annual (GWh)'!$Z26,'Quarter (GWh)'!K:K)</f>
        <v>205450.86</v>
      </c>
      <c r="L26" s="40">
        <f>SUMIF('Quarter (GWh)'!$Z:$Z,'Annual (GWh)'!$Z26,'Quarter (GWh)'!L:L)</f>
        <v>349852.74</v>
      </c>
      <c r="M26" s="40">
        <f>SUMIF('Quarter (GWh)'!$Z:$Z,'Annual (GWh)'!$Z26,'Quarter (GWh)'!M:M)</f>
        <v>94070.85</v>
      </c>
      <c r="N26" s="44">
        <f>SUMIF('Quarter (GWh)'!$Z:$Z,'Annual (GWh)'!$Z26,'Quarter (GWh)'!N:N)</f>
        <v>116128.09999999999</v>
      </c>
      <c r="O26" s="45">
        <f>SUMIF('Quarter (GWh)'!$Z:$Z,'Annual (GWh)'!$Z26,'Quarter (GWh)'!O:O)</f>
        <v>45999.950000000004</v>
      </c>
      <c r="P26" s="45">
        <f>SUMIF('Quarter (GWh)'!$Z:$Z,'Annual (GWh)'!$Z26,'Quarter (GWh)'!P:P)</f>
        <v>2017</v>
      </c>
      <c r="Q26" s="45">
        <f>SUMIF('Quarter (GWh)'!$Z:$Z,'Annual (GWh)'!$Z26,'Quarter (GWh)'!Q:Q)</f>
        <v>1516.54</v>
      </c>
      <c r="R26" s="46">
        <f>SUMIF('Quarter (GWh)'!$Z:$Z,'Annual (GWh)'!$Z26,'Quarter (GWh)'!R:R)</f>
        <v>643.87000000000012</v>
      </c>
      <c r="S26" s="39">
        <f>SUMIF('Quarter (GWh)'!$Z:$Z,'Annual (GWh)'!$Z26,'Quarter (GWh)'!S:S)</f>
        <v>38763.4</v>
      </c>
      <c r="T26" s="47">
        <f>SUMIF('Quarter (GWh)'!$Z:$Z,'Annual (GWh)'!$Z26,'Quarter (GWh)'!T:T)</f>
        <v>854443.30999999994</v>
      </c>
      <c r="V26" s="108"/>
      <c r="W26" s="108"/>
      <c r="X26" s="108"/>
      <c r="Y26" s="108"/>
      <c r="Z26" s="108">
        <v>2013</v>
      </c>
    </row>
    <row r="27" spans="1:26" ht="17.149999999999999" customHeight="1" x14ac:dyDescent="0.35">
      <c r="A27" s="49">
        <f t="shared" si="0"/>
        <v>2014</v>
      </c>
      <c r="B27" s="44">
        <f>SUMIF('Quarter (GWh)'!$Z:$Z,'Annual (GWh)'!$Z27,'Quarter (GWh)'!B:B)</f>
        <v>415514.96</v>
      </c>
      <c r="C27" s="40">
        <f>SUMIF('Quarter (GWh)'!$Z:$Z,'Annual (GWh)'!$Z27,'Quarter (GWh)'!C:C)</f>
        <v>476968.55000000005</v>
      </c>
      <c r="D27" s="40">
        <f>SUMIF('Quarter (GWh)'!$Z:$Z,'Annual (GWh)'!$Z27,'Quarter (GWh)'!D:D)</f>
        <v>115938.5</v>
      </c>
      <c r="E27" s="41">
        <f>SUMIF('Quarter (GWh)'!$Z:$Z,'Annual (GWh)'!$Z27,'Quarter (GWh)'!E:E)</f>
        <v>361030.05</v>
      </c>
      <c r="F27" s="39">
        <f>SUMIF('Quarter (GWh)'!$Z:$Z,'Annual (GWh)'!$Z27,'Quarter (GWh)'!F:F)</f>
        <v>-1731.4200000000019</v>
      </c>
      <c r="G27" s="40">
        <f>SUMIF('Quarter (GWh)'!$Z:$Z,'Annual (GWh)'!$Z27,'Quarter (GWh)'!G:G)</f>
        <v>-139.87</v>
      </c>
      <c r="H27" s="40">
        <f>SUMIF('Quarter (GWh)'!$Z:$Z,'Annual (GWh)'!$Z27,'Quarter (GWh)'!H:H)</f>
        <v>136.04000000000002</v>
      </c>
      <c r="I27" s="42">
        <f>SUMIF('Quarter (GWh)'!$Z:$Z,'Annual (GWh)'!$Z27,'Quarter (GWh)'!I:I)</f>
        <v>892483.50999999989</v>
      </c>
      <c r="J27" s="43">
        <f>SUMIF('Quarter (GWh)'!$Z:$Z,'Annual (GWh)'!$Z27,'Quarter (GWh)'!J:J)</f>
        <v>774809.73999999987</v>
      </c>
      <c r="K27" s="39">
        <f>SUMIF('Quarter (GWh)'!$Z:$Z,'Annual (GWh)'!$Z27,'Quarter (GWh)'!K:K)</f>
        <v>217458.96</v>
      </c>
      <c r="L27" s="40">
        <f>SUMIF('Quarter (GWh)'!$Z:$Z,'Annual (GWh)'!$Z27,'Quarter (GWh)'!L:L)</f>
        <v>285606.67</v>
      </c>
      <c r="M27" s="40">
        <f>SUMIF('Quarter (GWh)'!$Z:$Z,'Annual (GWh)'!$Z27,'Quarter (GWh)'!M:M)</f>
        <v>90235.739999999991</v>
      </c>
      <c r="N27" s="44">
        <f>SUMIF('Quarter (GWh)'!$Z:$Z,'Annual (GWh)'!$Z27,'Quarter (GWh)'!N:N)</f>
        <v>96181.63</v>
      </c>
      <c r="O27" s="45">
        <f>SUMIF('Quarter (GWh)'!$Z:$Z,'Annual (GWh)'!$Z27,'Quarter (GWh)'!O:O)</f>
        <v>45391.41</v>
      </c>
      <c r="P27" s="45">
        <f>SUMIF('Quarter (GWh)'!$Z:$Z,'Annual (GWh)'!$Z27,'Quarter (GWh)'!P:P)</f>
        <v>1500</v>
      </c>
      <c r="Q27" s="45">
        <f>SUMIF('Quarter (GWh)'!$Z:$Z,'Annual (GWh)'!$Z27,'Quarter (GWh)'!Q:Q)</f>
        <v>1831.1900000000003</v>
      </c>
      <c r="R27" s="46">
        <f>SUMIF('Quarter (GWh)'!$Z:$Z,'Annual (GWh)'!$Z27,'Quarter (GWh)'!R:R)</f>
        <v>651.48</v>
      </c>
      <c r="S27" s="39">
        <f>SUMIF('Quarter (GWh)'!$Z:$Z,'Annual (GWh)'!$Z27,'Quarter (GWh)'!S:S)</f>
        <v>39707.550000000003</v>
      </c>
      <c r="T27" s="47">
        <f>SUMIF('Quarter (GWh)'!$Z:$Z,'Annual (GWh)'!$Z27,'Quarter (GWh)'!T:T)</f>
        <v>778564.62999999989</v>
      </c>
      <c r="V27" s="109"/>
      <c r="W27" s="108"/>
      <c r="X27" s="108"/>
      <c r="Y27" s="108"/>
      <c r="Z27" s="109">
        <v>2014</v>
      </c>
    </row>
    <row r="28" spans="1:26" ht="17.149999999999999" customHeight="1" x14ac:dyDescent="0.35">
      <c r="A28" s="49">
        <f t="shared" si="0"/>
        <v>2015</v>
      </c>
      <c r="B28" s="44">
        <f>SUMIF('Quarter (GWh)'!$Z:$Z,'Annual (GWh)'!$Z28,'Quarter (GWh)'!B:B)</f>
        <v>451437.07</v>
      </c>
      <c r="C28" s="40">
        <f>SUMIF('Quarter (GWh)'!$Z:$Z,'Annual (GWh)'!$Z28,'Quarter (GWh)'!C:C)</f>
        <v>498398.07999999996</v>
      </c>
      <c r="D28" s="40">
        <f>SUMIF('Quarter (GWh)'!$Z:$Z,'Annual (GWh)'!$Z28,'Quarter (GWh)'!D:D)</f>
        <v>156353.24</v>
      </c>
      <c r="E28" s="41">
        <f>SUMIF('Quarter (GWh)'!$Z:$Z,'Annual (GWh)'!$Z28,'Quarter (GWh)'!E:E)</f>
        <v>342044.84</v>
      </c>
      <c r="F28" s="39">
        <f>SUMIF('Quarter (GWh)'!$Z:$Z,'Annual (GWh)'!$Z28,'Quarter (GWh)'!F:F)</f>
        <v>3973.3200000000011</v>
      </c>
      <c r="G28" s="40">
        <f>SUMIF('Quarter (GWh)'!$Z:$Z,'Annual (GWh)'!$Z28,'Quarter (GWh)'!G:G)</f>
        <v>-420.20999999999992</v>
      </c>
      <c r="H28" s="40">
        <f>SUMIF('Quarter (GWh)'!$Z:$Z,'Annual (GWh)'!$Z28,'Quarter (GWh)'!H:H)</f>
        <v>979.61</v>
      </c>
      <c r="I28" s="42">
        <f>SUMIF('Quarter (GWh)'!$Z:$Z,'Annual (GWh)'!$Z28,'Quarter (GWh)'!I:I)</f>
        <v>949835.15</v>
      </c>
      <c r="J28" s="43">
        <f>SUMIF('Quarter (GWh)'!$Z:$Z,'Annual (GWh)'!$Z28,'Quarter (GWh)'!J:J)</f>
        <v>798014.62999999989</v>
      </c>
      <c r="K28" s="39">
        <f>SUMIF('Quarter (GWh)'!$Z:$Z,'Annual (GWh)'!$Z28,'Quarter (GWh)'!K:K)</f>
        <v>212289.04</v>
      </c>
      <c r="L28" s="40">
        <f>SUMIF('Quarter (GWh)'!$Z:$Z,'Annual (GWh)'!$Z28,'Quarter (GWh)'!L:L)</f>
        <v>299243.79000000004</v>
      </c>
      <c r="M28" s="40">
        <f>SUMIF('Quarter (GWh)'!$Z:$Z,'Annual (GWh)'!$Z28,'Quarter (GWh)'!M:M)</f>
        <v>89916.209999999992</v>
      </c>
      <c r="N28" s="44">
        <f>SUMIF('Quarter (GWh)'!$Z:$Z,'Annual (GWh)'!$Z28,'Quarter (GWh)'!N:N)</f>
        <v>100384.14</v>
      </c>
      <c r="O28" s="45">
        <f>SUMIF('Quarter (GWh)'!$Z:$Z,'Annual (GWh)'!$Z28,'Quarter (GWh)'!O:O)</f>
        <v>51024.11</v>
      </c>
      <c r="P28" s="45">
        <f>SUMIF('Quarter (GWh)'!$Z:$Z,'Annual (GWh)'!$Z28,'Quarter (GWh)'!P:P)</f>
        <v>1757</v>
      </c>
      <c r="Q28" s="45">
        <f>SUMIF('Quarter (GWh)'!$Z:$Z,'Annual (GWh)'!$Z28,'Quarter (GWh)'!Q:Q)</f>
        <v>2252.3000000000002</v>
      </c>
      <c r="R28" s="46">
        <f>SUMIF('Quarter (GWh)'!$Z:$Z,'Annual (GWh)'!$Z28,'Quarter (GWh)'!R:R)</f>
        <v>458.32</v>
      </c>
      <c r="S28" s="39">
        <f>SUMIF('Quarter (GWh)'!$Z:$Z,'Annual (GWh)'!$Z28,'Quarter (GWh)'!S:S)</f>
        <v>43073.46</v>
      </c>
      <c r="T28" s="47">
        <f>SUMIF('Quarter (GWh)'!$Z:$Z,'Annual (GWh)'!$Z28,'Quarter (GWh)'!T:T)</f>
        <v>800398.36999999988</v>
      </c>
      <c r="V28" s="109"/>
      <c r="W28" s="108"/>
      <c r="X28" s="108"/>
      <c r="Y28" s="108"/>
      <c r="Z28" s="109">
        <v>2015</v>
      </c>
    </row>
    <row r="29" spans="1:26" ht="17.149999999999999" customHeight="1" x14ac:dyDescent="0.35">
      <c r="A29" s="49">
        <f t="shared" si="0"/>
        <v>2016</v>
      </c>
      <c r="B29" s="44">
        <f>SUMIF('Quarter (GWh)'!$Z:$Z,'Annual (GWh)'!$Z29,'Quarter (GWh)'!B:B)</f>
        <v>463314.52</v>
      </c>
      <c r="C29" s="40">
        <f>SUMIF('Quarter (GWh)'!$Z:$Z,'Annual (GWh)'!$Z29,'Quarter (GWh)'!C:C)</f>
        <v>516510.78</v>
      </c>
      <c r="D29" s="40">
        <f>SUMIF('Quarter (GWh)'!$Z:$Z,'Annual (GWh)'!$Z29,'Quarter (GWh)'!D:D)</f>
        <v>118276.4</v>
      </c>
      <c r="E29" s="41">
        <f>SUMIF('Quarter (GWh)'!$Z:$Z,'Annual (GWh)'!$Z29,'Quarter (GWh)'!E:E)</f>
        <v>398234.38</v>
      </c>
      <c r="F29" s="39">
        <f>SUMIF('Quarter (GWh)'!$Z:$Z,'Annual (GWh)'!$Z29,'Quarter (GWh)'!F:F)</f>
        <v>19227.150000000001</v>
      </c>
      <c r="G29" s="40">
        <f>SUMIF('Quarter (GWh)'!$Z:$Z,'Annual (GWh)'!$Z29,'Quarter (GWh)'!G:G)</f>
        <v>-343.87</v>
      </c>
      <c r="H29" s="40">
        <f>SUMIF('Quarter (GWh)'!$Z:$Z,'Annual (GWh)'!$Z29,'Quarter (GWh)'!H:H)</f>
        <v>3823.94</v>
      </c>
      <c r="I29" s="42">
        <f>SUMIF('Quarter (GWh)'!$Z:$Z,'Annual (GWh)'!$Z29,'Quarter (GWh)'!I:I)</f>
        <v>979825.29999999993</v>
      </c>
      <c r="J29" s="43">
        <f>SUMIF('Quarter (GWh)'!$Z:$Z,'Annual (GWh)'!$Z29,'Quarter (GWh)'!J:J)</f>
        <v>884256.16</v>
      </c>
      <c r="K29" s="39">
        <f>SUMIF('Quarter (GWh)'!$Z:$Z,'Annual (GWh)'!$Z29,'Quarter (GWh)'!K:K)</f>
        <v>298077.30000000005</v>
      </c>
      <c r="L29" s="40">
        <f>SUMIF('Quarter (GWh)'!$Z:$Z,'Annual (GWh)'!$Z29,'Quarter (GWh)'!L:L)</f>
        <v>310871.37</v>
      </c>
      <c r="M29" s="40">
        <f>SUMIF('Quarter (GWh)'!$Z:$Z,'Annual (GWh)'!$Z29,'Quarter (GWh)'!M:M)</f>
        <v>87281.94</v>
      </c>
      <c r="N29" s="44">
        <f>SUMIF('Quarter (GWh)'!$Z:$Z,'Annual (GWh)'!$Z29,'Quarter (GWh)'!N:N)</f>
        <v>95875.43</v>
      </c>
      <c r="O29" s="45">
        <f>SUMIF('Quarter (GWh)'!$Z:$Z,'Annual (GWh)'!$Z29,'Quarter (GWh)'!O:O)</f>
        <v>50030.57</v>
      </c>
      <c r="P29" s="45">
        <f>SUMIF('Quarter (GWh)'!$Z:$Z,'Annual (GWh)'!$Z29,'Quarter (GWh)'!P:P)</f>
        <v>2369.1</v>
      </c>
      <c r="Q29" s="45">
        <f>SUMIF('Quarter (GWh)'!$Z:$Z,'Annual (GWh)'!$Z29,'Quarter (GWh)'!Q:Q)</f>
        <v>1599.7199999999998</v>
      </c>
      <c r="R29" s="46">
        <f>SUMIF('Quarter (GWh)'!$Z:$Z,'Annual (GWh)'!$Z29,'Quarter (GWh)'!R:R)</f>
        <v>140.12</v>
      </c>
      <c r="S29" s="39">
        <f>SUMIF('Quarter (GWh)'!$Z:$Z,'Annual (GWh)'!$Z29,'Quarter (GWh)'!S:S)</f>
        <v>43168.98</v>
      </c>
      <c r="T29" s="47">
        <f>SUMIF('Quarter (GWh)'!$Z:$Z,'Annual (GWh)'!$Z29,'Quarter (GWh)'!T:T)</f>
        <v>889414.53</v>
      </c>
      <c r="V29" s="109"/>
      <c r="W29" s="108"/>
      <c r="X29" s="108"/>
      <c r="Y29" s="108"/>
      <c r="Z29" s="109">
        <v>2016</v>
      </c>
    </row>
    <row r="30" spans="1:26" ht="17.149999999999999" customHeight="1" x14ac:dyDescent="0.35">
      <c r="A30" s="49">
        <f t="shared" si="0"/>
        <v>2017</v>
      </c>
      <c r="B30" s="44">
        <f>SUMIF('Quarter (GWh)'!$Z:$Z,'Annual (GWh)'!$Z30,'Quarter (GWh)'!B:B)</f>
        <v>464981.26</v>
      </c>
      <c r="C30" s="40">
        <f>SUMIF('Quarter (GWh)'!$Z:$Z,'Annual (GWh)'!$Z30,'Quarter (GWh)'!C:C)</f>
        <v>514288.25</v>
      </c>
      <c r="D30" s="40">
        <f>SUMIF('Quarter (GWh)'!$Z:$Z,'Annual (GWh)'!$Z30,'Quarter (GWh)'!D:D)</f>
        <v>126139.2</v>
      </c>
      <c r="E30" s="41">
        <f>SUMIF('Quarter (GWh)'!$Z:$Z,'Annual (GWh)'!$Z30,'Quarter (GWh)'!E:E)</f>
        <v>388149.05</v>
      </c>
      <c r="F30" s="39">
        <f>SUMIF('Quarter (GWh)'!$Z:$Z,'Annual (GWh)'!$Z30,'Quarter (GWh)'!F:F)</f>
        <v>12559.78</v>
      </c>
      <c r="G30" s="40">
        <f>SUMIF('Quarter (GWh)'!$Z:$Z,'Annual (GWh)'!$Z30,'Quarter (GWh)'!G:G)</f>
        <v>-148.38</v>
      </c>
      <c r="H30" s="40">
        <f>SUMIF('Quarter (GWh)'!$Z:$Z,'Annual (GWh)'!$Z30,'Quarter (GWh)'!H:H)</f>
        <v>4281.01</v>
      </c>
      <c r="I30" s="42">
        <f>SUMIF('Quarter (GWh)'!$Z:$Z,'Annual (GWh)'!$Z30,'Quarter (GWh)'!I:I)</f>
        <v>979269.51</v>
      </c>
      <c r="J30" s="43">
        <f>SUMIF('Quarter (GWh)'!$Z:$Z,'Annual (GWh)'!$Z30,'Quarter (GWh)'!J:J)</f>
        <v>869822.70000000007</v>
      </c>
      <c r="K30" s="39">
        <f>SUMIF('Quarter (GWh)'!$Z:$Z,'Annual (GWh)'!$Z30,'Quarter (GWh)'!K:K)</f>
        <v>286031.45</v>
      </c>
      <c r="L30" s="40">
        <f>SUMIF('Quarter (GWh)'!$Z:$Z,'Annual (GWh)'!$Z30,'Quarter (GWh)'!L:L)</f>
        <v>295835.25</v>
      </c>
      <c r="M30" s="40">
        <f>SUMIF('Quarter (GWh)'!$Z:$Z,'Annual (GWh)'!$Z30,'Quarter (GWh)'!M:M)</f>
        <v>89023.86</v>
      </c>
      <c r="N30" s="44">
        <f>SUMIF('Quarter (GWh)'!$Z:$Z,'Annual (GWh)'!$Z30,'Quarter (GWh)'!N:N)</f>
        <v>108868.6</v>
      </c>
      <c r="O30" s="45">
        <f>SUMIF('Quarter (GWh)'!$Z:$Z,'Annual (GWh)'!$Z30,'Quarter (GWh)'!O:O)</f>
        <v>49409.570000000007</v>
      </c>
      <c r="P30" s="45">
        <f>SUMIF('Quarter (GWh)'!$Z:$Z,'Annual (GWh)'!$Z30,'Quarter (GWh)'!P:P)</f>
        <v>2788.33</v>
      </c>
      <c r="Q30" s="45">
        <f>SUMIF('Quarter (GWh)'!$Z:$Z,'Annual (GWh)'!$Z30,'Quarter (GWh)'!Q:Q)</f>
        <v>1060.1499999999999</v>
      </c>
      <c r="R30" s="46">
        <f>SUMIF('Quarter (GWh)'!$Z:$Z,'Annual (GWh)'!$Z30,'Quarter (GWh)'!R:R)</f>
        <v>15.56</v>
      </c>
      <c r="S30" s="39">
        <f>SUMIF('Quarter (GWh)'!$Z:$Z,'Annual (GWh)'!$Z30,'Quarter (GWh)'!S:S)</f>
        <v>39378.67</v>
      </c>
      <c r="T30" s="47">
        <f>SUMIF('Quarter (GWh)'!$Z:$Z,'Annual (GWh)'!$Z30,'Quarter (GWh)'!T:T)</f>
        <v>872411.44</v>
      </c>
      <c r="V30" s="109"/>
      <c r="W30" s="108"/>
      <c r="X30" s="108"/>
      <c r="Y30" s="108"/>
      <c r="Z30" s="109">
        <v>2017</v>
      </c>
    </row>
    <row r="31" spans="1:26" ht="17.149999999999999" customHeight="1" x14ac:dyDescent="0.35">
      <c r="A31" s="49">
        <f t="shared" si="0"/>
        <v>2018</v>
      </c>
      <c r="B31" s="44">
        <f>SUMIF('Quarter (GWh)'!$Z:$Z,'Annual (GWh)'!$Z31,'Quarter (GWh)'!B:B)</f>
        <v>450197.87</v>
      </c>
      <c r="C31" s="40">
        <f>SUMIF('Quarter (GWh)'!$Z:$Z,'Annual (GWh)'!$Z31,'Quarter (GWh)'!C:C)</f>
        <v>513759.6</v>
      </c>
      <c r="D31" s="40">
        <f>SUMIF('Quarter (GWh)'!$Z:$Z,'Annual (GWh)'!$Z31,'Quarter (GWh)'!D:D)</f>
        <v>83675.700000000012</v>
      </c>
      <c r="E31" s="41">
        <f>SUMIF('Quarter (GWh)'!$Z:$Z,'Annual (GWh)'!$Z31,'Quarter (GWh)'!E:E)</f>
        <v>430083.9</v>
      </c>
      <c r="F31" s="39">
        <f>SUMIF('Quarter (GWh)'!$Z:$Z,'Annual (GWh)'!$Z31,'Quarter (GWh)'!F:F)</f>
        <v>-5590.5999999999995</v>
      </c>
      <c r="G31" s="40">
        <f>SUMIF('Quarter (GWh)'!$Z:$Z,'Annual (GWh)'!$Z31,'Quarter (GWh)'!G:G)</f>
        <v>-183.86999999999998</v>
      </c>
      <c r="H31" s="40">
        <f>SUMIF('Quarter (GWh)'!$Z:$Z,'Annual (GWh)'!$Z31,'Quarter (GWh)'!H:H)</f>
        <v>4514.49</v>
      </c>
      <c r="I31" s="42">
        <f>SUMIF('Quarter (GWh)'!$Z:$Z,'Annual (GWh)'!$Z31,'Quarter (GWh)'!I:I)</f>
        <v>963957.47000000009</v>
      </c>
      <c r="J31" s="43">
        <f>SUMIF('Quarter (GWh)'!$Z:$Z,'Annual (GWh)'!$Z31,'Quarter (GWh)'!J:J)</f>
        <v>879021.79</v>
      </c>
      <c r="K31" s="39">
        <f>SUMIF('Quarter (GWh)'!$Z:$Z,'Annual (GWh)'!$Z31,'Quarter (GWh)'!K:K)</f>
        <v>273397.56</v>
      </c>
      <c r="L31" s="40">
        <f>SUMIF('Quarter (GWh)'!$Z:$Z,'Annual (GWh)'!$Z31,'Quarter (GWh)'!L:L)</f>
        <v>299720.46999999997</v>
      </c>
      <c r="M31" s="40">
        <f>SUMIF('Quarter (GWh)'!$Z:$Z,'Annual (GWh)'!$Z31,'Quarter (GWh)'!M:M)</f>
        <v>89404.799999999988</v>
      </c>
      <c r="N31" s="44">
        <f>SUMIF('Quarter (GWh)'!$Z:$Z,'Annual (GWh)'!$Z31,'Quarter (GWh)'!N:N)</f>
        <v>114921.74000000002</v>
      </c>
      <c r="O31" s="45">
        <f>SUMIF('Quarter (GWh)'!$Z:$Z,'Annual (GWh)'!$Z31,'Quarter (GWh)'!O:O)</f>
        <v>51111.72</v>
      </c>
      <c r="P31" s="45">
        <f>SUMIF('Quarter (GWh)'!$Z:$Z,'Annual (GWh)'!$Z31,'Quarter (GWh)'!P:P)</f>
        <v>1843.3400000000001</v>
      </c>
      <c r="Q31" s="45">
        <f>SUMIF('Quarter (GWh)'!$Z:$Z,'Annual (GWh)'!$Z31,'Quarter (GWh)'!Q:Q)</f>
        <v>1121.83</v>
      </c>
      <c r="R31" s="46">
        <f>SUMIF('Quarter (GWh)'!$Z:$Z,'Annual (GWh)'!$Z31,'Quarter (GWh)'!R:R)</f>
        <v>0</v>
      </c>
      <c r="S31" s="39">
        <f>SUMIF('Quarter (GWh)'!$Z:$Z,'Annual (GWh)'!$Z31,'Quarter (GWh)'!S:S)</f>
        <v>42416.17</v>
      </c>
      <c r="T31" s="47">
        <f>SUMIF('Quarter (GWh)'!$Z:$Z,'Annual (GWh)'!$Z31,'Quarter (GWh)'!T:T)</f>
        <v>873937.63000000012</v>
      </c>
      <c r="V31" s="109"/>
      <c r="W31" s="108"/>
      <c r="X31" s="108"/>
      <c r="Y31" s="108"/>
      <c r="Z31" s="109">
        <v>2018</v>
      </c>
    </row>
    <row r="32" spans="1:26" ht="17.149999999999999" customHeight="1" x14ac:dyDescent="0.35">
      <c r="A32" s="49">
        <f t="shared" si="0"/>
        <v>2019</v>
      </c>
      <c r="B32" s="44">
        <f>SUMIF('Quarter (GWh)'!$Z:$Z,'Annual (GWh)'!$Z32,'Quarter (GWh)'!B:B)</f>
        <v>436207.68999999994</v>
      </c>
      <c r="C32" s="40">
        <f>SUMIF('Quarter (GWh)'!$Z:$Z,'Annual (GWh)'!$Z32,'Quarter (GWh)'!C:C)</f>
        <v>503622.32999999996</v>
      </c>
      <c r="D32" s="40">
        <f>SUMIF('Quarter (GWh)'!$Z:$Z,'Annual (GWh)'!$Z32,'Quarter (GWh)'!D:D)</f>
        <v>91793.94</v>
      </c>
      <c r="E32" s="41">
        <f>SUMIF('Quarter (GWh)'!$Z:$Z,'Annual (GWh)'!$Z32,'Quarter (GWh)'!E:E)</f>
        <v>411828.39</v>
      </c>
      <c r="F32" s="39">
        <f>SUMIF('Quarter (GWh)'!$Z:$Z,'Annual (GWh)'!$Z32,'Quarter (GWh)'!F:F)</f>
        <v>839.25999999999931</v>
      </c>
      <c r="G32" s="40">
        <f>SUMIF('Quarter (GWh)'!$Z:$Z,'Annual (GWh)'!$Z32,'Quarter (GWh)'!G:G)</f>
        <v>-285.04000000000002</v>
      </c>
      <c r="H32" s="40">
        <f>SUMIF('Quarter (GWh)'!$Z:$Z,'Annual (GWh)'!$Z32,'Quarter (GWh)'!H:H)</f>
        <v>4707.28</v>
      </c>
      <c r="I32" s="42">
        <f>SUMIF('Quarter (GWh)'!$Z:$Z,'Annual (GWh)'!$Z32,'Quarter (GWh)'!I:I)</f>
        <v>939830.02</v>
      </c>
      <c r="J32" s="43">
        <f>SUMIF('Quarter (GWh)'!$Z:$Z,'Annual (GWh)'!$Z32,'Quarter (GWh)'!J:J)</f>
        <v>853297.59</v>
      </c>
      <c r="K32" s="39">
        <f>SUMIF('Quarter (GWh)'!$Z:$Z,'Annual (GWh)'!$Z32,'Quarter (GWh)'!K:K)</f>
        <v>272725.39</v>
      </c>
      <c r="L32" s="40">
        <f>SUMIF('Quarter (GWh)'!$Z:$Z,'Annual (GWh)'!$Z32,'Quarter (GWh)'!L:L)</f>
        <v>290136.28000000003</v>
      </c>
      <c r="M32" s="40">
        <f>SUMIF('Quarter (GWh)'!$Z:$Z,'Annual (GWh)'!$Z32,'Quarter (GWh)'!M:M)</f>
        <v>77297.320000000007</v>
      </c>
      <c r="N32" s="44">
        <f>SUMIF('Quarter (GWh)'!$Z:$Z,'Annual (GWh)'!$Z32,'Quarter (GWh)'!N:N)</f>
        <v>113819.82999999999</v>
      </c>
      <c r="O32" s="45">
        <f>SUMIF('Quarter (GWh)'!$Z:$Z,'Annual (GWh)'!$Z32,'Quarter (GWh)'!O:O)</f>
        <v>54877.150000000009</v>
      </c>
      <c r="P32" s="45">
        <f>SUMIF('Quarter (GWh)'!$Z:$Z,'Annual (GWh)'!$Z32,'Quarter (GWh)'!P:P)</f>
        <v>913.7</v>
      </c>
      <c r="Q32" s="45">
        <f>SUMIF('Quarter (GWh)'!$Z:$Z,'Annual (GWh)'!$Z32,'Quarter (GWh)'!Q:Q)</f>
        <v>2916.69</v>
      </c>
      <c r="R32" s="46">
        <f>SUMIF('Quarter (GWh)'!$Z:$Z,'Annual (GWh)'!$Z32,'Quarter (GWh)'!R:R)</f>
        <v>0</v>
      </c>
      <c r="S32" s="39">
        <f>SUMIF('Quarter (GWh)'!$Z:$Z,'Annual (GWh)'!$Z32,'Quarter (GWh)'!S:S)</f>
        <v>41736.21</v>
      </c>
      <c r="T32" s="47">
        <f>SUMIF('Quarter (GWh)'!$Z:$Z,'Annual (GWh)'!$Z32,'Quarter (GWh)'!T:T)</f>
        <v>854422.57000000007</v>
      </c>
      <c r="V32" s="109"/>
      <c r="W32" s="108"/>
      <c r="X32" s="108"/>
      <c r="Y32" s="108"/>
      <c r="Z32" s="109">
        <v>2019</v>
      </c>
    </row>
    <row r="33" spans="1:26" ht="17.149999999999999" customHeight="1" x14ac:dyDescent="0.35">
      <c r="A33" s="49">
        <f t="shared" si="0"/>
        <v>2020</v>
      </c>
      <c r="B33" s="44">
        <f>SUMIF('Quarter (GWh)'!$Z:$Z,'Annual (GWh)'!$Z33,'Quarter (GWh)'!B:B)</f>
        <v>439394.46</v>
      </c>
      <c r="C33" s="40">
        <f>SUMIF('Quarter (GWh)'!$Z:$Z,'Annual (GWh)'!$Z33,'Quarter (GWh)'!C:C)</f>
        <v>478187.89</v>
      </c>
      <c r="D33" s="40">
        <f>SUMIF('Quarter (GWh)'!$Z:$Z,'Annual (GWh)'!$Z33,'Quarter (GWh)'!D:D)</f>
        <v>106030.25</v>
      </c>
      <c r="E33" s="41">
        <f>SUMIF('Quarter (GWh)'!$Z:$Z,'Annual (GWh)'!$Z33,'Quarter (GWh)'!E:E)</f>
        <v>372157.64</v>
      </c>
      <c r="F33" s="39">
        <f>SUMIF('Quarter (GWh)'!$Z:$Z,'Annual (GWh)'!$Z33,'Quarter (GWh)'!F:F)</f>
        <v>-171.71000000000186</v>
      </c>
      <c r="G33" s="40">
        <f>SUMIF('Quarter (GWh)'!$Z:$Z,'Annual (GWh)'!$Z33,'Quarter (GWh)'!G:G)</f>
        <v>-206.66</v>
      </c>
      <c r="H33" s="40">
        <f>SUMIF('Quarter (GWh)'!$Z:$Z,'Annual (GWh)'!$Z33,'Quarter (GWh)'!H:H)</f>
        <v>4872.2400000000007</v>
      </c>
      <c r="I33" s="42">
        <f>SUMIF('Quarter (GWh)'!$Z:$Z,'Annual (GWh)'!$Z33,'Quarter (GWh)'!I:I)</f>
        <v>917582.35000000009</v>
      </c>
      <c r="J33" s="43">
        <f>SUMIF('Quarter (GWh)'!$Z:$Z,'Annual (GWh)'!$Z33,'Quarter (GWh)'!J:J)</f>
        <v>816045.96999999986</v>
      </c>
      <c r="K33" s="39">
        <f>SUMIF('Quarter (GWh)'!$Z:$Z,'Annual (GWh)'!$Z33,'Quarter (GWh)'!K:K)</f>
        <v>232530.27000000002</v>
      </c>
      <c r="L33" s="40">
        <f>SUMIF('Quarter (GWh)'!$Z:$Z,'Annual (GWh)'!$Z33,'Quarter (GWh)'!L:L)</f>
        <v>300178.69</v>
      </c>
      <c r="M33" s="40">
        <f>SUMIF('Quarter (GWh)'!$Z:$Z,'Annual (GWh)'!$Z33,'Quarter (GWh)'!M:M)</f>
        <v>77760.69</v>
      </c>
      <c r="N33" s="44">
        <f>SUMIF('Quarter (GWh)'!$Z:$Z,'Annual (GWh)'!$Z33,'Quarter (GWh)'!N:N)</f>
        <v>109785.41</v>
      </c>
      <c r="O33" s="45">
        <f>SUMIF('Quarter (GWh)'!$Z:$Z,'Annual (GWh)'!$Z33,'Quarter (GWh)'!O:O)</f>
        <v>52168.200000000004</v>
      </c>
      <c r="P33" s="45">
        <f>SUMIF('Quarter (GWh)'!$Z:$Z,'Annual (GWh)'!$Z33,'Quarter (GWh)'!P:P)</f>
        <v>1014.8900000000001</v>
      </c>
      <c r="Q33" s="45">
        <f>SUMIF('Quarter (GWh)'!$Z:$Z,'Annual (GWh)'!$Z33,'Quarter (GWh)'!Q:Q)</f>
        <v>3001</v>
      </c>
      <c r="R33" s="46">
        <f>SUMIF('Quarter (GWh)'!$Z:$Z,'Annual (GWh)'!$Z33,'Quarter (GWh)'!R:R)</f>
        <v>0</v>
      </c>
      <c r="S33" s="39">
        <f>SUMIF('Quarter (GWh)'!$Z:$Z,'Annual (GWh)'!$Z33,'Quarter (GWh)'!S:S)</f>
        <v>43713.51</v>
      </c>
      <c r="T33" s="47">
        <f>SUMIF('Quarter (GWh)'!$Z:$Z,'Annual (GWh)'!$Z33,'Quarter (GWh)'!T:T)</f>
        <v>820152.66</v>
      </c>
      <c r="V33" s="109"/>
      <c r="W33" s="108"/>
      <c r="X33" s="108"/>
      <c r="Y33" s="108"/>
      <c r="Z33" s="109">
        <v>2020</v>
      </c>
    </row>
    <row r="34" spans="1:26" ht="17.149999999999999" customHeight="1" x14ac:dyDescent="0.35">
      <c r="A34" s="49">
        <f t="shared" si="0"/>
        <v>2021</v>
      </c>
      <c r="B34" s="44">
        <f>SUMIF('Quarter (GWh)'!$Z:$Z,'Annual (GWh)'!$Z34,'Quarter (GWh)'!B:B)</f>
        <v>363991.88</v>
      </c>
      <c r="C34" s="40">
        <f>SUMIF('Quarter (GWh)'!$Z:$Z,'Annual (GWh)'!$Z34,'Quarter (GWh)'!C:C)</f>
        <v>560844.18000000005</v>
      </c>
      <c r="D34" s="40">
        <f>SUMIF('Quarter (GWh)'!$Z:$Z,'Annual (GWh)'!$Z34,'Quarter (GWh)'!D:D)</f>
        <v>75681.8</v>
      </c>
      <c r="E34" s="41">
        <f>SUMIF('Quarter (GWh)'!$Z:$Z,'Annual (GWh)'!$Z34,'Quarter (GWh)'!E:E)</f>
        <v>485162.38</v>
      </c>
      <c r="F34" s="39">
        <f>SUMIF('Quarter (GWh)'!$Z:$Z,'Annual (GWh)'!$Z34,'Quarter (GWh)'!F:F)</f>
        <v>1950.7000000000003</v>
      </c>
      <c r="G34" s="40">
        <f>SUMIF('Quarter (GWh)'!$Z:$Z,'Annual (GWh)'!$Z34,'Quarter (GWh)'!G:G)</f>
        <v>-292.03000000000003</v>
      </c>
      <c r="H34" s="40">
        <f>SUMIF('Quarter (GWh)'!$Z:$Z,'Annual (GWh)'!$Z34,'Quarter (GWh)'!H:H)</f>
        <v>4934.7199999999993</v>
      </c>
      <c r="I34" s="42">
        <f>SUMIF('Quarter (GWh)'!$Z:$Z,'Annual (GWh)'!$Z34,'Quarter (GWh)'!I:I)</f>
        <v>924836.05999999994</v>
      </c>
      <c r="J34" s="43">
        <f>SUMIF('Quarter (GWh)'!$Z:$Z,'Annual (GWh)'!$Z34,'Quarter (GWh)'!J:J)</f>
        <v>855747.62</v>
      </c>
      <c r="K34" s="39">
        <f>SUMIF('Quarter (GWh)'!$Z:$Z,'Annual (GWh)'!$Z34,'Quarter (GWh)'!K:K)</f>
        <v>253260.27</v>
      </c>
      <c r="L34" s="40">
        <f>SUMIF('Quarter (GWh)'!$Z:$Z,'Annual (GWh)'!$Z34,'Quarter (GWh)'!L:L)</f>
        <v>301521.14</v>
      </c>
      <c r="M34" s="40">
        <f>SUMIF('Quarter (GWh)'!$Z:$Z,'Annual (GWh)'!$Z34,'Quarter (GWh)'!M:M)</f>
        <v>79333.98</v>
      </c>
      <c r="N34" s="44">
        <f>SUMIF('Quarter (GWh)'!$Z:$Z,'Annual (GWh)'!$Z34,'Quarter (GWh)'!N:N)</f>
        <v>119298.78</v>
      </c>
      <c r="O34" s="45">
        <f>SUMIF('Quarter (GWh)'!$Z:$Z,'Annual (GWh)'!$Z34,'Quarter (GWh)'!O:O)</f>
        <v>42828.7</v>
      </c>
      <c r="P34" s="45">
        <f>SUMIF('Quarter (GWh)'!$Z:$Z,'Annual (GWh)'!$Z34,'Quarter (GWh)'!P:P)</f>
        <v>1328.62</v>
      </c>
      <c r="Q34" s="45">
        <f>SUMIF('Quarter (GWh)'!$Z:$Z,'Annual (GWh)'!$Z34,'Quarter (GWh)'!Q:Q)</f>
        <v>2397.9499999999998</v>
      </c>
      <c r="R34" s="46">
        <f>SUMIF('Quarter (GWh)'!$Z:$Z,'Annual (GWh)'!$Z34,'Quarter (GWh)'!R:R)</f>
        <v>0</v>
      </c>
      <c r="S34" s="39">
        <f>SUMIF('Quarter (GWh)'!$Z:$Z,'Annual (GWh)'!$Z34,'Quarter (GWh)'!S:S)</f>
        <v>40626.39</v>
      </c>
      <c r="T34" s="47">
        <f>SUMIF('Quarter (GWh)'!$Z:$Z,'Annual (GWh)'!$Z34,'Quarter (GWh)'!T:T)</f>
        <v>840595.83000000007</v>
      </c>
      <c r="V34" s="109"/>
      <c r="W34" s="108"/>
      <c r="X34" s="108"/>
      <c r="Y34" s="108"/>
      <c r="Z34" s="109">
        <v>2021</v>
      </c>
    </row>
    <row r="35" spans="1:26" ht="17.149999999999999" customHeight="1" x14ac:dyDescent="0.35">
      <c r="A35" s="49">
        <f t="shared" si="0"/>
        <v>2022</v>
      </c>
      <c r="B35" s="44">
        <f>SUMIF('Quarter (GWh)'!$Z:$Z,'Annual (GWh)'!$Z35,'Quarter (GWh)'!B:B)</f>
        <v>423225.84</v>
      </c>
      <c r="C35" s="40">
        <f>SUMIF('Quarter (GWh)'!$Z:$Z,'Annual (GWh)'!$Z35,'Quarter (GWh)'!C:C)</f>
        <v>618291.13</v>
      </c>
      <c r="D35" s="40">
        <f>SUMIF('Quarter (GWh)'!$Z:$Z,'Annual (GWh)'!$Z35,'Quarter (GWh)'!D:D)</f>
        <v>260241.58000000002</v>
      </c>
      <c r="E35" s="41">
        <f>SUMIF('Quarter (GWh)'!$Z:$Z,'Annual (GWh)'!$Z35,'Quarter (GWh)'!E:E)</f>
        <v>358049.55</v>
      </c>
      <c r="F35" s="39">
        <f>SUMIF('Quarter (GWh)'!$Z:$Z,'Annual (GWh)'!$Z35,'Quarter (GWh)'!F:F)</f>
        <v>-4065.07</v>
      </c>
      <c r="G35" s="40">
        <f>SUMIF('Quarter (GWh)'!$Z:$Z,'Annual (GWh)'!$Z35,'Quarter (GWh)'!G:G)</f>
        <v>-437.55</v>
      </c>
      <c r="H35" s="40">
        <f>SUMIF('Quarter (GWh)'!$Z:$Z,'Annual (GWh)'!$Z35,'Quarter (GWh)'!H:H)</f>
        <v>5066.04</v>
      </c>
      <c r="I35" s="42">
        <f>SUMIF('Quarter (GWh)'!$Z:$Z,'Annual (GWh)'!$Z35,'Quarter (GWh)'!I:I)</f>
        <v>1041516.9700000001</v>
      </c>
      <c r="J35" s="43">
        <f>SUMIF('Quarter (GWh)'!$Z:$Z,'Annual (GWh)'!$Z35,'Quarter (GWh)'!J:J)</f>
        <v>781838.87999999989</v>
      </c>
      <c r="K35" s="39">
        <f>SUMIF('Quarter (GWh)'!$Z:$Z,'Annual (GWh)'!$Z35,'Quarter (GWh)'!K:K)</f>
        <v>257925.66</v>
      </c>
      <c r="L35" s="40">
        <f>SUMIF('Quarter (GWh)'!$Z:$Z,'Annual (GWh)'!$Z35,'Quarter (GWh)'!L:L)</f>
        <v>273585.93</v>
      </c>
      <c r="M35" s="40">
        <f>SUMIF('Quarter (GWh)'!$Z:$Z,'Annual (GWh)'!$Z35,'Quarter (GWh)'!M:M)</f>
        <v>64459.490000000005</v>
      </c>
      <c r="N35" s="44">
        <f>SUMIF('Quarter (GWh)'!$Z:$Z,'Annual (GWh)'!$Z35,'Quarter (GWh)'!N:N)</f>
        <v>109051.42</v>
      </c>
      <c r="O35" s="45">
        <f>SUMIF('Quarter (GWh)'!$Z:$Z,'Annual (GWh)'!$Z35,'Quarter (GWh)'!O:O)</f>
        <v>44679.429999999993</v>
      </c>
      <c r="P35" s="45">
        <f>SUMIF('Quarter (GWh)'!$Z:$Z,'Annual (GWh)'!$Z35,'Quarter (GWh)'!P:P)</f>
        <v>1794.55</v>
      </c>
      <c r="Q35" s="45">
        <f>SUMIF('Quarter (GWh)'!$Z:$Z,'Annual (GWh)'!$Z35,'Quarter (GWh)'!Q:Q)</f>
        <v>4167.47</v>
      </c>
      <c r="R35" s="46">
        <f>SUMIF('Quarter (GWh)'!$Z:$Z,'Annual (GWh)'!$Z35,'Quarter (GWh)'!R:R)</f>
        <v>0</v>
      </c>
      <c r="S35" s="39">
        <f>SUMIF('Quarter (GWh)'!$Z:$Z,'Annual (GWh)'!$Z35,'Quarter (GWh)'!S:S)</f>
        <v>39302.5</v>
      </c>
      <c r="T35" s="47">
        <f>SUMIF('Quarter (GWh)'!$Z:$Z,'Annual (GWh)'!$Z35,'Quarter (GWh)'!T:T)</f>
        <v>794966.45</v>
      </c>
      <c r="V35" s="109"/>
      <c r="W35" s="108"/>
      <c r="X35" s="108"/>
      <c r="Y35" s="108"/>
      <c r="Z35" s="109">
        <v>2022</v>
      </c>
    </row>
    <row r="36" spans="1:26" ht="17.149999999999999" customHeight="1" x14ac:dyDescent="0.35">
      <c r="A36" s="49">
        <v>2023</v>
      </c>
      <c r="B36" s="44">
        <f>SUMIF('Quarter (GWh)'!$Z:$Z,'Annual (GWh)'!$Z36,'Quarter (GWh)'!B:B)</f>
        <v>383036.54</v>
      </c>
      <c r="C36" s="40">
        <f>SUMIF('Quarter (GWh)'!$Z:$Z,'Annual (GWh)'!$Z36,'Quarter (GWh)'!C:C)</f>
        <v>494918.75</v>
      </c>
      <c r="D36" s="40">
        <f>SUMIF('Quarter (GWh)'!$Z:$Z,'Annual (GWh)'!$Z36,'Quarter (GWh)'!D:D)</f>
        <v>175590.77000000002</v>
      </c>
      <c r="E36" s="41">
        <f>SUMIF('Quarter (GWh)'!$Z:$Z,'Annual (GWh)'!$Z36,'Quarter (GWh)'!E:E)</f>
        <v>319327.98</v>
      </c>
      <c r="F36" s="39">
        <f>SUMIF('Quarter (GWh)'!$Z:$Z,'Annual (GWh)'!$Z36,'Quarter (GWh)'!F:F)</f>
        <v>-6714.66</v>
      </c>
      <c r="G36" s="40">
        <f>SUMIF('Quarter (GWh)'!$Z:$Z,'Annual (GWh)'!$Z36,'Quarter (GWh)'!G:G)</f>
        <v>-292.64999999999998</v>
      </c>
      <c r="H36" s="40">
        <f>SUMIF('Quarter (GWh)'!$Z:$Z,'Annual (GWh)'!$Z36,'Quarter (GWh)'!H:H)</f>
        <v>5190.42</v>
      </c>
      <c r="I36" s="42">
        <f>SUMIF('Quarter (GWh)'!$Z:$Z,'Annual (GWh)'!$Z36,'Quarter (GWh)'!I:I)</f>
        <v>877955.29</v>
      </c>
      <c r="J36" s="43">
        <f>SUMIF('Quarter (GWh)'!$Z:$Z,'Annual (GWh)'!$Z36,'Quarter (GWh)'!J:J)</f>
        <v>700547.63000000012</v>
      </c>
      <c r="K36" s="39">
        <f>SUMIF('Quarter (GWh)'!$Z:$Z,'Annual (GWh)'!$Z36,'Quarter (GWh)'!K:K)</f>
        <v>208744.13</v>
      </c>
      <c r="L36" s="40">
        <f>SUMIF('Quarter (GWh)'!$Z:$Z,'Annual (GWh)'!$Z36,'Quarter (GWh)'!L:L)</f>
        <v>241824.99000000002</v>
      </c>
      <c r="M36" s="40">
        <f>SUMIF('Quarter (GWh)'!$Z:$Z,'Annual (GWh)'!$Z36,'Quarter (GWh)'!M:M)</f>
        <v>72789.22</v>
      </c>
      <c r="N36" s="44">
        <f>SUMIF('Quarter (GWh)'!$Z:$Z,'Annual (GWh)'!$Z36,'Quarter (GWh)'!N:N)</f>
        <v>100069.26000000001</v>
      </c>
      <c r="O36" s="45">
        <f>SUMIF('Quarter (GWh)'!$Z:$Z,'Annual (GWh)'!$Z36,'Quarter (GWh)'!O:O)</f>
        <v>41794.559999999998</v>
      </c>
      <c r="P36" s="45">
        <f>SUMIF('Quarter (GWh)'!$Z:$Z,'Annual (GWh)'!$Z36,'Quarter (GWh)'!P:P)</f>
        <v>1251.9499999999998</v>
      </c>
      <c r="Q36" s="45">
        <f>SUMIF('Quarter (GWh)'!$Z:$Z,'Annual (GWh)'!$Z36,'Quarter (GWh)'!Q:Q)</f>
        <v>3163.2</v>
      </c>
      <c r="R36" s="46">
        <f>SUMIF('Quarter (GWh)'!$Z:$Z,'Annual (GWh)'!$Z36,'Quarter (GWh)'!R:R)</f>
        <v>0</v>
      </c>
      <c r="S36" s="39">
        <f>SUMIF('Quarter (GWh)'!$Z:$Z,'Annual (GWh)'!$Z36,'Quarter (GWh)'!S:S)</f>
        <v>37352.870000000003</v>
      </c>
      <c r="T36" s="47">
        <f>SUMIF('Quarter (GWh)'!$Z:$Z,'Annual (GWh)'!$Z36,'Quarter (GWh)'!T:T)</f>
        <v>706990.17999999993</v>
      </c>
      <c r="V36" s="109"/>
      <c r="W36" s="108"/>
      <c r="X36" s="108"/>
      <c r="Y36" s="108"/>
      <c r="Z36" s="109">
        <v>2023</v>
      </c>
    </row>
    <row r="37" spans="1:26" x14ac:dyDescent="0.35">
      <c r="A37" s="121">
        <v>2024</v>
      </c>
      <c r="B37" s="44">
        <f>SUMIF('Quarter (GWh)'!$Z:$Z,'Annual (GWh)'!$Z37,'Quarter (GWh)'!B:B)</f>
        <v>343722.11</v>
      </c>
      <c r="C37" s="40">
        <f>SUMIF('Quarter (GWh)'!$Z:$Z,'Annual (GWh)'!$Z37,'Quarter (GWh)'!C:C)</f>
        <v>453300.88</v>
      </c>
      <c r="D37" s="40">
        <f>SUMIF('Quarter (GWh)'!$Z:$Z,'Annual (GWh)'!$Z37,'Quarter (GWh)'!D:D)</f>
        <v>118427.45999999999</v>
      </c>
      <c r="E37" s="41">
        <f>SUMIF('Quarter (GWh)'!$Z:$Z,'Annual (GWh)'!$Z37,'Quarter (GWh)'!E:E)</f>
        <v>334873.42</v>
      </c>
      <c r="F37" s="39">
        <f>SUMIF('Quarter (GWh)'!$Z:$Z,'Annual (GWh)'!$Z37,'Quarter (GWh)'!F:F)</f>
        <v>2691.4700000000003</v>
      </c>
      <c r="G37" s="40">
        <f>SUMIF('Quarter (GWh)'!$Z:$Z,'Annual (GWh)'!$Z37,'Quarter (GWh)'!G:G)</f>
        <v>-387.69</v>
      </c>
      <c r="H37" s="40">
        <f>SUMIF('Quarter (GWh)'!$Z:$Z,'Annual (GWh)'!$Z37,'Quarter (GWh)'!H:H)</f>
        <v>5442.0599999999995</v>
      </c>
      <c r="I37" s="42">
        <f>SUMIF('Quarter (GWh)'!$Z:$Z,'Annual (GWh)'!$Z37,'Quarter (GWh)'!I:I)</f>
        <v>797022.99</v>
      </c>
      <c r="J37" s="43">
        <f>SUMIF('Quarter (GWh)'!$Z:$Z,'Annual (GWh)'!$Z37,'Quarter (GWh)'!J:J)</f>
        <v>686341.37</v>
      </c>
      <c r="K37" s="39">
        <f>SUMIF('Quarter (GWh)'!$Z:$Z,'Annual (GWh)'!$Z37,'Quarter (GWh)'!K:K)</f>
        <v>179594.44</v>
      </c>
      <c r="L37" s="40">
        <f>SUMIF('Quarter (GWh)'!$Z:$Z,'Annual (GWh)'!$Z37,'Quarter (GWh)'!L:L)</f>
        <v>252344.85</v>
      </c>
      <c r="M37" s="40">
        <f>SUMIF('Quarter (GWh)'!$Z:$Z,'Annual (GWh)'!$Z37,'Quarter (GWh)'!M:M)</f>
        <v>69088.5</v>
      </c>
      <c r="N37" s="44">
        <f>SUMIF('Quarter (GWh)'!$Z:$Z,'Annual (GWh)'!$Z37,'Quarter (GWh)'!N:N)</f>
        <v>104987.88</v>
      </c>
      <c r="O37" s="45">
        <f>SUMIF('Quarter (GWh)'!$Z:$Z,'Annual (GWh)'!$Z37,'Quarter (GWh)'!O:O)</f>
        <v>39683.94</v>
      </c>
      <c r="P37" s="45">
        <f>SUMIF('Quarter (GWh)'!$Z:$Z,'Annual (GWh)'!$Z37,'Quarter (GWh)'!P:P)</f>
        <v>915.71</v>
      </c>
      <c r="Q37" s="45">
        <f>SUMIF('Quarter (GWh)'!$Z:$Z,'Annual (GWh)'!$Z37,'Quarter (GWh)'!Q:Q)</f>
        <v>1667.32</v>
      </c>
      <c r="R37" s="46">
        <f>SUMIF('Quarter (GWh)'!$Z:$Z,'Annual (GWh)'!$Z37,'Quarter (GWh)'!R:R)</f>
        <v>0</v>
      </c>
      <c r="S37" s="39">
        <f>SUMIF('Quarter (GWh)'!$Z:$Z,'Annual (GWh)'!$Z37,'Quarter (GWh)'!S:S)</f>
        <v>39038.429999999993</v>
      </c>
      <c r="T37" s="47">
        <f>SUMIF('Quarter (GWh)'!$Z:$Z,'Annual (GWh)'!$Z37,'Quarter (GWh)'!T:T)</f>
        <v>687321.07000000007</v>
      </c>
      <c r="V37" s="109"/>
      <c r="W37" s="108"/>
      <c r="X37" s="108"/>
      <c r="Y37" s="108"/>
      <c r="Z37" s="109">
        <v>2024</v>
      </c>
    </row>
    <row r="38" spans="1:26" x14ac:dyDescent="0.35">
      <c r="A38" s="154">
        <v>2025</v>
      </c>
      <c r="B38" s="44">
        <f>SUMIF('Quarter (GWh)'!$Z:$Z,'Annual (GWh)'!$Z38,'Quarter (GWh)'!B:B)</f>
        <v>332078.92</v>
      </c>
      <c r="C38" s="40">
        <f>SUMIF('Quarter (GWh)'!$Z:$Z,'Annual (GWh)'!$Z38,'Quarter (GWh)'!C:C)</f>
        <v>463691.91</v>
      </c>
      <c r="D38" s="40">
        <f>SUMIF('Quarter (GWh)'!$Z:$Z,'Annual (GWh)'!$Z38,'Quarter (GWh)'!D:D)</f>
        <v>133108.38</v>
      </c>
      <c r="E38" s="41">
        <f>SUMIF('Quarter (GWh)'!$Z:$Z,'Annual (GWh)'!$Z38,'Quarter (GWh)'!E:E)</f>
        <v>330583.53000000003</v>
      </c>
      <c r="F38" s="39">
        <f>SUMIF('Quarter (GWh)'!$Z:$Z,'Annual (GWh)'!$Z38,'Quarter (GWh)'!F:F)</f>
        <v>8585.3799999999992</v>
      </c>
      <c r="G38" s="40">
        <f>SUMIF('Quarter (GWh)'!$Z:$Z,'Annual (GWh)'!$Z38,'Quarter (GWh)'!G:G)</f>
        <v>-394.71</v>
      </c>
      <c r="H38" s="40">
        <f>SUMIF('Quarter (GWh)'!$Z:$Z,'Annual (GWh)'!$Z38,'Quarter (GWh)'!H:H)</f>
        <v>5760.3</v>
      </c>
      <c r="I38" s="42">
        <f>SUMIF('Quarter (GWh)'!$Z:$Z,'Annual (GWh)'!$Z38,'Quarter (GWh)'!I:I)</f>
        <v>795770.83000000007</v>
      </c>
      <c r="J38" s="43">
        <f>SUMIF('Quarter (GWh)'!$Z:$Z,'Annual (GWh)'!$Z38,'Quarter (GWh)'!J:J)</f>
        <v>676613.42</v>
      </c>
      <c r="K38" s="39">
        <f>SUMIF('Quarter (GWh)'!$Z:$Z,'Annual (GWh)'!$Z38,'Quarter (GWh)'!K:K)</f>
        <v>192196.78000000003</v>
      </c>
      <c r="L38" s="40">
        <f>SUMIF('Quarter (GWh)'!$Z:$Z,'Annual (GWh)'!$Z38,'Quarter (GWh)'!L:L)</f>
        <v>250354.68</v>
      </c>
      <c r="M38" s="40">
        <f>SUMIF('Quarter (GWh)'!$Z:$Z,'Annual (GWh)'!$Z38,'Quarter (GWh)'!M:M)</f>
        <v>63715.25</v>
      </c>
      <c r="N38" s="44">
        <f>SUMIF('Quarter (GWh)'!$Z:$Z,'Annual (GWh)'!$Z38,'Quarter (GWh)'!N:N)</f>
        <v>96989.03</v>
      </c>
      <c r="O38" s="45">
        <f>SUMIF('Quarter (GWh)'!$Z:$Z,'Annual (GWh)'!$Z38,'Quarter (GWh)'!O:O)</f>
        <v>36774.14</v>
      </c>
      <c r="P38" s="45">
        <f>SUMIF('Quarter (GWh)'!$Z:$Z,'Annual (GWh)'!$Z38,'Quarter (GWh)'!P:P)</f>
        <v>846.86000000000013</v>
      </c>
      <c r="Q38" s="45">
        <f>SUMIF('Quarter (GWh)'!$Z:$Z,'Annual (GWh)'!$Z38,'Quarter (GWh)'!Q:Q)</f>
        <v>2060.4500000000003</v>
      </c>
      <c r="R38" s="46">
        <f>SUMIF('Quarter (GWh)'!$Z:$Z,'Annual (GWh)'!$Z38,'Quarter (GWh)'!R:R)</f>
        <v>0</v>
      </c>
      <c r="S38" s="39">
        <f>SUMIF('Quarter (GWh)'!$Z:$Z,'Annual (GWh)'!$Z38,'Quarter (GWh)'!S:S)</f>
        <v>37448.619999999995</v>
      </c>
      <c r="T38" s="47">
        <f>SUMIF('Quarter (GWh)'!$Z:$Z,'Annual (GWh)'!$Z38,'Quarter (GWh)'!T:T)</f>
        <v>680385.81</v>
      </c>
      <c r="V38" s="109"/>
      <c r="W38" s="108"/>
      <c r="X38" s="108"/>
      <c r="Y38" s="108"/>
      <c r="Z38" s="109">
        <v>2025</v>
      </c>
    </row>
    <row r="39" spans="1:26" x14ac:dyDescent="0.35">
      <c r="C39" s="40"/>
    </row>
    <row r="40" spans="1:26" x14ac:dyDescent="0.35">
      <c r="C40" s="40"/>
      <c r="M40" s="151"/>
    </row>
    <row r="41" spans="1:26" x14ac:dyDescent="0.35">
      <c r="C41" s="40"/>
      <c r="L41" s="151"/>
      <c r="M41" s="151"/>
      <c r="N41" s="151"/>
    </row>
    <row r="42" spans="1:26" x14ac:dyDescent="0.35">
      <c r="C42" s="40"/>
      <c r="L42" s="151"/>
      <c r="M42" s="151"/>
      <c r="N42" s="151"/>
    </row>
    <row r="43" spans="1:26" x14ac:dyDescent="0.35">
      <c r="C43" s="40"/>
      <c r="L43" s="151"/>
      <c r="M43" s="151"/>
      <c r="N43" s="151"/>
    </row>
    <row r="44" spans="1:26" x14ac:dyDescent="0.35">
      <c r="C44" s="40"/>
      <c r="L44" s="151"/>
      <c r="M44" s="151"/>
      <c r="N44" s="151"/>
    </row>
    <row r="45" spans="1:26" x14ac:dyDescent="0.35">
      <c r="C45" s="40"/>
      <c r="L45" s="151"/>
      <c r="M45" s="151"/>
      <c r="N45" s="151"/>
    </row>
    <row r="46" spans="1:26" x14ac:dyDescent="0.35">
      <c r="C46" s="40"/>
      <c r="L46" s="151"/>
      <c r="M46" s="151"/>
      <c r="N46" s="151"/>
    </row>
    <row r="47" spans="1:26" x14ac:dyDescent="0.35">
      <c r="C47" s="40"/>
      <c r="L47" s="151"/>
      <c r="M47" s="151"/>
      <c r="N47" s="151"/>
    </row>
    <row r="48" spans="1:26" x14ac:dyDescent="0.35">
      <c r="C48" s="40"/>
      <c r="M48" s="151"/>
    </row>
    <row r="49" spans="3:14" x14ac:dyDescent="0.35">
      <c r="C49" s="40"/>
      <c r="M49" s="151"/>
    </row>
    <row r="50" spans="3:14" x14ac:dyDescent="0.35">
      <c r="C50" s="40"/>
      <c r="L50" s="151"/>
      <c r="M50" s="151"/>
      <c r="N50" s="151"/>
    </row>
    <row r="51" spans="3:14" x14ac:dyDescent="0.35">
      <c r="C51" s="40"/>
    </row>
    <row r="52" spans="3:14" x14ac:dyDescent="0.35">
      <c r="C52" s="40"/>
    </row>
  </sheetData>
  <pageMargins left="0.74803149606299213" right="0.74803149606299213" top="0.98425196850393704" bottom="0.98425196850393704" header="0.51181102362204722" footer="0.51181102362204722"/>
  <pageSetup paperSize="9" scale="52" orientation="landscape" verticalDpi="4"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C5DBD-FAF4-4C42-8995-364439158662}">
  <sheetPr>
    <pageSetUpPr fitToPage="1"/>
  </sheetPr>
  <dimension ref="A1:Z130"/>
  <sheetViews>
    <sheetView showGridLines="0" zoomScaleNormal="100" workbookViewId="0">
      <pane xSplit="1" ySplit="8" topLeftCell="B128" activePane="bottomRight" state="frozen"/>
      <selection pane="topRight" activeCell="E1" sqref="E1"/>
      <selection pane="bottomLeft" activeCell="A9" sqref="A9"/>
      <selection pane="bottomRight" activeCell="B128" sqref="B128"/>
    </sheetView>
  </sheetViews>
  <sheetFormatPr defaultColWidth="9" defaultRowHeight="15.5" x14ac:dyDescent="0.35"/>
  <cols>
    <col min="1" max="1" width="25.54296875" style="50" customWidth="1"/>
    <col min="2" max="20" width="13.54296875" style="50" customWidth="1"/>
    <col min="21" max="21" width="9" style="50"/>
    <col min="22" max="23" width="7.54296875" style="50" customWidth="1"/>
    <col min="24" max="24" width="11.26953125" style="50" customWidth="1"/>
    <col min="25" max="26" width="7.54296875" style="50" customWidth="1"/>
    <col min="27" max="231" width="9" style="50"/>
    <col min="232" max="232" width="6.26953125" style="50" customWidth="1"/>
    <col min="233" max="233" width="10.26953125" style="50" customWidth="1"/>
    <col min="234" max="234" width="11" style="50" customWidth="1"/>
    <col min="235" max="235" width="12.54296875" style="50" customWidth="1"/>
    <col min="236" max="236" width="11.453125" style="50" customWidth="1"/>
    <col min="237" max="237" width="9.54296875" style="50" customWidth="1"/>
    <col min="238" max="238" width="0" style="50" hidden="1" customWidth="1"/>
    <col min="239" max="239" width="9.7265625" style="50" customWidth="1"/>
    <col min="240" max="241" width="12.54296875" style="50" customWidth="1"/>
    <col min="242" max="242" width="12.26953125" style="50" customWidth="1"/>
    <col min="243" max="243" width="12.54296875" style="50" customWidth="1"/>
    <col min="244" max="244" width="0" style="50" hidden="1" customWidth="1"/>
    <col min="245" max="245" width="14.26953125" style="50" customWidth="1"/>
    <col min="246" max="246" width="10.7265625" style="50" customWidth="1"/>
    <col min="247" max="247" width="13.7265625" style="50" customWidth="1"/>
    <col min="248" max="248" width="11.54296875" style="50" customWidth="1"/>
    <col min="249" max="249" width="11.26953125" style="50" customWidth="1"/>
    <col min="250" max="250" width="13.54296875" style="50" customWidth="1"/>
    <col min="251" max="251" width="15" style="50" customWidth="1"/>
    <col min="252" max="252" width="15.26953125" style="50" bestFit="1" customWidth="1"/>
    <col min="253" max="253" width="16.26953125" style="50" bestFit="1" customWidth="1"/>
    <col min="254" max="254" width="12" style="50" customWidth="1"/>
    <col min="255" max="487" width="9" style="50"/>
    <col min="488" max="488" width="6.26953125" style="50" customWidth="1"/>
    <col min="489" max="489" width="10.26953125" style="50" customWidth="1"/>
    <col min="490" max="490" width="11" style="50" customWidth="1"/>
    <col min="491" max="491" width="12.54296875" style="50" customWidth="1"/>
    <col min="492" max="492" width="11.453125" style="50" customWidth="1"/>
    <col min="493" max="493" width="9.54296875" style="50" customWidth="1"/>
    <col min="494" max="494" width="0" style="50" hidden="1" customWidth="1"/>
    <col min="495" max="495" width="9.7265625" style="50" customWidth="1"/>
    <col min="496" max="497" width="12.54296875" style="50" customWidth="1"/>
    <col min="498" max="498" width="12.26953125" style="50" customWidth="1"/>
    <col min="499" max="499" width="12.54296875" style="50" customWidth="1"/>
    <col min="500" max="500" width="0" style="50" hidden="1" customWidth="1"/>
    <col min="501" max="501" width="14.26953125" style="50" customWidth="1"/>
    <col min="502" max="502" width="10.7265625" style="50" customWidth="1"/>
    <col min="503" max="503" width="13.7265625" style="50" customWidth="1"/>
    <col min="504" max="504" width="11.54296875" style="50" customWidth="1"/>
    <col min="505" max="505" width="11.26953125" style="50" customWidth="1"/>
    <col min="506" max="506" width="13.54296875" style="50" customWidth="1"/>
    <col min="507" max="507" width="15" style="50" customWidth="1"/>
    <col min="508" max="508" width="15.26953125" style="50" bestFit="1" customWidth="1"/>
    <col min="509" max="509" width="16.26953125" style="50" bestFit="1" customWidth="1"/>
    <col min="510" max="510" width="12" style="50" customWidth="1"/>
    <col min="511" max="743" width="9" style="50"/>
    <col min="744" max="744" width="6.26953125" style="50" customWidth="1"/>
    <col min="745" max="745" width="10.26953125" style="50" customWidth="1"/>
    <col min="746" max="746" width="11" style="50" customWidth="1"/>
    <col min="747" max="747" width="12.54296875" style="50" customWidth="1"/>
    <col min="748" max="748" width="11.453125" style="50" customWidth="1"/>
    <col min="749" max="749" width="9.54296875" style="50" customWidth="1"/>
    <col min="750" max="750" width="0" style="50" hidden="1" customWidth="1"/>
    <col min="751" max="751" width="9.7265625" style="50" customWidth="1"/>
    <col min="752" max="753" width="12.54296875" style="50" customWidth="1"/>
    <col min="754" max="754" width="12.26953125" style="50" customWidth="1"/>
    <col min="755" max="755" width="12.54296875" style="50" customWidth="1"/>
    <col min="756" max="756" width="0" style="50" hidden="1" customWidth="1"/>
    <col min="757" max="757" width="14.26953125" style="50" customWidth="1"/>
    <col min="758" max="758" width="10.7265625" style="50" customWidth="1"/>
    <col min="759" max="759" width="13.7265625" style="50" customWidth="1"/>
    <col min="760" max="760" width="11.54296875" style="50" customWidth="1"/>
    <col min="761" max="761" width="11.26953125" style="50" customWidth="1"/>
    <col min="762" max="762" width="13.54296875" style="50" customWidth="1"/>
    <col min="763" max="763" width="15" style="50" customWidth="1"/>
    <col min="764" max="764" width="15.26953125" style="50" bestFit="1" customWidth="1"/>
    <col min="765" max="765" width="16.26953125" style="50" bestFit="1" customWidth="1"/>
    <col min="766" max="766" width="12" style="50" customWidth="1"/>
    <col min="767" max="999" width="9" style="50"/>
    <col min="1000" max="1000" width="6.26953125" style="50" customWidth="1"/>
    <col min="1001" max="1001" width="10.26953125" style="50" customWidth="1"/>
    <col min="1002" max="1002" width="11" style="50" customWidth="1"/>
    <col min="1003" max="1003" width="12.54296875" style="50" customWidth="1"/>
    <col min="1004" max="1004" width="11.453125" style="50" customWidth="1"/>
    <col min="1005" max="1005" width="9.54296875" style="50" customWidth="1"/>
    <col min="1006" max="1006" width="0" style="50" hidden="1" customWidth="1"/>
    <col min="1007" max="1007" width="9.7265625" style="50" customWidth="1"/>
    <col min="1008" max="1009" width="12.54296875" style="50" customWidth="1"/>
    <col min="1010" max="1010" width="12.26953125" style="50" customWidth="1"/>
    <col min="1011" max="1011" width="12.54296875" style="50" customWidth="1"/>
    <col min="1012" max="1012" width="0" style="50" hidden="1" customWidth="1"/>
    <col min="1013" max="1013" width="14.26953125" style="50" customWidth="1"/>
    <col min="1014" max="1014" width="10.7265625" style="50" customWidth="1"/>
    <col min="1015" max="1015" width="13.7265625" style="50" customWidth="1"/>
    <col min="1016" max="1016" width="11.54296875" style="50" customWidth="1"/>
    <col min="1017" max="1017" width="11.26953125" style="50" customWidth="1"/>
    <col min="1018" max="1018" width="13.54296875" style="50" customWidth="1"/>
    <col min="1019" max="1019" width="15" style="50" customWidth="1"/>
    <col min="1020" max="1020" width="15.26953125" style="50" bestFit="1" customWidth="1"/>
    <col min="1021" max="1021" width="16.26953125" style="50" bestFit="1" customWidth="1"/>
    <col min="1022" max="1022" width="12" style="50" customWidth="1"/>
    <col min="1023" max="1255" width="9" style="50"/>
    <col min="1256" max="1256" width="6.26953125" style="50" customWidth="1"/>
    <col min="1257" max="1257" width="10.26953125" style="50" customWidth="1"/>
    <col min="1258" max="1258" width="11" style="50" customWidth="1"/>
    <col min="1259" max="1259" width="12.54296875" style="50" customWidth="1"/>
    <col min="1260" max="1260" width="11.453125" style="50" customWidth="1"/>
    <col min="1261" max="1261" width="9.54296875" style="50" customWidth="1"/>
    <col min="1262" max="1262" width="0" style="50" hidden="1" customWidth="1"/>
    <col min="1263" max="1263" width="9.7265625" style="50" customWidth="1"/>
    <col min="1264" max="1265" width="12.54296875" style="50" customWidth="1"/>
    <col min="1266" max="1266" width="12.26953125" style="50" customWidth="1"/>
    <col min="1267" max="1267" width="12.54296875" style="50" customWidth="1"/>
    <col min="1268" max="1268" width="0" style="50" hidden="1" customWidth="1"/>
    <col min="1269" max="1269" width="14.26953125" style="50" customWidth="1"/>
    <col min="1270" max="1270" width="10.7265625" style="50" customWidth="1"/>
    <col min="1271" max="1271" width="13.7265625" style="50" customWidth="1"/>
    <col min="1272" max="1272" width="11.54296875" style="50" customWidth="1"/>
    <col min="1273" max="1273" width="11.26953125" style="50" customWidth="1"/>
    <col min="1274" max="1274" width="13.54296875" style="50" customWidth="1"/>
    <col min="1275" max="1275" width="15" style="50" customWidth="1"/>
    <col min="1276" max="1276" width="15.26953125" style="50" bestFit="1" customWidth="1"/>
    <col min="1277" max="1277" width="16.26953125" style="50" bestFit="1" customWidth="1"/>
    <col min="1278" max="1278" width="12" style="50" customWidth="1"/>
    <col min="1279" max="1511" width="9" style="50"/>
    <col min="1512" max="1512" width="6.26953125" style="50" customWidth="1"/>
    <col min="1513" max="1513" width="10.26953125" style="50" customWidth="1"/>
    <col min="1514" max="1514" width="11" style="50" customWidth="1"/>
    <col min="1515" max="1515" width="12.54296875" style="50" customWidth="1"/>
    <col min="1516" max="1516" width="11.453125" style="50" customWidth="1"/>
    <col min="1517" max="1517" width="9.54296875" style="50" customWidth="1"/>
    <col min="1518" max="1518" width="0" style="50" hidden="1" customWidth="1"/>
    <col min="1519" max="1519" width="9.7265625" style="50" customWidth="1"/>
    <col min="1520" max="1521" width="12.54296875" style="50" customWidth="1"/>
    <col min="1522" max="1522" width="12.26953125" style="50" customWidth="1"/>
    <col min="1523" max="1523" width="12.54296875" style="50" customWidth="1"/>
    <col min="1524" max="1524" width="0" style="50" hidden="1" customWidth="1"/>
    <col min="1525" max="1525" width="14.26953125" style="50" customWidth="1"/>
    <col min="1526" max="1526" width="10.7265625" style="50" customWidth="1"/>
    <col min="1527" max="1527" width="13.7265625" style="50" customWidth="1"/>
    <col min="1528" max="1528" width="11.54296875" style="50" customWidth="1"/>
    <col min="1529" max="1529" width="11.26953125" style="50" customWidth="1"/>
    <col min="1530" max="1530" width="13.54296875" style="50" customWidth="1"/>
    <col min="1531" max="1531" width="15" style="50" customWidth="1"/>
    <col min="1532" max="1532" width="15.26953125" style="50" bestFit="1" customWidth="1"/>
    <col min="1533" max="1533" width="16.26953125" style="50" bestFit="1" customWidth="1"/>
    <col min="1534" max="1534" width="12" style="50" customWidth="1"/>
    <col min="1535" max="1767" width="9" style="50"/>
    <col min="1768" max="1768" width="6.26953125" style="50" customWidth="1"/>
    <col min="1769" max="1769" width="10.26953125" style="50" customWidth="1"/>
    <col min="1770" max="1770" width="11" style="50" customWidth="1"/>
    <col min="1771" max="1771" width="12.54296875" style="50" customWidth="1"/>
    <col min="1772" max="1772" width="11.453125" style="50" customWidth="1"/>
    <col min="1773" max="1773" width="9.54296875" style="50" customWidth="1"/>
    <col min="1774" max="1774" width="0" style="50" hidden="1" customWidth="1"/>
    <col min="1775" max="1775" width="9.7265625" style="50" customWidth="1"/>
    <col min="1776" max="1777" width="12.54296875" style="50" customWidth="1"/>
    <col min="1778" max="1778" width="12.26953125" style="50" customWidth="1"/>
    <col min="1779" max="1779" width="12.54296875" style="50" customWidth="1"/>
    <col min="1780" max="1780" width="0" style="50" hidden="1" customWidth="1"/>
    <col min="1781" max="1781" width="14.26953125" style="50" customWidth="1"/>
    <col min="1782" max="1782" width="10.7265625" style="50" customWidth="1"/>
    <col min="1783" max="1783" width="13.7265625" style="50" customWidth="1"/>
    <col min="1784" max="1784" width="11.54296875" style="50" customWidth="1"/>
    <col min="1785" max="1785" width="11.26953125" style="50" customWidth="1"/>
    <col min="1786" max="1786" width="13.54296875" style="50" customWidth="1"/>
    <col min="1787" max="1787" width="15" style="50" customWidth="1"/>
    <col min="1788" max="1788" width="15.26953125" style="50" bestFit="1" customWidth="1"/>
    <col min="1789" max="1789" width="16.26953125" style="50" bestFit="1" customWidth="1"/>
    <col min="1790" max="1790" width="12" style="50" customWidth="1"/>
    <col min="1791" max="2023" width="9" style="50"/>
    <col min="2024" max="2024" width="6.26953125" style="50" customWidth="1"/>
    <col min="2025" max="2025" width="10.26953125" style="50" customWidth="1"/>
    <col min="2026" max="2026" width="11" style="50" customWidth="1"/>
    <col min="2027" max="2027" width="12.54296875" style="50" customWidth="1"/>
    <col min="2028" max="2028" width="11.453125" style="50" customWidth="1"/>
    <col min="2029" max="2029" width="9.54296875" style="50" customWidth="1"/>
    <col min="2030" max="2030" width="0" style="50" hidden="1" customWidth="1"/>
    <col min="2031" max="2031" width="9.7265625" style="50" customWidth="1"/>
    <col min="2032" max="2033" width="12.54296875" style="50" customWidth="1"/>
    <col min="2034" max="2034" width="12.26953125" style="50" customWidth="1"/>
    <col min="2035" max="2035" width="12.54296875" style="50" customWidth="1"/>
    <col min="2036" max="2036" width="0" style="50" hidden="1" customWidth="1"/>
    <col min="2037" max="2037" width="14.26953125" style="50" customWidth="1"/>
    <col min="2038" max="2038" width="10.7265625" style="50" customWidth="1"/>
    <col min="2039" max="2039" width="13.7265625" style="50" customWidth="1"/>
    <col min="2040" max="2040" width="11.54296875" style="50" customWidth="1"/>
    <col min="2041" max="2041" width="11.26953125" style="50" customWidth="1"/>
    <col min="2042" max="2042" width="13.54296875" style="50" customWidth="1"/>
    <col min="2043" max="2043" width="15" style="50" customWidth="1"/>
    <col min="2044" max="2044" width="15.26953125" style="50" bestFit="1" customWidth="1"/>
    <col min="2045" max="2045" width="16.26953125" style="50" bestFit="1" customWidth="1"/>
    <col min="2046" max="2046" width="12" style="50" customWidth="1"/>
    <col min="2047" max="2279" width="9" style="50"/>
    <col min="2280" max="2280" width="6.26953125" style="50" customWidth="1"/>
    <col min="2281" max="2281" width="10.26953125" style="50" customWidth="1"/>
    <col min="2282" max="2282" width="11" style="50" customWidth="1"/>
    <col min="2283" max="2283" width="12.54296875" style="50" customWidth="1"/>
    <col min="2284" max="2284" width="11.453125" style="50" customWidth="1"/>
    <col min="2285" max="2285" width="9.54296875" style="50" customWidth="1"/>
    <col min="2286" max="2286" width="0" style="50" hidden="1" customWidth="1"/>
    <col min="2287" max="2287" width="9.7265625" style="50" customWidth="1"/>
    <col min="2288" max="2289" width="12.54296875" style="50" customWidth="1"/>
    <col min="2290" max="2290" width="12.26953125" style="50" customWidth="1"/>
    <col min="2291" max="2291" width="12.54296875" style="50" customWidth="1"/>
    <col min="2292" max="2292" width="0" style="50" hidden="1" customWidth="1"/>
    <col min="2293" max="2293" width="14.26953125" style="50" customWidth="1"/>
    <col min="2294" max="2294" width="10.7265625" style="50" customWidth="1"/>
    <col min="2295" max="2295" width="13.7265625" style="50" customWidth="1"/>
    <col min="2296" max="2296" width="11.54296875" style="50" customWidth="1"/>
    <col min="2297" max="2297" width="11.26953125" style="50" customWidth="1"/>
    <col min="2298" max="2298" width="13.54296875" style="50" customWidth="1"/>
    <col min="2299" max="2299" width="15" style="50" customWidth="1"/>
    <col min="2300" max="2300" width="15.26953125" style="50" bestFit="1" customWidth="1"/>
    <col min="2301" max="2301" width="16.26953125" style="50" bestFit="1" customWidth="1"/>
    <col min="2302" max="2302" width="12" style="50" customWidth="1"/>
    <col min="2303" max="2535" width="9" style="50"/>
    <col min="2536" max="2536" width="6.26953125" style="50" customWidth="1"/>
    <col min="2537" max="2537" width="10.26953125" style="50" customWidth="1"/>
    <col min="2538" max="2538" width="11" style="50" customWidth="1"/>
    <col min="2539" max="2539" width="12.54296875" style="50" customWidth="1"/>
    <col min="2540" max="2540" width="11.453125" style="50" customWidth="1"/>
    <col min="2541" max="2541" width="9.54296875" style="50" customWidth="1"/>
    <col min="2542" max="2542" width="0" style="50" hidden="1" customWidth="1"/>
    <col min="2543" max="2543" width="9.7265625" style="50" customWidth="1"/>
    <col min="2544" max="2545" width="12.54296875" style="50" customWidth="1"/>
    <col min="2546" max="2546" width="12.26953125" style="50" customWidth="1"/>
    <col min="2547" max="2547" width="12.54296875" style="50" customWidth="1"/>
    <col min="2548" max="2548" width="0" style="50" hidden="1" customWidth="1"/>
    <col min="2549" max="2549" width="14.26953125" style="50" customWidth="1"/>
    <col min="2550" max="2550" width="10.7265625" style="50" customWidth="1"/>
    <col min="2551" max="2551" width="13.7265625" style="50" customWidth="1"/>
    <col min="2552" max="2552" width="11.54296875" style="50" customWidth="1"/>
    <col min="2553" max="2553" width="11.26953125" style="50" customWidth="1"/>
    <col min="2554" max="2554" width="13.54296875" style="50" customWidth="1"/>
    <col min="2555" max="2555" width="15" style="50" customWidth="1"/>
    <col min="2556" max="2556" width="15.26953125" style="50" bestFit="1" customWidth="1"/>
    <col min="2557" max="2557" width="16.26953125" style="50" bestFit="1" customWidth="1"/>
    <col min="2558" max="2558" width="12" style="50" customWidth="1"/>
    <col min="2559" max="2791" width="9" style="50"/>
    <col min="2792" max="2792" width="6.26953125" style="50" customWidth="1"/>
    <col min="2793" max="2793" width="10.26953125" style="50" customWidth="1"/>
    <col min="2794" max="2794" width="11" style="50" customWidth="1"/>
    <col min="2795" max="2795" width="12.54296875" style="50" customWidth="1"/>
    <col min="2796" max="2796" width="11.453125" style="50" customWidth="1"/>
    <col min="2797" max="2797" width="9.54296875" style="50" customWidth="1"/>
    <col min="2798" max="2798" width="0" style="50" hidden="1" customWidth="1"/>
    <col min="2799" max="2799" width="9.7265625" style="50" customWidth="1"/>
    <col min="2800" max="2801" width="12.54296875" style="50" customWidth="1"/>
    <col min="2802" max="2802" width="12.26953125" style="50" customWidth="1"/>
    <col min="2803" max="2803" width="12.54296875" style="50" customWidth="1"/>
    <col min="2804" max="2804" width="0" style="50" hidden="1" customWidth="1"/>
    <col min="2805" max="2805" width="14.26953125" style="50" customWidth="1"/>
    <col min="2806" max="2806" width="10.7265625" style="50" customWidth="1"/>
    <col min="2807" max="2807" width="13.7265625" style="50" customWidth="1"/>
    <col min="2808" max="2808" width="11.54296875" style="50" customWidth="1"/>
    <col min="2809" max="2809" width="11.26953125" style="50" customWidth="1"/>
    <col min="2810" max="2810" width="13.54296875" style="50" customWidth="1"/>
    <col min="2811" max="2811" width="15" style="50" customWidth="1"/>
    <col min="2812" max="2812" width="15.26953125" style="50" bestFit="1" customWidth="1"/>
    <col min="2813" max="2813" width="16.26953125" style="50" bestFit="1" customWidth="1"/>
    <col min="2814" max="2814" width="12" style="50" customWidth="1"/>
    <col min="2815" max="3047" width="9" style="50"/>
    <col min="3048" max="3048" width="6.26953125" style="50" customWidth="1"/>
    <col min="3049" max="3049" width="10.26953125" style="50" customWidth="1"/>
    <col min="3050" max="3050" width="11" style="50" customWidth="1"/>
    <col min="3051" max="3051" width="12.54296875" style="50" customWidth="1"/>
    <col min="3052" max="3052" width="11.453125" style="50" customWidth="1"/>
    <col min="3053" max="3053" width="9.54296875" style="50" customWidth="1"/>
    <col min="3054" max="3054" width="0" style="50" hidden="1" customWidth="1"/>
    <col min="3055" max="3055" width="9.7265625" style="50" customWidth="1"/>
    <col min="3056" max="3057" width="12.54296875" style="50" customWidth="1"/>
    <col min="3058" max="3058" width="12.26953125" style="50" customWidth="1"/>
    <col min="3059" max="3059" width="12.54296875" style="50" customWidth="1"/>
    <col min="3060" max="3060" width="0" style="50" hidden="1" customWidth="1"/>
    <col min="3061" max="3061" width="14.26953125" style="50" customWidth="1"/>
    <col min="3062" max="3062" width="10.7265625" style="50" customWidth="1"/>
    <col min="3063" max="3063" width="13.7265625" style="50" customWidth="1"/>
    <col min="3064" max="3064" width="11.54296875" style="50" customWidth="1"/>
    <col min="3065" max="3065" width="11.26953125" style="50" customWidth="1"/>
    <col min="3066" max="3066" width="13.54296875" style="50" customWidth="1"/>
    <col min="3067" max="3067" width="15" style="50" customWidth="1"/>
    <col min="3068" max="3068" width="15.26953125" style="50" bestFit="1" customWidth="1"/>
    <col min="3069" max="3069" width="16.26953125" style="50" bestFit="1" customWidth="1"/>
    <col min="3070" max="3070" width="12" style="50" customWidth="1"/>
    <col min="3071" max="3303" width="9" style="50"/>
    <col min="3304" max="3304" width="6.26953125" style="50" customWidth="1"/>
    <col min="3305" max="3305" width="10.26953125" style="50" customWidth="1"/>
    <col min="3306" max="3306" width="11" style="50" customWidth="1"/>
    <col min="3307" max="3307" width="12.54296875" style="50" customWidth="1"/>
    <col min="3308" max="3308" width="11.453125" style="50" customWidth="1"/>
    <col min="3309" max="3309" width="9.54296875" style="50" customWidth="1"/>
    <col min="3310" max="3310" width="0" style="50" hidden="1" customWidth="1"/>
    <col min="3311" max="3311" width="9.7265625" style="50" customWidth="1"/>
    <col min="3312" max="3313" width="12.54296875" style="50" customWidth="1"/>
    <col min="3314" max="3314" width="12.26953125" style="50" customWidth="1"/>
    <col min="3315" max="3315" width="12.54296875" style="50" customWidth="1"/>
    <col min="3316" max="3316" width="0" style="50" hidden="1" customWidth="1"/>
    <col min="3317" max="3317" width="14.26953125" style="50" customWidth="1"/>
    <col min="3318" max="3318" width="10.7265625" style="50" customWidth="1"/>
    <col min="3319" max="3319" width="13.7265625" style="50" customWidth="1"/>
    <col min="3320" max="3320" width="11.54296875" style="50" customWidth="1"/>
    <col min="3321" max="3321" width="11.26953125" style="50" customWidth="1"/>
    <col min="3322" max="3322" width="13.54296875" style="50" customWidth="1"/>
    <col min="3323" max="3323" width="15" style="50" customWidth="1"/>
    <col min="3324" max="3324" width="15.26953125" style="50" bestFit="1" customWidth="1"/>
    <col min="3325" max="3325" width="16.26953125" style="50" bestFit="1" customWidth="1"/>
    <col min="3326" max="3326" width="12" style="50" customWidth="1"/>
    <col min="3327" max="3559" width="9" style="50"/>
    <col min="3560" max="3560" width="6.26953125" style="50" customWidth="1"/>
    <col min="3561" max="3561" width="10.26953125" style="50" customWidth="1"/>
    <col min="3562" max="3562" width="11" style="50" customWidth="1"/>
    <col min="3563" max="3563" width="12.54296875" style="50" customWidth="1"/>
    <col min="3564" max="3564" width="11.453125" style="50" customWidth="1"/>
    <col min="3565" max="3565" width="9.54296875" style="50" customWidth="1"/>
    <col min="3566" max="3566" width="0" style="50" hidden="1" customWidth="1"/>
    <col min="3567" max="3567" width="9.7265625" style="50" customWidth="1"/>
    <col min="3568" max="3569" width="12.54296875" style="50" customWidth="1"/>
    <col min="3570" max="3570" width="12.26953125" style="50" customWidth="1"/>
    <col min="3571" max="3571" width="12.54296875" style="50" customWidth="1"/>
    <col min="3572" max="3572" width="0" style="50" hidden="1" customWidth="1"/>
    <col min="3573" max="3573" width="14.26953125" style="50" customWidth="1"/>
    <col min="3574" max="3574" width="10.7265625" style="50" customWidth="1"/>
    <col min="3575" max="3575" width="13.7265625" style="50" customWidth="1"/>
    <col min="3576" max="3576" width="11.54296875" style="50" customWidth="1"/>
    <col min="3577" max="3577" width="11.26953125" style="50" customWidth="1"/>
    <col min="3578" max="3578" width="13.54296875" style="50" customWidth="1"/>
    <col min="3579" max="3579" width="15" style="50" customWidth="1"/>
    <col min="3580" max="3580" width="15.26953125" style="50" bestFit="1" customWidth="1"/>
    <col min="3581" max="3581" width="16.26953125" style="50" bestFit="1" customWidth="1"/>
    <col min="3582" max="3582" width="12" style="50" customWidth="1"/>
    <col min="3583" max="3815" width="9" style="50"/>
    <col min="3816" max="3816" width="6.26953125" style="50" customWidth="1"/>
    <col min="3817" max="3817" width="10.26953125" style="50" customWidth="1"/>
    <col min="3818" max="3818" width="11" style="50" customWidth="1"/>
    <col min="3819" max="3819" width="12.54296875" style="50" customWidth="1"/>
    <col min="3820" max="3820" width="11.453125" style="50" customWidth="1"/>
    <col min="3821" max="3821" width="9.54296875" style="50" customWidth="1"/>
    <col min="3822" max="3822" width="0" style="50" hidden="1" customWidth="1"/>
    <col min="3823" max="3823" width="9.7265625" style="50" customWidth="1"/>
    <col min="3824" max="3825" width="12.54296875" style="50" customWidth="1"/>
    <col min="3826" max="3826" width="12.26953125" style="50" customWidth="1"/>
    <col min="3827" max="3827" width="12.54296875" style="50" customWidth="1"/>
    <col min="3828" max="3828" width="0" style="50" hidden="1" customWidth="1"/>
    <col min="3829" max="3829" width="14.26953125" style="50" customWidth="1"/>
    <col min="3830" max="3830" width="10.7265625" style="50" customWidth="1"/>
    <col min="3831" max="3831" width="13.7265625" style="50" customWidth="1"/>
    <col min="3832" max="3832" width="11.54296875" style="50" customWidth="1"/>
    <col min="3833" max="3833" width="11.26953125" style="50" customWidth="1"/>
    <col min="3834" max="3834" width="13.54296875" style="50" customWidth="1"/>
    <col min="3835" max="3835" width="15" style="50" customWidth="1"/>
    <col min="3836" max="3836" width="15.26953125" style="50" bestFit="1" customWidth="1"/>
    <col min="3837" max="3837" width="16.26953125" style="50" bestFit="1" customWidth="1"/>
    <col min="3838" max="3838" width="12" style="50" customWidth="1"/>
    <col min="3839" max="4071" width="9" style="50"/>
    <col min="4072" max="4072" width="6.26953125" style="50" customWidth="1"/>
    <col min="4073" max="4073" width="10.26953125" style="50" customWidth="1"/>
    <col min="4074" max="4074" width="11" style="50" customWidth="1"/>
    <col min="4075" max="4075" width="12.54296875" style="50" customWidth="1"/>
    <col min="4076" max="4076" width="11.453125" style="50" customWidth="1"/>
    <col min="4077" max="4077" width="9.54296875" style="50" customWidth="1"/>
    <col min="4078" max="4078" width="0" style="50" hidden="1" customWidth="1"/>
    <col min="4079" max="4079" width="9.7265625" style="50" customWidth="1"/>
    <col min="4080" max="4081" width="12.54296875" style="50" customWidth="1"/>
    <col min="4082" max="4082" width="12.26953125" style="50" customWidth="1"/>
    <col min="4083" max="4083" width="12.54296875" style="50" customWidth="1"/>
    <col min="4084" max="4084" width="0" style="50" hidden="1" customWidth="1"/>
    <col min="4085" max="4085" width="14.26953125" style="50" customWidth="1"/>
    <col min="4086" max="4086" width="10.7265625" style="50" customWidth="1"/>
    <col min="4087" max="4087" width="13.7265625" style="50" customWidth="1"/>
    <col min="4088" max="4088" width="11.54296875" style="50" customWidth="1"/>
    <col min="4089" max="4089" width="11.26953125" style="50" customWidth="1"/>
    <col min="4090" max="4090" width="13.54296875" style="50" customWidth="1"/>
    <col min="4091" max="4091" width="15" style="50" customWidth="1"/>
    <col min="4092" max="4092" width="15.26953125" style="50" bestFit="1" customWidth="1"/>
    <col min="4093" max="4093" width="16.26953125" style="50" bestFit="1" customWidth="1"/>
    <col min="4094" max="4094" width="12" style="50" customWidth="1"/>
    <col min="4095" max="4327" width="9" style="50"/>
    <col min="4328" max="4328" width="6.26953125" style="50" customWidth="1"/>
    <col min="4329" max="4329" width="10.26953125" style="50" customWidth="1"/>
    <col min="4330" max="4330" width="11" style="50" customWidth="1"/>
    <col min="4331" max="4331" width="12.54296875" style="50" customWidth="1"/>
    <col min="4332" max="4332" width="11.453125" style="50" customWidth="1"/>
    <col min="4333" max="4333" width="9.54296875" style="50" customWidth="1"/>
    <col min="4334" max="4334" width="0" style="50" hidden="1" customWidth="1"/>
    <col min="4335" max="4335" width="9.7265625" style="50" customWidth="1"/>
    <col min="4336" max="4337" width="12.54296875" style="50" customWidth="1"/>
    <col min="4338" max="4338" width="12.26953125" style="50" customWidth="1"/>
    <col min="4339" max="4339" width="12.54296875" style="50" customWidth="1"/>
    <col min="4340" max="4340" width="0" style="50" hidden="1" customWidth="1"/>
    <col min="4341" max="4341" width="14.26953125" style="50" customWidth="1"/>
    <col min="4342" max="4342" width="10.7265625" style="50" customWidth="1"/>
    <col min="4343" max="4343" width="13.7265625" style="50" customWidth="1"/>
    <col min="4344" max="4344" width="11.54296875" style="50" customWidth="1"/>
    <col min="4345" max="4345" width="11.26953125" style="50" customWidth="1"/>
    <col min="4346" max="4346" width="13.54296875" style="50" customWidth="1"/>
    <col min="4347" max="4347" width="15" style="50" customWidth="1"/>
    <col min="4348" max="4348" width="15.26953125" style="50" bestFit="1" customWidth="1"/>
    <col min="4349" max="4349" width="16.26953125" style="50" bestFit="1" customWidth="1"/>
    <col min="4350" max="4350" width="12" style="50" customWidth="1"/>
    <col min="4351" max="4583" width="9" style="50"/>
    <col min="4584" max="4584" width="6.26953125" style="50" customWidth="1"/>
    <col min="4585" max="4585" width="10.26953125" style="50" customWidth="1"/>
    <col min="4586" max="4586" width="11" style="50" customWidth="1"/>
    <col min="4587" max="4587" width="12.54296875" style="50" customWidth="1"/>
    <col min="4588" max="4588" width="11.453125" style="50" customWidth="1"/>
    <col min="4589" max="4589" width="9.54296875" style="50" customWidth="1"/>
    <col min="4590" max="4590" width="0" style="50" hidden="1" customWidth="1"/>
    <col min="4591" max="4591" width="9.7265625" style="50" customWidth="1"/>
    <col min="4592" max="4593" width="12.54296875" style="50" customWidth="1"/>
    <col min="4594" max="4594" width="12.26953125" style="50" customWidth="1"/>
    <col min="4595" max="4595" width="12.54296875" style="50" customWidth="1"/>
    <col min="4596" max="4596" width="0" style="50" hidden="1" customWidth="1"/>
    <col min="4597" max="4597" width="14.26953125" style="50" customWidth="1"/>
    <col min="4598" max="4598" width="10.7265625" style="50" customWidth="1"/>
    <col min="4599" max="4599" width="13.7265625" style="50" customWidth="1"/>
    <col min="4600" max="4600" width="11.54296875" style="50" customWidth="1"/>
    <col min="4601" max="4601" width="11.26953125" style="50" customWidth="1"/>
    <col min="4602" max="4602" width="13.54296875" style="50" customWidth="1"/>
    <col min="4603" max="4603" width="15" style="50" customWidth="1"/>
    <col min="4604" max="4604" width="15.26953125" style="50" bestFit="1" customWidth="1"/>
    <col min="4605" max="4605" width="16.26953125" style="50" bestFit="1" customWidth="1"/>
    <col min="4606" max="4606" width="12" style="50" customWidth="1"/>
    <col min="4607" max="4839" width="9" style="50"/>
    <col min="4840" max="4840" width="6.26953125" style="50" customWidth="1"/>
    <col min="4841" max="4841" width="10.26953125" style="50" customWidth="1"/>
    <col min="4842" max="4842" width="11" style="50" customWidth="1"/>
    <col min="4843" max="4843" width="12.54296875" style="50" customWidth="1"/>
    <col min="4844" max="4844" width="11.453125" style="50" customWidth="1"/>
    <col min="4845" max="4845" width="9.54296875" style="50" customWidth="1"/>
    <col min="4846" max="4846" width="0" style="50" hidden="1" customWidth="1"/>
    <col min="4847" max="4847" width="9.7265625" style="50" customWidth="1"/>
    <col min="4848" max="4849" width="12.54296875" style="50" customWidth="1"/>
    <col min="4850" max="4850" width="12.26953125" style="50" customWidth="1"/>
    <col min="4851" max="4851" width="12.54296875" style="50" customWidth="1"/>
    <col min="4852" max="4852" width="0" style="50" hidden="1" customWidth="1"/>
    <col min="4853" max="4853" width="14.26953125" style="50" customWidth="1"/>
    <col min="4854" max="4854" width="10.7265625" style="50" customWidth="1"/>
    <col min="4855" max="4855" width="13.7265625" style="50" customWidth="1"/>
    <col min="4856" max="4856" width="11.54296875" style="50" customWidth="1"/>
    <col min="4857" max="4857" width="11.26953125" style="50" customWidth="1"/>
    <col min="4858" max="4858" width="13.54296875" style="50" customWidth="1"/>
    <col min="4859" max="4859" width="15" style="50" customWidth="1"/>
    <col min="4860" max="4860" width="15.26953125" style="50" bestFit="1" customWidth="1"/>
    <col min="4861" max="4861" width="16.26953125" style="50" bestFit="1" customWidth="1"/>
    <col min="4862" max="4862" width="12" style="50" customWidth="1"/>
    <col min="4863" max="5095" width="9" style="50"/>
    <col min="5096" max="5096" width="6.26953125" style="50" customWidth="1"/>
    <col min="5097" max="5097" width="10.26953125" style="50" customWidth="1"/>
    <col min="5098" max="5098" width="11" style="50" customWidth="1"/>
    <col min="5099" max="5099" width="12.54296875" style="50" customWidth="1"/>
    <col min="5100" max="5100" width="11.453125" style="50" customWidth="1"/>
    <col min="5101" max="5101" width="9.54296875" style="50" customWidth="1"/>
    <col min="5102" max="5102" width="0" style="50" hidden="1" customWidth="1"/>
    <col min="5103" max="5103" width="9.7265625" style="50" customWidth="1"/>
    <col min="5104" max="5105" width="12.54296875" style="50" customWidth="1"/>
    <col min="5106" max="5106" width="12.26953125" style="50" customWidth="1"/>
    <col min="5107" max="5107" width="12.54296875" style="50" customWidth="1"/>
    <col min="5108" max="5108" width="0" style="50" hidden="1" customWidth="1"/>
    <col min="5109" max="5109" width="14.26953125" style="50" customWidth="1"/>
    <col min="5110" max="5110" width="10.7265625" style="50" customWidth="1"/>
    <col min="5111" max="5111" width="13.7265625" style="50" customWidth="1"/>
    <col min="5112" max="5112" width="11.54296875" style="50" customWidth="1"/>
    <col min="5113" max="5113" width="11.26953125" style="50" customWidth="1"/>
    <col min="5114" max="5114" width="13.54296875" style="50" customWidth="1"/>
    <col min="5115" max="5115" width="15" style="50" customWidth="1"/>
    <col min="5116" max="5116" width="15.26953125" style="50" bestFit="1" customWidth="1"/>
    <col min="5117" max="5117" width="16.26953125" style="50" bestFit="1" customWidth="1"/>
    <col min="5118" max="5118" width="12" style="50" customWidth="1"/>
    <col min="5119" max="5351" width="9" style="50"/>
    <col min="5352" max="5352" width="6.26953125" style="50" customWidth="1"/>
    <col min="5353" max="5353" width="10.26953125" style="50" customWidth="1"/>
    <col min="5354" max="5354" width="11" style="50" customWidth="1"/>
    <col min="5355" max="5355" width="12.54296875" style="50" customWidth="1"/>
    <col min="5356" max="5356" width="11.453125" style="50" customWidth="1"/>
    <col min="5357" max="5357" width="9.54296875" style="50" customWidth="1"/>
    <col min="5358" max="5358" width="0" style="50" hidden="1" customWidth="1"/>
    <col min="5359" max="5359" width="9.7265625" style="50" customWidth="1"/>
    <col min="5360" max="5361" width="12.54296875" style="50" customWidth="1"/>
    <col min="5362" max="5362" width="12.26953125" style="50" customWidth="1"/>
    <col min="5363" max="5363" width="12.54296875" style="50" customWidth="1"/>
    <col min="5364" max="5364" width="0" style="50" hidden="1" customWidth="1"/>
    <col min="5365" max="5365" width="14.26953125" style="50" customWidth="1"/>
    <col min="5366" max="5366" width="10.7265625" style="50" customWidth="1"/>
    <col min="5367" max="5367" width="13.7265625" style="50" customWidth="1"/>
    <col min="5368" max="5368" width="11.54296875" style="50" customWidth="1"/>
    <col min="5369" max="5369" width="11.26953125" style="50" customWidth="1"/>
    <col min="5370" max="5370" width="13.54296875" style="50" customWidth="1"/>
    <col min="5371" max="5371" width="15" style="50" customWidth="1"/>
    <col min="5372" max="5372" width="15.26953125" style="50" bestFit="1" customWidth="1"/>
    <col min="5373" max="5373" width="16.26953125" style="50" bestFit="1" customWidth="1"/>
    <col min="5374" max="5374" width="12" style="50" customWidth="1"/>
    <col min="5375" max="5607" width="9" style="50"/>
    <col min="5608" max="5608" width="6.26953125" style="50" customWidth="1"/>
    <col min="5609" max="5609" width="10.26953125" style="50" customWidth="1"/>
    <col min="5610" max="5610" width="11" style="50" customWidth="1"/>
    <col min="5611" max="5611" width="12.54296875" style="50" customWidth="1"/>
    <col min="5612" max="5612" width="11.453125" style="50" customWidth="1"/>
    <col min="5613" max="5613" width="9.54296875" style="50" customWidth="1"/>
    <col min="5614" max="5614" width="0" style="50" hidden="1" customWidth="1"/>
    <col min="5615" max="5615" width="9.7265625" style="50" customWidth="1"/>
    <col min="5616" max="5617" width="12.54296875" style="50" customWidth="1"/>
    <col min="5618" max="5618" width="12.26953125" style="50" customWidth="1"/>
    <col min="5619" max="5619" width="12.54296875" style="50" customWidth="1"/>
    <col min="5620" max="5620" width="0" style="50" hidden="1" customWidth="1"/>
    <col min="5621" max="5621" width="14.26953125" style="50" customWidth="1"/>
    <col min="5622" max="5622" width="10.7265625" style="50" customWidth="1"/>
    <col min="5623" max="5623" width="13.7265625" style="50" customWidth="1"/>
    <col min="5624" max="5624" width="11.54296875" style="50" customWidth="1"/>
    <col min="5625" max="5625" width="11.26953125" style="50" customWidth="1"/>
    <col min="5626" max="5626" width="13.54296875" style="50" customWidth="1"/>
    <col min="5627" max="5627" width="15" style="50" customWidth="1"/>
    <col min="5628" max="5628" width="15.26953125" style="50" bestFit="1" customWidth="1"/>
    <col min="5629" max="5629" width="16.26953125" style="50" bestFit="1" customWidth="1"/>
    <col min="5630" max="5630" width="12" style="50" customWidth="1"/>
    <col min="5631" max="5863" width="9" style="50"/>
    <col min="5864" max="5864" width="6.26953125" style="50" customWidth="1"/>
    <col min="5865" max="5865" width="10.26953125" style="50" customWidth="1"/>
    <col min="5866" max="5866" width="11" style="50" customWidth="1"/>
    <col min="5867" max="5867" width="12.54296875" style="50" customWidth="1"/>
    <col min="5868" max="5868" width="11.453125" style="50" customWidth="1"/>
    <col min="5869" max="5869" width="9.54296875" style="50" customWidth="1"/>
    <col min="5870" max="5870" width="0" style="50" hidden="1" customWidth="1"/>
    <col min="5871" max="5871" width="9.7265625" style="50" customWidth="1"/>
    <col min="5872" max="5873" width="12.54296875" style="50" customWidth="1"/>
    <col min="5874" max="5874" width="12.26953125" style="50" customWidth="1"/>
    <col min="5875" max="5875" width="12.54296875" style="50" customWidth="1"/>
    <col min="5876" max="5876" width="0" style="50" hidden="1" customWidth="1"/>
    <col min="5877" max="5877" width="14.26953125" style="50" customWidth="1"/>
    <col min="5878" max="5878" width="10.7265625" style="50" customWidth="1"/>
    <col min="5879" max="5879" width="13.7265625" style="50" customWidth="1"/>
    <col min="5880" max="5880" width="11.54296875" style="50" customWidth="1"/>
    <col min="5881" max="5881" width="11.26953125" style="50" customWidth="1"/>
    <col min="5882" max="5882" width="13.54296875" style="50" customWidth="1"/>
    <col min="5883" max="5883" width="15" style="50" customWidth="1"/>
    <col min="5884" max="5884" width="15.26953125" style="50" bestFit="1" customWidth="1"/>
    <col min="5885" max="5885" width="16.26953125" style="50" bestFit="1" customWidth="1"/>
    <col min="5886" max="5886" width="12" style="50" customWidth="1"/>
    <col min="5887" max="6119" width="9" style="50"/>
    <col min="6120" max="6120" width="6.26953125" style="50" customWidth="1"/>
    <col min="6121" max="6121" width="10.26953125" style="50" customWidth="1"/>
    <col min="6122" max="6122" width="11" style="50" customWidth="1"/>
    <col min="6123" max="6123" width="12.54296875" style="50" customWidth="1"/>
    <col min="6124" max="6124" width="11.453125" style="50" customWidth="1"/>
    <col min="6125" max="6125" width="9.54296875" style="50" customWidth="1"/>
    <col min="6126" max="6126" width="0" style="50" hidden="1" customWidth="1"/>
    <col min="6127" max="6127" width="9.7265625" style="50" customWidth="1"/>
    <col min="6128" max="6129" width="12.54296875" style="50" customWidth="1"/>
    <col min="6130" max="6130" width="12.26953125" style="50" customWidth="1"/>
    <col min="6131" max="6131" width="12.54296875" style="50" customWidth="1"/>
    <col min="6132" max="6132" width="0" style="50" hidden="1" customWidth="1"/>
    <col min="6133" max="6133" width="14.26953125" style="50" customWidth="1"/>
    <col min="6134" max="6134" width="10.7265625" style="50" customWidth="1"/>
    <col min="6135" max="6135" width="13.7265625" style="50" customWidth="1"/>
    <col min="6136" max="6136" width="11.54296875" style="50" customWidth="1"/>
    <col min="6137" max="6137" width="11.26953125" style="50" customWidth="1"/>
    <col min="6138" max="6138" width="13.54296875" style="50" customWidth="1"/>
    <col min="6139" max="6139" width="15" style="50" customWidth="1"/>
    <col min="6140" max="6140" width="15.26953125" style="50" bestFit="1" customWidth="1"/>
    <col min="6141" max="6141" width="16.26953125" style="50" bestFit="1" customWidth="1"/>
    <col min="6142" max="6142" width="12" style="50" customWidth="1"/>
    <col min="6143" max="6375" width="9" style="50"/>
    <col min="6376" max="6376" width="6.26953125" style="50" customWidth="1"/>
    <col min="6377" max="6377" width="10.26953125" style="50" customWidth="1"/>
    <col min="6378" max="6378" width="11" style="50" customWidth="1"/>
    <col min="6379" max="6379" width="12.54296875" style="50" customWidth="1"/>
    <col min="6380" max="6380" width="11.453125" style="50" customWidth="1"/>
    <col min="6381" max="6381" width="9.54296875" style="50" customWidth="1"/>
    <col min="6382" max="6382" width="0" style="50" hidden="1" customWidth="1"/>
    <col min="6383" max="6383" width="9.7265625" style="50" customWidth="1"/>
    <col min="6384" max="6385" width="12.54296875" style="50" customWidth="1"/>
    <col min="6386" max="6386" width="12.26953125" style="50" customWidth="1"/>
    <col min="6387" max="6387" width="12.54296875" style="50" customWidth="1"/>
    <col min="6388" max="6388" width="0" style="50" hidden="1" customWidth="1"/>
    <col min="6389" max="6389" width="14.26953125" style="50" customWidth="1"/>
    <col min="6390" max="6390" width="10.7265625" style="50" customWidth="1"/>
    <col min="6391" max="6391" width="13.7265625" style="50" customWidth="1"/>
    <col min="6392" max="6392" width="11.54296875" style="50" customWidth="1"/>
    <col min="6393" max="6393" width="11.26953125" style="50" customWidth="1"/>
    <col min="6394" max="6394" width="13.54296875" style="50" customWidth="1"/>
    <col min="6395" max="6395" width="15" style="50" customWidth="1"/>
    <col min="6396" max="6396" width="15.26953125" style="50" bestFit="1" customWidth="1"/>
    <col min="6397" max="6397" width="16.26953125" style="50" bestFit="1" customWidth="1"/>
    <col min="6398" max="6398" width="12" style="50" customWidth="1"/>
    <col min="6399" max="6631" width="9" style="50"/>
    <col min="6632" max="6632" width="6.26953125" style="50" customWidth="1"/>
    <col min="6633" max="6633" width="10.26953125" style="50" customWidth="1"/>
    <col min="6634" max="6634" width="11" style="50" customWidth="1"/>
    <col min="6635" max="6635" width="12.54296875" style="50" customWidth="1"/>
    <col min="6636" max="6636" width="11.453125" style="50" customWidth="1"/>
    <col min="6637" max="6637" width="9.54296875" style="50" customWidth="1"/>
    <col min="6638" max="6638" width="0" style="50" hidden="1" customWidth="1"/>
    <col min="6639" max="6639" width="9.7265625" style="50" customWidth="1"/>
    <col min="6640" max="6641" width="12.54296875" style="50" customWidth="1"/>
    <col min="6642" max="6642" width="12.26953125" style="50" customWidth="1"/>
    <col min="6643" max="6643" width="12.54296875" style="50" customWidth="1"/>
    <col min="6644" max="6644" width="0" style="50" hidden="1" customWidth="1"/>
    <col min="6645" max="6645" width="14.26953125" style="50" customWidth="1"/>
    <col min="6646" max="6646" width="10.7265625" style="50" customWidth="1"/>
    <col min="6647" max="6647" width="13.7265625" style="50" customWidth="1"/>
    <col min="6648" max="6648" width="11.54296875" style="50" customWidth="1"/>
    <col min="6649" max="6649" width="11.26953125" style="50" customWidth="1"/>
    <col min="6650" max="6650" width="13.54296875" style="50" customWidth="1"/>
    <col min="6651" max="6651" width="15" style="50" customWidth="1"/>
    <col min="6652" max="6652" width="15.26953125" style="50" bestFit="1" customWidth="1"/>
    <col min="6653" max="6653" width="16.26953125" style="50" bestFit="1" customWidth="1"/>
    <col min="6654" max="6654" width="12" style="50" customWidth="1"/>
    <col min="6655" max="6887" width="9" style="50"/>
    <col min="6888" max="6888" width="6.26953125" style="50" customWidth="1"/>
    <col min="6889" max="6889" width="10.26953125" style="50" customWidth="1"/>
    <col min="6890" max="6890" width="11" style="50" customWidth="1"/>
    <col min="6891" max="6891" width="12.54296875" style="50" customWidth="1"/>
    <col min="6892" max="6892" width="11.453125" style="50" customWidth="1"/>
    <col min="6893" max="6893" width="9.54296875" style="50" customWidth="1"/>
    <col min="6894" max="6894" width="0" style="50" hidden="1" customWidth="1"/>
    <col min="6895" max="6895" width="9.7265625" style="50" customWidth="1"/>
    <col min="6896" max="6897" width="12.54296875" style="50" customWidth="1"/>
    <col min="6898" max="6898" width="12.26953125" style="50" customWidth="1"/>
    <col min="6899" max="6899" width="12.54296875" style="50" customWidth="1"/>
    <col min="6900" max="6900" width="0" style="50" hidden="1" customWidth="1"/>
    <col min="6901" max="6901" width="14.26953125" style="50" customWidth="1"/>
    <col min="6902" max="6902" width="10.7265625" style="50" customWidth="1"/>
    <col min="6903" max="6903" width="13.7265625" style="50" customWidth="1"/>
    <col min="6904" max="6904" width="11.54296875" style="50" customWidth="1"/>
    <col min="6905" max="6905" width="11.26953125" style="50" customWidth="1"/>
    <col min="6906" max="6906" width="13.54296875" style="50" customWidth="1"/>
    <col min="6907" max="6907" width="15" style="50" customWidth="1"/>
    <col min="6908" max="6908" width="15.26953125" style="50" bestFit="1" customWidth="1"/>
    <col min="6909" max="6909" width="16.26953125" style="50" bestFit="1" customWidth="1"/>
    <col min="6910" max="6910" width="12" style="50" customWidth="1"/>
    <col min="6911" max="7143" width="9" style="50"/>
    <col min="7144" max="7144" width="6.26953125" style="50" customWidth="1"/>
    <col min="7145" max="7145" width="10.26953125" style="50" customWidth="1"/>
    <col min="7146" max="7146" width="11" style="50" customWidth="1"/>
    <col min="7147" max="7147" width="12.54296875" style="50" customWidth="1"/>
    <col min="7148" max="7148" width="11.453125" style="50" customWidth="1"/>
    <col min="7149" max="7149" width="9.54296875" style="50" customWidth="1"/>
    <col min="7150" max="7150" width="0" style="50" hidden="1" customWidth="1"/>
    <col min="7151" max="7151" width="9.7265625" style="50" customWidth="1"/>
    <col min="7152" max="7153" width="12.54296875" style="50" customWidth="1"/>
    <col min="7154" max="7154" width="12.26953125" style="50" customWidth="1"/>
    <col min="7155" max="7155" width="12.54296875" style="50" customWidth="1"/>
    <col min="7156" max="7156" width="0" style="50" hidden="1" customWidth="1"/>
    <col min="7157" max="7157" width="14.26953125" style="50" customWidth="1"/>
    <col min="7158" max="7158" width="10.7265625" style="50" customWidth="1"/>
    <col min="7159" max="7159" width="13.7265625" style="50" customWidth="1"/>
    <col min="7160" max="7160" width="11.54296875" style="50" customWidth="1"/>
    <col min="7161" max="7161" width="11.26953125" style="50" customWidth="1"/>
    <col min="7162" max="7162" width="13.54296875" style="50" customWidth="1"/>
    <col min="7163" max="7163" width="15" style="50" customWidth="1"/>
    <col min="7164" max="7164" width="15.26953125" style="50" bestFit="1" customWidth="1"/>
    <col min="7165" max="7165" width="16.26953125" style="50" bestFit="1" customWidth="1"/>
    <col min="7166" max="7166" width="12" style="50" customWidth="1"/>
    <col min="7167" max="7399" width="9" style="50"/>
    <col min="7400" max="7400" width="6.26953125" style="50" customWidth="1"/>
    <col min="7401" max="7401" width="10.26953125" style="50" customWidth="1"/>
    <col min="7402" max="7402" width="11" style="50" customWidth="1"/>
    <col min="7403" max="7403" width="12.54296875" style="50" customWidth="1"/>
    <col min="7404" max="7404" width="11.453125" style="50" customWidth="1"/>
    <col min="7405" max="7405" width="9.54296875" style="50" customWidth="1"/>
    <col min="7406" max="7406" width="0" style="50" hidden="1" customWidth="1"/>
    <col min="7407" max="7407" width="9.7265625" style="50" customWidth="1"/>
    <col min="7408" max="7409" width="12.54296875" style="50" customWidth="1"/>
    <col min="7410" max="7410" width="12.26953125" style="50" customWidth="1"/>
    <col min="7411" max="7411" width="12.54296875" style="50" customWidth="1"/>
    <col min="7412" max="7412" width="0" style="50" hidden="1" customWidth="1"/>
    <col min="7413" max="7413" width="14.26953125" style="50" customWidth="1"/>
    <col min="7414" max="7414" width="10.7265625" style="50" customWidth="1"/>
    <col min="7415" max="7415" width="13.7265625" style="50" customWidth="1"/>
    <col min="7416" max="7416" width="11.54296875" style="50" customWidth="1"/>
    <col min="7417" max="7417" width="11.26953125" style="50" customWidth="1"/>
    <col min="7418" max="7418" width="13.54296875" style="50" customWidth="1"/>
    <col min="7419" max="7419" width="15" style="50" customWidth="1"/>
    <col min="7420" max="7420" width="15.26953125" style="50" bestFit="1" customWidth="1"/>
    <col min="7421" max="7421" width="16.26953125" style="50" bestFit="1" customWidth="1"/>
    <col min="7422" max="7422" width="12" style="50" customWidth="1"/>
    <col min="7423" max="7655" width="9" style="50"/>
    <col min="7656" max="7656" width="6.26953125" style="50" customWidth="1"/>
    <col min="7657" max="7657" width="10.26953125" style="50" customWidth="1"/>
    <col min="7658" max="7658" width="11" style="50" customWidth="1"/>
    <col min="7659" max="7659" width="12.54296875" style="50" customWidth="1"/>
    <col min="7660" max="7660" width="11.453125" style="50" customWidth="1"/>
    <col min="7661" max="7661" width="9.54296875" style="50" customWidth="1"/>
    <col min="7662" max="7662" width="0" style="50" hidden="1" customWidth="1"/>
    <col min="7663" max="7663" width="9.7265625" style="50" customWidth="1"/>
    <col min="7664" max="7665" width="12.54296875" style="50" customWidth="1"/>
    <col min="7666" max="7666" width="12.26953125" style="50" customWidth="1"/>
    <col min="7667" max="7667" width="12.54296875" style="50" customWidth="1"/>
    <col min="7668" max="7668" width="0" style="50" hidden="1" customWidth="1"/>
    <col min="7669" max="7669" width="14.26953125" style="50" customWidth="1"/>
    <col min="7670" max="7670" width="10.7265625" style="50" customWidth="1"/>
    <col min="7671" max="7671" width="13.7265625" style="50" customWidth="1"/>
    <col min="7672" max="7672" width="11.54296875" style="50" customWidth="1"/>
    <col min="7673" max="7673" width="11.26953125" style="50" customWidth="1"/>
    <col min="7674" max="7674" width="13.54296875" style="50" customWidth="1"/>
    <col min="7675" max="7675" width="15" style="50" customWidth="1"/>
    <col min="7676" max="7676" width="15.26953125" style="50" bestFit="1" customWidth="1"/>
    <col min="7677" max="7677" width="16.26953125" style="50" bestFit="1" customWidth="1"/>
    <col min="7678" max="7678" width="12" style="50" customWidth="1"/>
    <col min="7679" max="7911" width="9" style="50"/>
    <col min="7912" max="7912" width="6.26953125" style="50" customWidth="1"/>
    <col min="7913" max="7913" width="10.26953125" style="50" customWidth="1"/>
    <col min="7914" max="7914" width="11" style="50" customWidth="1"/>
    <col min="7915" max="7915" width="12.54296875" style="50" customWidth="1"/>
    <col min="7916" max="7916" width="11.453125" style="50" customWidth="1"/>
    <col min="7917" max="7917" width="9.54296875" style="50" customWidth="1"/>
    <col min="7918" max="7918" width="0" style="50" hidden="1" customWidth="1"/>
    <col min="7919" max="7919" width="9.7265625" style="50" customWidth="1"/>
    <col min="7920" max="7921" width="12.54296875" style="50" customWidth="1"/>
    <col min="7922" max="7922" width="12.26953125" style="50" customWidth="1"/>
    <col min="7923" max="7923" width="12.54296875" style="50" customWidth="1"/>
    <col min="7924" max="7924" width="0" style="50" hidden="1" customWidth="1"/>
    <col min="7925" max="7925" width="14.26953125" style="50" customWidth="1"/>
    <col min="7926" max="7926" width="10.7265625" style="50" customWidth="1"/>
    <col min="7927" max="7927" width="13.7265625" style="50" customWidth="1"/>
    <col min="7928" max="7928" width="11.54296875" style="50" customWidth="1"/>
    <col min="7929" max="7929" width="11.26953125" style="50" customWidth="1"/>
    <col min="7930" max="7930" width="13.54296875" style="50" customWidth="1"/>
    <col min="7931" max="7931" width="15" style="50" customWidth="1"/>
    <col min="7932" max="7932" width="15.26953125" style="50" bestFit="1" customWidth="1"/>
    <col min="7933" max="7933" width="16.26953125" style="50" bestFit="1" customWidth="1"/>
    <col min="7934" max="7934" width="12" style="50" customWidth="1"/>
    <col min="7935" max="8167" width="9" style="50"/>
    <col min="8168" max="8168" width="6.26953125" style="50" customWidth="1"/>
    <col min="8169" max="8169" width="10.26953125" style="50" customWidth="1"/>
    <col min="8170" max="8170" width="11" style="50" customWidth="1"/>
    <col min="8171" max="8171" width="12.54296875" style="50" customWidth="1"/>
    <col min="8172" max="8172" width="11.453125" style="50" customWidth="1"/>
    <col min="8173" max="8173" width="9.54296875" style="50" customWidth="1"/>
    <col min="8174" max="8174" width="0" style="50" hidden="1" customWidth="1"/>
    <col min="8175" max="8175" width="9.7265625" style="50" customWidth="1"/>
    <col min="8176" max="8177" width="12.54296875" style="50" customWidth="1"/>
    <col min="8178" max="8178" width="12.26953125" style="50" customWidth="1"/>
    <col min="8179" max="8179" width="12.54296875" style="50" customWidth="1"/>
    <col min="8180" max="8180" width="0" style="50" hidden="1" customWidth="1"/>
    <col min="8181" max="8181" width="14.26953125" style="50" customWidth="1"/>
    <col min="8182" max="8182" width="10.7265625" style="50" customWidth="1"/>
    <col min="8183" max="8183" width="13.7265625" style="50" customWidth="1"/>
    <col min="8184" max="8184" width="11.54296875" style="50" customWidth="1"/>
    <col min="8185" max="8185" width="11.26953125" style="50" customWidth="1"/>
    <col min="8186" max="8186" width="13.54296875" style="50" customWidth="1"/>
    <col min="8187" max="8187" width="15" style="50" customWidth="1"/>
    <col min="8188" max="8188" width="15.26953125" style="50" bestFit="1" customWidth="1"/>
    <col min="8189" max="8189" width="16.26953125" style="50" bestFit="1" customWidth="1"/>
    <col min="8190" max="8190" width="12" style="50" customWidth="1"/>
    <col min="8191" max="8423" width="9" style="50"/>
    <col min="8424" max="8424" width="6.26953125" style="50" customWidth="1"/>
    <col min="8425" max="8425" width="10.26953125" style="50" customWidth="1"/>
    <col min="8426" max="8426" width="11" style="50" customWidth="1"/>
    <col min="8427" max="8427" width="12.54296875" style="50" customWidth="1"/>
    <col min="8428" max="8428" width="11.453125" style="50" customWidth="1"/>
    <col min="8429" max="8429" width="9.54296875" style="50" customWidth="1"/>
    <col min="8430" max="8430" width="0" style="50" hidden="1" customWidth="1"/>
    <col min="8431" max="8431" width="9.7265625" style="50" customWidth="1"/>
    <col min="8432" max="8433" width="12.54296875" style="50" customWidth="1"/>
    <col min="8434" max="8434" width="12.26953125" style="50" customWidth="1"/>
    <col min="8435" max="8435" width="12.54296875" style="50" customWidth="1"/>
    <col min="8436" max="8436" width="0" style="50" hidden="1" customWidth="1"/>
    <col min="8437" max="8437" width="14.26953125" style="50" customWidth="1"/>
    <col min="8438" max="8438" width="10.7265625" style="50" customWidth="1"/>
    <col min="8439" max="8439" width="13.7265625" style="50" customWidth="1"/>
    <col min="8440" max="8440" width="11.54296875" style="50" customWidth="1"/>
    <col min="8441" max="8441" width="11.26953125" style="50" customWidth="1"/>
    <col min="8442" max="8442" width="13.54296875" style="50" customWidth="1"/>
    <col min="8443" max="8443" width="15" style="50" customWidth="1"/>
    <col min="8444" max="8444" width="15.26953125" style="50" bestFit="1" customWidth="1"/>
    <col min="8445" max="8445" width="16.26953125" style="50" bestFit="1" customWidth="1"/>
    <col min="8446" max="8446" width="12" style="50" customWidth="1"/>
    <col min="8447" max="8679" width="9" style="50"/>
    <col min="8680" max="8680" width="6.26953125" style="50" customWidth="1"/>
    <col min="8681" max="8681" width="10.26953125" style="50" customWidth="1"/>
    <col min="8682" max="8682" width="11" style="50" customWidth="1"/>
    <col min="8683" max="8683" width="12.54296875" style="50" customWidth="1"/>
    <col min="8684" max="8684" width="11.453125" style="50" customWidth="1"/>
    <col min="8685" max="8685" width="9.54296875" style="50" customWidth="1"/>
    <col min="8686" max="8686" width="0" style="50" hidden="1" customWidth="1"/>
    <col min="8687" max="8687" width="9.7265625" style="50" customWidth="1"/>
    <col min="8688" max="8689" width="12.54296875" style="50" customWidth="1"/>
    <col min="8690" max="8690" width="12.26953125" style="50" customWidth="1"/>
    <col min="8691" max="8691" width="12.54296875" style="50" customWidth="1"/>
    <col min="8692" max="8692" width="0" style="50" hidden="1" customWidth="1"/>
    <col min="8693" max="8693" width="14.26953125" style="50" customWidth="1"/>
    <col min="8694" max="8694" width="10.7265625" style="50" customWidth="1"/>
    <col min="8695" max="8695" width="13.7265625" style="50" customWidth="1"/>
    <col min="8696" max="8696" width="11.54296875" style="50" customWidth="1"/>
    <col min="8697" max="8697" width="11.26953125" style="50" customWidth="1"/>
    <col min="8698" max="8698" width="13.54296875" style="50" customWidth="1"/>
    <col min="8699" max="8699" width="15" style="50" customWidth="1"/>
    <col min="8700" max="8700" width="15.26953125" style="50" bestFit="1" customWidth="1"/>
    <col min="8701" max="8701" width="16.26953125" style="50" bestFit="1" customWidth="1"/>
    <col min="8702" max="8702" width="12" style="50" customWidth="1"/>
    <col min="8703" max="8935" width="9" style="50"/>
    <col min="8936" max="8936" width="6.26953125" style="50" customWidth="1"/>
    <col min="8937" max="8937" width="10.26953125" style="50" customWidth="1"/>
    <col min="8938" max="8938" width="11" style="50" customWidth="1"/>
    <col min="8939" max="8939" width="12.54296875" style="50" customWidth="1"/>
    <col min="8940" max="8940" width="11.453125" style="50" customWidth="1"/>
    <col min="8941" max="8941" width="9.54296875" style="50" customWidth="1"/>
    <col min="8942" max="8942" width="0" style="50" hidden="1" customWidth="1"/>
    <col min="8943" max="8943" width="9.7265625" style="50" customWidth="1"/>
    <col min="8944" max="8945" width="12.54296875" style="50" customWidth="1"/>
    <col min="8946" max="8946" width="12.26953125" style="50" customWidth="1"/>
    <col min="8947" max="8947" width="12.54296875" style="50" customWidth="1"/>
    <col min="8948" max="8948" width="0" style="50" hidden="1" customWidth="1"/>
    <col min="8949" max="8949" width="14.26953125" style="50" customWidth="1"/>
    <col min="8950" max="8950" width="10.7265625" style="50" customWidth="1"/>
    <col min="8951" max="8951" width="13.7265625" style="50" customWidth="1"/>
    <col min="8952" max="8952" width="11.54296875" style="50" customWidth="1"/>
    <col min="8953" max="8953" width="11.26953125" style="50" customWidth="1"/>
    <col min="8954" max="8954" width="13.54296875" style="50" customWidth="1"/>
    <col min="8955" max="8955" width="15" style="50" customWidth="1"/>
    <col min="8956" max="8956" width="15.26953125" style="50" bestFit="1" customWidth="1"/>
    <col min="8957" max="8957" width="16.26953125" style="50" bestFit="1" customWidth="1"/>
    <col min="8958" max="8958" width="12" style="50" customWidth="1"/>
    <col min="8959" max="9191" width="9" style="50"/>
    <col min="9192" max="9192" width="6.26953125" style="50" customWidth="1"/>
    <col min="9193" max="9193" width="10.26953125" style="50" customWidth="1"/>
    <col min="9194" max="9194" width="11" style="50" customWidth="1"/>
    <col min="9195" max="9195" width="12.54296875" style="50" customWidth="1"/>
    <col min="9196" max="9196" width="11.453125" style="50" customWidth="1"/>
    <col min="9197" max="9197" width="9.54296875" style="50" customWidth="1"/>
    <col min="9198" max="9198" width="0" style="50" hidden="1" customWidth="1"/>
    <col min="9199" max="9199" width="9.7265625" style="50" customWidth="1"/>
    <col min="9200" max="9201" width="12.54296875" style="50" customWidth="1"/>
    <col min="9202" max="9202" width="12.26953125" style="50" customWidth="1"/>
    <col min="9203" max="9203" width="12.54296875" style="50" customWidth="1"/>
    <col min="9204" max="9204" width="0" style="50" hidden="1" customWidth="1"/>
    <col min="9205" max="9205" width="14.26953125" style="50" customWidth="1"/>
    <col min="9206" max="9206" width="10.7265625" style="50" customWidth="1"/>
    <col min="9207" max="9207" width="13.7265625" style="50" customWidth="1"/>
    <col min="9208" max="9208" width="11.54296875" style="50" customWidth="1"/>
    <col min="9209" max="9209" width="11.26953125" style="50" customWidth="1"/>
    <col min="9210" max="9210" width="13.54296875" style="50" customWidth="1"/>
    <col min="9211" max="9211" width="15" style="50" customWidth="1"/>
    <col min="9212" max="9212" width="15.26953125" style="50" bestFit="1" customWidth="1"/>
    <col min="9213" max="9213" width="16.26953125" style="50" bestFit="1" customWidth="1"/>
    <col min="9214" max="9214" width="12" style="50" customWidth="1"/>
    <col min="9215" max="9447" width="9" style="50"/>
    <col min="9448" max="9448" width="6.26953125" style="50" customWidth="1"/>
    <col min="9449" max="9449" width="10.26953125" style="50" customWidth="1"/>
    <col min="9450" max="9450" width="11" style="50" customWidth="1"/>
    <col min="9451" max="9451" width="12.54296875" style="50" customWidth="1"/>
    <col min="9452" max="9452" width="11.453125" style="50" customWidth="1"/>
    <col min="9453" max="9453" width="9.54296875" style="50" customWidth="1"/>
    <col min="9454" max="9454" width="0" style="50" hidden="1" customWidth="1"/>
    <col min="9455" max="9455" width="9.7265625" style="50" customWidth="1"/>
    <col min="9456" max="9457" width="12.54296875" style="50" customWidth="1"/>
    <col min="9458" max="9458" width="12.26953125" style="50" customWidth="1"/>
    <col min="9459" max="9459" width="12.54296875" style="50" customWidth="1"/>
    <col min="9460" max="9460" width="0" style="50" hidden="1" customWidth="1"/>
    <col min="9461" max="9461" width="14.26953125" style="50" customWidth="1"/>
    <col min="9462" max="9462" width="10.7265625" style="50" customWidth="1"/>
    <col min="9463" max="9463" width="13.7265625" style="50" customWidth="1"/>
    <col min="9464" max="9464" width="11.54296875" style="50" customWidth="1"/>
    <col min="9465" max="9465" width="11.26953125" style="50" customWidth="1"/>
    <col min="9466" max="9466" width="13.54296875" style="50" customWidth="1"/>
    <col min="9467" max="9467" width="15" style="50" customWidth="1"/>
    <col min="9468" max="9468" width="15.26953125" style="50" bestFit="1" customWidth="1"/>
    <col min="9469" max="9469" width="16.26953125" style="50" bestFit="1" customWidth="1"/>
    <col min="9470" max="9470" width="12" style="50" customWidth="1"/>
    <col min="9471" max="9703" width="9" style="50"/>
    <col min="9704" max="9704" width="6.26953125" style="50" customWidth="1"/>
    <col min="9705" max="9705" width="10.26953125" style="50" customWidth="1"/>
    <col min="9706" max="9706" width="11" style="50" customWidth="1"/>
    <col min="9707" max="9707" width="12.54296875" style="50" customWidth="1"/>
    <col min="9708" max="9708" width="11.453125" style="50" customWidth="1"/>
    <col min="9709" max="9709" width="9.54296875" style="50" customWidth="1"/>
    <col min="9710" max="9710" width="0" style="50" hidden="1" customWidth="1"/>
    <col min="9711" max="9711" width="9.7265625" style="50" customWidth="1"/>
    <col min="9712" max="9713" width="12.54296875" style="50" customWidth="1"/>
    <col min="9714" max="9714" width="12.26953125" style="50" customWidth="1"/>
    <col min="9715" max="9715" width="12.54296875" style="50" customWidth="1"/>
    <col min="9716" max="9716" width="0" style="50" hidden="1" customWidth="1"/>
    <col min="9717" max="9717" width="14.26953125" style="50" customWidth="1"/>
    <col min="9718" max="9718" width="10.7265625" style="50" customWidth="1"/>
    <col min="9719" max="9719" width="13.7265625" style="50" customWidth="1"/>
    <col min="9720" max="9720" width="11.54296875" style="50" customWidth="1"/>
    <col min="9721" max="9721" width="11.26953125" style="50" customWidth="1"/>
    <col min="9722" max="9722" width="13.54296875" style="50" customWidth="1"/>
    <col min="9723" max="9723" width="15" style="50" customWidth="1"/>
    <col min="9724" max="9724" width="15.26953125" style="50" bestFit="1" customWidth="1"/>
    <col min="9725" max="9725" width="16.26953125" style="50" bestFit="1" customWidth="1"/>
    <col min="9726" max="9726" width="12" style="50" customWidth="1"/>
    <col min="9727" max="9959" width="9" style="50"/>
    <col min="9960" max="9960" width="6.26953125" style="50" customWidth="1"/>
    <col min="9961" max="9961" width="10.26953125" style="50" customWidth="1"/>
    <col min="9962" max="9962" width="11" style="50" customWidth="1"/>
    <col min="9963" max="9963" width="12.54296875" style="50" customWidth="1"/>
    <col min="9964" max="9964" width="11.453125" style="50" customWidth="1"/>
    <col min="9965" max="9965" width="9.54296875" style="50" customWidth="1"/>
    <col min="9966" max="9966" width="0" style="50" hidden="1" customWidth="1"/>
    <col min="9967" max="9967" width="9.7265625" style="50" customWidth="1"/>
    <col min="9968" max="9969" width="12.54296875" style="50" customWidth="1"/>
    <col min="9970" max="9970" width="12.26953125" style="50" customWidth="1"/>
    <col min="9971" max="9971" width="12.54296875" style="50" customWidth="1"/>
    <col min="9972" max="9972" width="0" style="50" hidden="1" customWidth="1"/>
    <col min="9973" max="9973" width="14.26953125" style="50" customWidth="1"/>
    <col min="9974" max="9974" width="10.7265625" style="50" customWidth="1"/>
    <col min="9975" max="9975" width="13.7265625" style="50" customWidth="1"/>
    <col min="9976" max="9976" width="11.54296875" style="50" customWidth="1"/>
    <col min="9977" max="9977" width="11.26953125" style="50" customWidth="1"/>
    <col min="9978" max="9978" width="13.54296875" style="50" customWidth="1"/>
    <col min="9979" max="9979" width="15" style="50" customWidth="1"/>
    <col min="9980" max="9980" width="15.26953125" style="50" bestFit="1" customWidth="1"/>
    <col min="9981" max="9981" width="16.26953125" style="50" bestFit="1" customWidth="1"/>
    <col min="9982" max="9982" width="12" style="50" customWidth="1"/>
    <col min="9983" max="10215" width="9" style="50"/>
    <col min="10216" max="10216" width="6.26953125" style="50" customWidth="1"/>
    <col min="10217" max="10217" width="10.26953125" style="50" customWidth="1"/>
    <col min="10218" max="10218" width="11" style="50" customWidth="1"/>
    <col min="10219" max="10219" width="12.54296875" style="50" customWidth="1"/>
    <col min="10220" max="10220" width="11.453125" style="50" customWidth="1"/>
    <col min="10221" max="10221" width="9.54296875" style="50" customWidth="1"/>
    <col min="10222" max="10222" width="0" style="50" hidden="1" customWidth="1"/>
    <col min="10223" max="10223" width="9.7265625" style="50" customWidth="1"/>
    <col min="10224" max="10225" width="12.54296875" style="50" customWidth="1"/>
    <col min="10226" max="10226" width="12.26953125" style="50" customWidth="1"/>
    <col min="10227" max="10227" width="12.54296875" style="50" customWidth="1"/>
    <col min="10228" max="10228" width="0" style="50" hidden="1" customWidth="1"/>
    <col min="10229" max="10229" width="14.26953125" style="50" customWidth="1"/>
    <col min="10230" max="10230" width="10.7265625" style="50" customWidth="1"/>
    <col min="10231" max="10231" width="13.7265625" style="50" customWidth="1"/>
    <col min="10232" max="10232" width="11.54296875" style="50" customWidth="1"/>
    <col min="10233" max="10233" width="11.26953125" style="50" customWidth="1"/>
    <col min="10234" max="10234" width="13.54296875" style="50" customWidth="1"/>
    <col min="10235" max="10235" width="15" style="50" customWidth="1"/>
    <col min="10236" max="10236" width="15.26953125" style="50" bestFit="1" customWidth="1"/>
    <col min="10237" max="10237" width="16.26953125" style="50" bestFit="1" customWidth="1"/>
    <col min="10238" max="10238" width="12" style="50" customWidth="1"/>
    <col min="10239" max="10471" width="9" style="50"/>
    <col min="10472" max="10472" width="6.26953125" style="50" customWidth="1"/>
    <col min="10473" max="10473" width="10.26953125" style="50" customWidth="1"/>
    <col min="10474" max="10474" width="11" style="50" customWidth="1"/>
    <col min="10475" max="10475" width="12.54296875" style="50" customWidth="1"/>
    <col min="10476" max="10476" width="11.453125" style="50" customWidth="1"/>
    <col min="10477" max="10477" width="9.54296875" style="50" customWidth="1"/>
    <col min="10478" max="10478" width="0" style="50" hidden="1" customWidth="1"/>
    <col min="10479" max="10479" width="9.7265625" style="50" customWidth="1"/>
    <col min="10480" max="10481" width="12.54296875" style="50" customWidth="1"/>
    <col min="10482" max="10482" width="12.26953125" style="50" customWidth="1"/>
    <col min="10483" max="10483" width="12.54296875" style="50" customWidth="1"/>
    <col min="10484" max="10484" width="0" style="50" hidden="1" customWidth="1"/>
    <col min="10485" max="10485" width="14.26953125" style="50" customWidth="1"/>
    <col min="10486" max="10486" width="10.7265625" style="50" customWidth="1"/>
    <col min="10487" max="10487" width="13.7265625" style="50" customWidth="1"/>
    <col min="10488" max="10488" width="11.54296875" style="50" customWidth="1"/>
    <col min="10489" max="10489" width="11.26953125" style="50" customWidth="1"/>
    <col min="10490" max="10490" width="13.54296875" style="50" customWidth="1"/>
    <col min="10491" max="10491" width="15" style="50" customWidth="1"/>
    <col min="10492" max="10492" width="15.26953125" style="50" bestFit="1" customWidth="1"/>
    <col min="10493" max="10493" width="16.26953125" style="50" bestFit="1" customWidth="1"/>
    <col min="10494" max="10494" width="12" style="50" customWidth="1"/>
    <col min="10495" max="10727" width="9" style="50"/>
    <col min="10728" max="10728" width="6.26953125" style="50" customWidth="1"/>
    <col min="10729" max="10729" width="10.26953125" style="50" customWidth="1"/>
    <col min="10730" max="10730" width="11" style="50" customWidth="1"/>
    <col min="10731" max="10731" width="12.54296875" style="50" customWidth="1"/>
    <col min="10732" max="10732" width="11.453125" style="50" customWidth="1"/>
    <col min="10733" max="10733" width="9.54296875" style="50" customWidth="1"/>
    <col min="10734" max="10734" width="0" style="50" hidden="1" customWidth="1"/>
    <col min="10735" max="10735" width="9.7265625" style="50" customWidth="1"/>
    <col min="10736" max="10737" width="12.54296875" style="50" customWidth="1"/>
    <col min="10738" max="10738" width="12.26953125" style="50" customWidth="1"/>
    <col min="10739" max="10739" width="12.54296875" style="50" customWidth="1"/>
    <col min="10740" max="10740" width="0" style="50" hidden="1" customWidth="1"/>
    <col min="10741" max="10741" width="14.26953125" style="50" customWidth="1"/>
    <col min="10742" max="10742" width="10.7265625" style="50" customWidth="1"/>
    <col min="10743" max="10743" width="13.7265625" style="50" customWidth="1"/>
    <col min="10744" max="10744" width="11.54296875" style="50" customWidth="1"/>
    <col min="10745" max="10745" width="11.26953125" style="50" customWidth="1"/>
    <col min="10746" max="10746" width="13.54296875" style="50" customWidth="1"/>
    <col min="10747" max="10747" width="15" style="50" customWidth="1"/>
    <col min="10748" max="10748" width="15.26953125" style="50" bestFit="1" customWidth="1"/>
    <col min="10749" max="10749" width="16.26953125" style="50" bestFit="1" customWidth="1"/>
    <col min="10750" max="10750" width="12" style="50" customWidth="1"/>
    <col min="10751" max="10983" width="9" style="50"/>
    <col min="10984" max="10984" width="6.26953125" style="50" customWidth="1"/>
    <col min="10985" max="10985" width="10.26953125" style="50" customWidth="1"/>
    <col min="10986" max="10986" width="11" style="50" customWidth="1"/>
    <col min="10987" max="10987" width="12.54296875" style="50" customWidth="1"/>
    <col min="10988" max="10988" width="11.453125" style="50" customWidth="1"/>
    <col min="10989" max="10989" width="9.54296875" style="50" customWidth="1"/>
    <col min="10990" max="10990" width="0" style="50" hidden="1" customWidth="1"/>
    <col min="10991" max="10991" width="9.7265625" style="50" customWidth="1"/>
    <col min="10992" max="10993" width="12.54296875" style="50" customWidth="1"/>
    <col min="10994" max="10994" width="12.26953125" style="50" customWidth="1"/>
    <col min="10995" max="10995" width="12.54296875" style="50" customWidth="1"/>
    <col min="10996" max="10996" width="0" style="50" hidden="1" customWidth="1"/>
    <col min="10997" max="10997" width="14.26953125" style="50" customWidth="1"/>
    <col min="10998" max="10998" width="10.7265625" style="50" customWidth="1"/>
    <col min="10999" max="10999" width="13.7265625" style="50" customWidth="1"/>
    <col min="11000" max="11000" width="11.54296875" style="50" customWidth="1"/>
    <col min="11001" max="11001" width="11.26953125" style="50" customWidth="1"/>
    <col min="11002" max="11002" width="13.54296875" style="50" customWidth="1"/>
    <col min="11003" max="11003" width="15" style="50" customWidth="1"/>
    <col min="11004" max="11004" width="15.26953125" style="50" bestFit="1" customWidth="1"/>
    <col min="11005" max="11005" width="16.26953125" style="50" bestFit="1" customWidth="1"/>
    <col min="11006" max="11006" width="12" style="50" customWidth="1"/>
    <col min="11007" max="11239" width="9" style="50"/>
    <col min="11240" max="11240" width="6.26953125" style="50" customWidth="1"/>
    <col min="11241" max="11241" width="10.26953125" style="50" customWidth="1"/>
    <col min="11242" max="11242" width="11" style="50" customWidth="1"/>
    <col min="11243" max="11243" width="12.54296875" style="50" customWidth="1"/>
    <col min="11244" max="11244" width="11.453125" style="50" customWidth="1"/>
    <col min="11245" max="11245" width="9.54296875" style="50" customWidth="1"/>
    <col min="11246" max="11246" width="0" style="50" hidden="1" customWidth="1"/>
    <col min="11247" max="11247" width="9.7265625" style="50" customWidth="1"/>
    <col min="11248" max="11249" width="12.54296875" style="50" customWidth="1"/>
    <col min="11250" max="11250" width="12.26953125" style="50" customWidth="1"/>
    <col min="11251" max="11251" width="12.54296875" style="50" customWidth="1"/>
    <col min="11252" max="11252" width="0" style="50" hidden="1" customWidth="1"/>
    <col min="11253" max="11253" width="14.26953125" style="50" customWidth="1"/>
    <col min="11254" max="11254" width="10.7265625" style="50" customWidth="1"/>
    <col min="11255" max="11255" width="13.7265625" style="50" customWidth="1"/>
    <col min="11256" max="11256" width="11.54296875" style="50" customWidth="1"/>
    <col min="11257" max="11257" width="11.26953125" style="50" customWidth="1"/>
    <col min="11258" max="11258" width="13.54296875" style="50" customWidth="1"/>
    <col min="11259" max="11259" width="15" style="50" customWidth="1"/>
    <col min="11260" max="11260" width="15.26953125" style="50" bestFit="1" customWidth="1"/>
    <col min="11261" max="11261" width="16.26953125" style="50" bestFit="1" customWidth="1"/>
    <col min="11262" max="11262" width="12" style="50" customWidth="1"/>
    <col min="11263" max="11495" width="9" style="50"/>
    <col min="11496" max="11496" width="6.26953125" style="50" customWidth="1"/>
    <col min="11497" max="11497" width="10.26953125" style="50" customWidth="1"/>
    <col min="11498" max="11498" width="11" style="50" customWidth="1"/>
    <col min="11499" max="11499" width="12.54296875" style="50" customWidth="1"/>
    <col min="11500" max="11500" width="11.453125" style="50" customWidth="1"/>
    <col min="11501" max="11501" width="9.54296875" style="50" customWidth="1"/>
    <col min="11502" max="11502" width="0" style="50" hidden="1" customWidth="1"/>
    <col min="11503" max="11503" width="9.7265625" style="50" customWidth="1"/>
    <col min="11504" max="11505" width="12.54296875" style="50" customWidth="1"/>
    <col min="11506" max="11506" width="12.26953125" style="50" customWidth="1"/>
    <col min="11507" max="11507" width="12.54296875" style="50" customWidth="1"/>
    <col min="11508" max="11508" width="0" style="50" hidden="1" customWidth="1"/>
    <col min="11509" max="11509" width="14.26953125" style="50" customWidth="1"/>
    <col min="11510" max="11510" width="10.7265625" style="50" customWidth="1"/>
    <col min="11511" max="11511" width="13.7265625" style="50" customWidth="1"/>
    <col min="11512" max="11512" width="11.54296875" style="50" customWidth="1"/>
    <col min="11513" max="11513" width="11.26953125" style="50" customWidth="1"/>
    <col min="11514" max="11514" width="13.54296875" style="50" customWidth="1"/>
    <col min="11515" max="11515" width="15" style="50" customWidth="1"/>
    <col min="11516" max="11516" width="15.26953125" style="50" bestFit="1" customWidth="1"/>
    <col min="11517" max="11517" width="16.26953125" style="50" bestFit="1" customWidth="1"/>
    <col min="11518" max="11518" width="12" style="50" customWidth="1"/>
    <col min="11519" max="11751" width="9" style="50"/>
    <col min="11752" max="11752" width="6.26953125" style="50" customWidth="1"/>
    <col min="11753" max="11753" width="10.26953125" style="50" customWidth="1"/>
    <col min="11754" max="11754" width="11" style="50" customWidth="1"/>
    <col min="11755" max="11755" width="12.54296875" style="50" customWidth="1"/>
    <col min="11756" max="11756" width="11.453125" style="50" customWidth="1"/>
    <col min="11757" max="11757" width="9.54296875" style="50" customWidth="1"/>
    <col min="11758" max="11758" width="0" style="50" hidden="1" customWidth="1"/>
    <col min="11759" max="11759" width="9.7265625" style="50" customWidth="1"/>
    <col min="11760" max="11761" width="12.54296875" style="50" customWidth="1"/>
    <col min="11762" max="11762" width="12.26953125" style="50" customWidth="1"/>
    <col min="11763" max="11763" width="12.54296875" style="50" customWidth="1"/>
    <col min="11764" max="11764" width="0" style="50" hidden="1" customWidth="1"/>
    <col min="11765" max="11765" width="14.26953125" style="50" customWidth="1"/>
    <col min="11766" max="11766" width="10.7265625" style="50" customWidth="1"/>
    <col min="11767" max="11767" width="13.7265625" style="50" customWidth="1"/>
    <col min="11768" max="11768" width="11.54296875" style="50" customWidth="1"/>
    <col min="11769" max="11769" width="11.26953125" style="50" customWidth="1"/>
    <col min="11770" max="11770" width="13.54296875" style="50" customWidth="1"/>
    <col min="11771" max="11771" width="15" style="50" customWidth="1"/>
    <col min="11772" max="11772" width="15.26953125" style="50" bestFit="1" customWidth="1"/>
    <col min="11773" max="11773" width="16.26953125" style="50" bestFit="1" customWidth="1"/>
    <col min="11774" max="11774" width="12" style="50" customWidth="1"/>
    <col min="11775" max="12007" width="9" style="50"/>
    <col min="12008" max="12008" width="6.26953125" style="50" customWidth="1"/>
    <col min="12009" max="12009" width="10.26953125" style="50" customWidth="1"/>
    <col min="12010" max="12010" width="11" style="50" customWidth="1"/>
    <col min="12011" max="12011" width="12.54296875" style="50" customWidth="1"/>
    <col min="12012" max="12012" width="11.453125" style="50" customWidth="1"/>
    <col min="12013" max="12013" width="9.54296875" style="50" customWidth="1"/>
    <col min="12014" max="12014" width="0" style="50" hidden="1" customWidth="1"/>
    <col min="12015" max="12015" width="9.7265625" style="50" customWidth="1"/>
    <col min="12016" max="12017" width="12.54296875" style="50" customWidth="1"/>
    <col min="12018" max="12018" width="12.26953125" style="50" customWidth="1"/>
    <col min="12019" max="12019" width="12.54296875" style="50" customWidth="1"/>
    <col min="12020" max="12020" width="0" style="50" hidden="1" customWidth="1"/>
    <col min="12021" max="12021" width="14.26953125" style="50" customWidth="1"/>
    <col min="12022" max="12022" width="10.7265625" style="50" customWidth="1"/>
    <col min="12023" max="12023" width="13.7265625" style="50" customWidth="1"/>
    <col min="12024" max="12024" width="11.54296875" style="50" customWidth="1"/>
    <col min="12025" max="12025" width="11.26953125" style="50" customWidth="1"/>
    <col min="12026" max="12026" width="13.54296875" style="50" customWidth="1"/>
    <col min="12027" max="12027" width="15" style="50" customWidth="1"/>
    <col min="12028" max="12028" width="15.26953125" style="50" bestFit="1" customWidth="1"/>
    <col min="12029" max="12029" width="16.26953125" style="50" bestFit="1" customWidth="1"/>
    <col min="12030" max="12030" width="12" style="50" customWidth="1"/>
    <col min="12031" max="12263" width="9" style="50"/>
    <col min="12264" max="12264" width="6.26953125" style="50" customWidth="1"/>
    <col min="12265" max="12265" width="10.26953125" style="50" customWidth="1"/>
    <col min="12266" max="12266" width="11" style="50" customWidth="1"/>
    <col min="12267" max="12267" width="12.54296875" style="50" customWidth="1"/>
    <col min="12268" max="12268" width="11.453125" style="50" customWidth="1"/>
    <col min="12269" max="12269" width="9.54296875" style="50" customWidth="1"/>
    <col min="12270" max="12270" width="0" style="50" hidden="1" customWidth="1"/>
    <col min="12271" max="12271" width="9.7265625" style="50" customWidth="1"/>
    <col min="12272" max="12273" width="12.54296875" style="50" customWidth="1"/>
    <col min="12274" max="12274" width="12.26953125" style="50" customWidth="1"/>
    <col min="12275" max="12275" width="12.54296875" style="50" customWidth="1"/>
    <col min="12276" max="12276" width="0" style="50" hidden="1" customWidth="1"/>
    <col min="12277" max="12277" width="14.26953125" style="50" customWidth="1"/>
    <col min="12278" max="12278" width="10.7265625" style="50" customWidth="1"/>
    <col min="12279" max="12279" width="13.7265625" style="50" customWidth="1"/>
    <col min="12280" max="12280" width="11.54296875" style="50" customWidth="1"/>
    <col min="12281" max="12281" width="11.26953125" style="50" customWidth="1"/>
    <col min="12282" max="12282" width="13.54296875" style="50" customWidth="1"/>
    <col min="12283" max="12283" width="15" style="50" customWidth="1"/>
    <col min="12284" max="12284" width="15.26953125" style="50" bestFit="1" customWidth="1"/>
    <col min="12285" max="12285" width="16.26953125" style="50" bestFit="1" customWidth="1"/>
    <col min="12286" max="12286" width="12" style="50" customWidth="1"/>
    <col min="12287" max="12519" width="9" style="50"/>
    <col min="12520" max="12520" width="6.26953125" style="50" customWidth="1"/>
    <col min="12521" max="12521" width="10.26953125" style="50" customWidth="1"/>
    <col min="12522" max="12522" width="11" style="50" customWidth="1"/>
    <col min="12523" max="12523" width="12.54296875" style="50" customWidth="1"/>
    <col min="12524" max="12524" width="11.453125" style="50" customWidth="1"/>
    <col min="12525" max="12525" width="9.54296875" style="50" customWidth="1"/>
    <col min="12526" max="12526" width="0" style="50" hidden="1" customWidth="1"/>
    <col min="12527" max="12527" width="9.7265625" style="50" customWidth="1"/>
    <col min="12528" max="12529" width="12.54296875" style="50" customWidth="1"/>
    <col min="12530" max="12530" width="12.26953125" style="50" customWidth="1"/>
    <col min="12531" max="12531" width="12.54296875" style="50" customWidth="1"/>
    <col min="12532" max="12532" width="0" style="50" hidden="1" customWidth="1"/>
    <col min="12533" max="12533" width="14.26953125" style="50" customWidth="1"/>
    <col min="12534" max="12534" width="10.7265625" style="50" customWidth="1"/>
    <col min="12535" max="12535" width="13.7265625" style="50" customWidth="1"/>
    <col min="12536" max="12536" width="11.54296875" style="50" customWidth="1"/>
    <col min="12537" max="12537" width="11.26953125" style="50" customWidth="1"/>
    <col min="12538" max="12538" width="13.54296875" style="50" customWidth="1"/>
    <col min="12539" max="12539" width="15" style="50" customWidth="1"/>
    <col min="12540" max="12540" width="15.26953125" style="50" bestFit="1" customWidth="1"/>
    <col min="12541" max="12541" width="16.26953125" style="50" bestFit="1" customWidth="1"/>
    <col min="12542" max="12542" width="12" style="50" customWidth="1"/>
    <col min="12543" max="12775" width="9" style="50"/>
    <col min="12776" max="12776" width="6.26953125" style="50" customWidth="1"/>
    <col min="12777" max="12777" width="10.26953125" style="50" customWidth="1"/>
    <col min="12778" max="12778" width="11" style="50" customWidth="1"/>
    <col min="12779" max="12779" width="12.54296875" style="50" customWidth="1"/>
    <col min="12780" max="12780" width="11.453125" style="50" customWidth="1"/>
    <col min="12781" max="12781" width="9.54296875" style="50" customWidth="1"/>
    <col min="12782" max="12782" width="0" style="50" hidden="1" customWidth="1"/>
    <col min="12783" max="12783" width="9.7265625" style="50" customWidth="1"/>
    <col min="12784" max="12785" width="12.54296875" style="50" customWidth="1"/>
    <col min="12786" max="12786" width="12.26953125" style="50" customWidth="1"/>
    <col min="12787" max="12787" width="12.54296875" style="50" customWidth="1"/>
    <col min="12788" max="12788" width="0" style="50" hidden="1" customWidth="1"/>
    <col min="12789" max="12789" width="14.26953125" style="50" customWidth="1"/>
    <col min="12790" max="12790" width="10.7265625" style="50" customWidth="1"/>
    <col min="12791" max="12791" width="13.7265625" style="50" customWidth="1"/>
    <col min="12792" max="12792" width="11.54296875" style="50" customWidth="1"/>
    <col min="12793" max="12793" width="11.26953125" style="50" customWidth="1"/>
    <col min="12794" max="12794" width="13.54296875" style="50" customWidth="1"/>
    <col min="12795" max="12795" width="15" style="50" customWidth="1"/>
    <col min="12796" max="12796" width="15.26953125" style="50" bestFit="1" customWidth="1"/>
    <col min="12797" max="12797" width="16.26953125" style="50" bestFit="1" customWidth="1"/>
    <col min="12798" max="12798" width="12" style="50" customWidth="1"/>
    <col min="12799" max="13031" width="9" style="50"/>
    <col min="13032" max="13032" width="6.26953125" style="50" customWidth="1"/>
    <col min="13033" max="13033" width="10.26953125" style="50" customWidth="1"/>
    <col min="13034" max="13034" width="11" style="50" customWidth="1"/>
    <col min="13035" max="13035" width="12.54296875" style="50" customWidth="1"/>
    <col min="13036" max="13036" width="11.453125" style="50" customWidth="1"/>
    <col min="13037" max="13037" width="9.54296875" style="50" customWidth="1"/>
    <col min="13038" max="13038" width="0" style="50" hidden="1" customWidth="1"/>
    <col min="13039" max="13039" width="9.7265625" style="50" customWidth="1"/>
    <col min="13040" max="13041" width="12.54296875" style="50" customWidth="1"/>
    <col min="13042" max="13042" width="12.26953125" style="50" customWidth="1"/>
    <col min="13043" max="13043" width="12.54296875" style="50" customWidth="1"/>
    <col min="13044" max="13044" width="0" style="50" hidden="1" customWidth="1"/>
    <col min="13045" max="13045" width="14.26953125" style="50" customWidth="1"/>
    <col min="13046" max="13046" width="10.7265625" style="50" customWidth="1"/>
    <col min="13047" max="13047" width="13.7265625" style="50" customWidth="1"/>
    <col min="13048" max="13048" width="11.54296875" style="50" customWidth="1"/>
    <col min="13049" max="13049" width="11.26953125" style="50" customWidth="1"/>
    <col min="13050" max="13050" width="13.54296875" style="50" customWidth="1"/>
    <col min="13051" max="13051" width="15" style="50" customWidth="1"/>
    <col min="13052" max="13052" width="15.26953125" style="50" bestFit="1" customWidth="1"/>
    <col min="13053" max="13053" width="16.26953125" style="50" bestFit="1" customWidth="1"/>
    <col min="13054" max="13054" width="12" style="50" customWidth="1"/>
    <col min="13055" max="13287" width="9" style="50"/>
    <col min="13288" max="13288" width="6.26953125" style="50" customWidth="1"/>
    <col min="13289" max="13289" width="10.26953125" style="50" customWidth="1"/>
    <col min="13290" max="13290" width="11" style="50" customWidth="1"/>
    <col min="13291" max="13291" width="12.54296875" style="50" customWidth="1"/>
    <col min="13292" max="13292" width="11.453125" style="50" customWidth="1"/>
    <col min="13293" max="13293" width="9.54296875" style="50" customWidth="1"/>
    <col min="13294" max="13294" width="0" style="50" hidden="1" customWidth="1"/>
    <col min="13295" max="13295" width="9.7265625" style="50" customWidth="1"/>
    <col min="13296" max="13297" width="12.54296875" style="50" customWidth="1"/>
    <col min="13298" max="13298" width="12.26953125" style="50" customWidth="1"/>
    <col min="13299" max="13299" width="12.54296875" style="50" customWidth="1"/>
    <col min="13300" max="13300" width="0" style="50" hidden="1" customWidth="1"/>
    <col min="13301" max="13301" width="14.26953125" style="50" customWidth="1"/>
    <col min="13302" max="13302" width="10.7265625" style="50" customWidth="1"/>
    <col min="13303" max="13303" width="13.7265625" style="50" customWidth="1"/>
    <col min="13304" max="13304" width="11.54296875" style="50" customWidth="1"/>
    <col min="13305" max="13305" width="11.26953125" style="50" customWidth="1"/>
    <col min="13306" max="13306" width="13.54296875" style="50" customWidth="1"/>
    <col min="13307" max="13307" width="15" style="50" customWidth="1"/>
    <col min="13308" max="13308" width="15.26953125" style="50" bestFit="1" customWidth="1"/>
    <col min="13309" max="13309" width="16.26953125" style="50" bestFit="1" customWidth="1"/>
    <col min="13310" max="13310" width="12" style="50" customWidth="1"/>
    <col min="13311" max="13543" width="9" style="50"/>
    <col min="13544" max="13544" width="6.26953125" style="50" customWidth="1"/>
    <col min="13545" max="13545" width="10.26953125" style="50" customWidth="1"/>
    <col min="13546" max="13546" width="11" style="50" customWidth="1"/>
    <col min="13547" max="13547" width="12.54296875" style="50" customWidth="1"/>
    <col min="13548" max="13548" width="11.453125" style="50" customWidth="1"/>
    <col min="13549" max="13549" width="9.54296875" style="50" customWidth="1"/>
    <col min="13550" max="13550" width="0" style="50" hidden="1" customWidth="1"/>
    <col min="13551" max="13551" width="9.7265625" style="50" customWidth="1"/>
    <col min="13552" max="13553" width="12.54296875" style="50" customWidth="1"/>
    <col min="13554" max="13554" width="12.26953125" style="50" customWidth="1"/>
    <col min="13555" max="13555" width="12.54296875" style="50" customWidth="1"/>
    <col min="13556" max="13556" width="0" style="50" hidden="1" customWidth="1"/>
    <col min="13557" max="13557" width="14.26953125" style="50" customWidth="1"/>
    <col min="13558" max="13558" width="10.7265625" style="50" customWidth="1"/>
    <col min="13559" max="13559" width="13.7265625" style="50" customWidth="1"/>
    <col min="13560" max="13560" width="11.54296875" style="50" customWidth="1"/>
    <col min="13561" max="13561" width="11.26953125" style="50" customWidth="1"/>
    <col min="13562" max="13562" width="13.54296875" style="50" customWidth="1"/>
    <col min="13563" max="13563" width="15" style="50" customWidth="1"/>
    <col min="13564" max="13564" width="15.26953125" style="50" bestFit="1" customWidth="1"/>
    <col min="13565" max="13565" width="16.26953125" style="50" bestFit="1" customWidth="1"/>
    <col min="13566" max="13566" width="12" style="50" customWidth="1"/>
    <col min="13567" max="13799" width="9" style="50"/>
    <col min="13800" max="13800" width="6.26953125" style="50" customWidth="1"/>
    <col min="13801" max="13801" width="10.26953125" style="50" customWidth="1"/>
    <col min="13802" max="13802" width="11" style="50" customWidth="1"/>
    <col min="13803" max="13803" width="12.54296875" style="50" customWidth="1"/>
    <col min="13804" max="13804" width="11.453125" style="50" customWidth="1"/>
    <col min="13805" max="13805" width="9.54296875" style="50" customWidth="1"/>
    <col min="13806" max="13806" width="0" style="50" hidden="1" customWidth="1"/>
    <col min="13807" max="13807" width="9.7265625" style="50" customWidth="1"/>
    <col min="13808" max="13809" width="12.54296875" style="50" customWidth="1"/>
    <col min="13810" max="13810" width="12.26953125" style="50" customWidth="1"/>
    <col min="13811" max="13811" width="12.54296875" style="50" customWidth="1"/>
    <col min="13812" max="13812" width="0" style="50" hidden="1" customWidth="1"/>
    <col min="13813" max="13813" width="14.26953125" style="50" customWidth="1"/>
    <col min="13814" max="13814" width="10.7265625" style="50" customWidth="1"/>
    <col min="13815" max="13815" width="13.7265625" style="50" customWidth="1"/>
    <col min="13816" max="13816" width="11.54296875" style="50" customWidth="1"/>
    <col min="13817" max="13817" width="11.26953125" style="50" customWidth="1"/>
    <col min="13818" max="13818" width="13.54296875" style="50" customWidth="1"/>
    <col min="13819" max="13819" width="15" style="50" customWidth="1"/>
    <col min="13820" max="13820" width="15.26953125" style="50" bestFit="1" customWidth="1"/>
    <col min="13821" max="13821" width="16.26953125" style="50" bestFit="1" customWidth="1"/>
    <col min="13822" max="13822" width="12" style="50" customWidth="1"/>
    <col min="13823" max="14055" width="9" style="50"/>
    <col min="14056" max="14056" width="6.26953125" style="50" customWidth="1"/>
    <col min="14057" max="14057" width="10.26953125" style="50" customWidth="1"/>
    <col min="14058" max="14058" width="11" style="50" customWidth="1"/>
    <col min="14059" max="14059" width="12.54296875" style="50" customWidth="1"/>
    <col min="14060" max="14060" width="11.453125" style="50" customWidth="1"/>
    <col min="14061" max="14061" width="9.54296875" style="50" customWidth="1"/>
    <col min="14062" max="14062" width="0" style="50" hidden="1" customWidth="1"/>
    <col min="14063" max="14063" width="9.7265625" style="50" customWidth="1"/>
    <col min="14064" max="14065" width="12.54296875" style="50" customWidth="1"/>
    <col min="14066" max="14066" width="12.26953125" style="50" customWidth="1"/>
    <col min="14067" max="14067" width="12.54296875" style="50" customWidth="1"/>
    <col min="14068" max="14068" width="0" style="50" hidden="1" customWidth="1"/>
    <col min="14069" max="14069" width="14.26953125" style="50" customWidth="1"/>
    <col min="14070" max="14070" width="10.7265625" style="50" customWidth="1"/>
    <col min="14071" max="14071" width="13.7265625" style="50" customWidth="1"/>
    <col min="14072" max="14072" width="11.54296875" style="50" customWidth="1"/>
    <col min="14073" max="14073" width="11.26953125" style="50" customWidth="1"/>
    <col min="14074" max="14074" width="13.54296875" style="50" customWidth="1"/>
    <col min="14075" max="14075" width="15" style="50" customWidth="1"/>
    <col min="14076" max="14076" width="15.26953125" style="50" bestFit="1" customWidth="1"/>
    <col min="14077" max="14077" width="16.26953125" style="50" bestFit="1" customWidth="1"/>
    <col min="14078" max="14078" width="12" style="50" customWidth="1"/>
    <col min="14079" max="14311" width="9" style="50"/>
    <col min="14312" max="14312" width="6.26953125" style="50" customWidth="1"/>
    <col min="14313" max="14313" width="10.26953125" style="50" customWidth="1"/>
    <col min="14314" max="14314" width="11" style="50" customWidth="1"/>
    <col min="14315" max="14315" width="12.54296875" style="50" customWidth="1"/>
    <col min="14316" max="14316" width="11.453125" style="50" customWidth="1"/>
    <col min="14317" max="14317" width="9.54296875" style="50" customWidth="1"/>
    <col min="14318" max="14318" width="0" style="50" hidden="1" customWidth="1"/>
    <col min="14319" max="14319" width="9.7265625" style="50" customWidth="1"/>
    <col min="14320" max="14321" width="12.54296875" style="50" customWidth="1"/>
    <col min="14322" max="14322" width="12.26953125" style="50" customWidth="1"/>
    <col min="14323" max="14323" width="12.54296875" style="50" customWidth="1"/>
    <col min="14324" max="14324" width="0" style="50" hidden="1" customWidth="1"/>
    <col min="14325" max="14325" width="14.26953125" style="50" customWidth="1"/>
    <col min="14326" max="14326" width="10.7265625" style="50" customWidth="1"/>
    <col min="14327" max="14327" width="13.7265625" style="50" customWidth="1"/>
    <col min="14328" max="14328" width="11.54296875" style="50" customWidth="1"/>
    <col min="14329" max="14329" width="11.26953125" style="50" customWidth="1"/>
    <col min="14330" max="14330" width="13.54296875" style="50" customWidth="1"/>
    <col min="14331" max="14331" width="15" style="50" customWidth="1"/>
    <col min="14332" max="14332" width="15.26953125" style="50" bestFit="1" customWidth="1"/>
    <col min="14333" max="14333" width="16.26953125" style="50" bestFit="1" customWidth="1"/>
    <col min="14334" max="14334" width="12" style="50" customWidth="1"/>
    <col min="14335" max="14567" width="9" style="50"/>
    <col min="14568" max="14568" width="6.26953125" style="50" customWidth="1"/>
    <col min="14569" max="14569" width="10.26953125" style="50" customWidth="1"/>
    <col min="14570" max="14570" width="11" style="50" customWidth="1"/>
    <col min="14571" max="14571" width="12.54296875" style="50" customWidth="1"/>
    <col min="14572" max="14572" width="11.453125" style="50" customWidth="1"/>
    <col min="14573" max="14573" width="9.54296875" style="50" customWidth="1"/>
    <col min="14574" max="14574" width="0" style="50" hidden="1" customWidth="1"/>
    <col min="14575" max="14575" width="9.7265625" style="50" customWidth="1"/>
    <col min="14576" max="14577" width="12.54296875" style="50" customWidth="1"/>
    <col min="14578" max="14578" width="12.26953125" style="50" customWidth="1"/>
    <col min="14579" max="14579" width="12.54296875" style="50" customWidth="1"/>
    <col min="14580" max="14580" width="0" style="50" hidden="1" customWidth="1"/>
    <col min="14581" max="14581" width="14.26953125" style="50" customWidth="1"/>
    <col min="14582" max="14582" width="10.7265625" style="50" customWidth="1"/>
    <col min="14583" max="14583" width="13.7265625" style="50" customWidth="1"/>
    <col min="14584" max="14584" width="11.54296875" style="50" customWidth="1"/>
    <col min="14585" max="14585" width="11.26953125" style="50" customWidth="1"/>
    <col min="14586" max="14586" width="13.54296875" style="50" customWidth="1"/>
    <col min="14587" max="14587" width="15" style="50" customWidth="1"/>
    <col min="14588" max="14588" width="15.26953125" style="50" bestFit="1" customWidth="1"/>
    <col min="14589" max="14589" width="16.26953125" style="50" bestFit="1" customWidth="1"/>
    <col min="14590" max="14590" width="12" style="50" customWidth="1"/>
    <col min="14591" max="14823" width="9" style="50"/>
    <col min="14824" max="14824" width="6.26953125" style="50" customWidth="1"/>
    <col min="14825" max="14825" width="10.26953125" style="50" customWidth="1"/>
    <col min="14826" max="14826" width="11" style="50" customWidth="1"/>
    <col min="14827" max="14827" width="12.54296875" style="50" customWidth="1"/>
    <col min="14828" max="14828" width="11.453125" style="50" customWidth="1"/>
    <col min="14829" max="14829" width="9.54296875" style="50" customWidth="1"/>
    <col min="14830" max="14830" width="0" style="50" hidden="1" customWidth="1"/>
    <col min="14831" max="14831" width="9.7265625" style="50" customWidth="1"/>
    <col min="14832" max="14833" width="12.54296875" style="50" customWidth="1"/>
    <col min="14834" max="14834" width="12.26953125" style="50" customWidth="1"/>
    <col min="14835" max="14835" width="12.54296875" style="50" customWidth="1"/>
    <col min="14836" max="14836" width="0" style="50" hidden="1" customWidth="1"/>
    <col min="14837" max="14837" width="14.26953125" style="50" customWidth="1"/>
    <col min="14838" max="14838" width="10.7265625" style="50" customWidth="1"/>
    <col min="14839" max="14839" width="13.7265625" style="50" customWidth="1"/>
    <col min="14840" max="14840" width="11.54296875" style="50" customWidth="1"/>
    <col min="14841" max="14841" width="11.26953125" style="50" customWidth="1"/>
    <col min="14842" max="14842" width="13.54296875" style="50" customWidth="1"/>
    <col min="14843" max="14843" width="15" style="50" customWidth="1"/>
    <col min="14844" max="14844" width="15.26953125" style="50" bestFit="1" customWidth="1"/>
    <col min="14845" max="14845" width="16.26953125" style="50" bestFit="1" customWidth="1"/>
    <col min="14846" max="14846" width="12" style="50" customWidth="1"/>
    <col min="14847" max="15079" width="9" style="50"/>
    <col min="15080" max="15080" width="6.26953125" style="50" customWidth="1"/>
    <col min="15081" max="15081" width="10.26953125" style="50" customWidth="1"/>
    <col min="15082" max="15082" width="11" style="50" customWidth="1"/>
    <col min="15083" max="15083" width="12.54296875" style="50" customWidth="1"/>
    <col min="15084" max="15084" width="11.453125" style="50" customWidth="1"/>
    <col min="15085" max="15085" width="9.54296875" style="50" customWidth="1"/>
    <col min="15086" max="15086" width="0" style="50" hidden="1" customWidth="1"/>
    <col min="15087" max="15087" width="9.7265625" style="50" customWidth="1"/>
    <col min="15088" max="15089" width="12.54296875" style="50" customWidth="1"/>
    <col min="15090" max="15090" width="12.26953125" style="50" customWidth="1"/>
    <col min="15091" max="15091" width="12.54296875" style="50" customWidth="1"/>
    <col min="15092" max="15092" width="0" style="50" hidden="1" customWidth="1"/>
    <col min="15093" max="15093" width="14.26953125" style="50" customWidth="1"/>
    <col min="15094" max="15094" width="10.7265625" style="50" customWidth="1"/>
    <col min="15095" max="15095" width="13.7265625" style="50" customWidth="1"/>
    <col min="15096" max="15096" width="11.54296875" style="50" customWidth="1"/>
    <col min="15097" max="15097" width="11.26953125" style="50" customWidth="1"/>
    <col min="15098" max="15098" width="13.54296875" style="50" customWidth="1"/>
    <col min="15099" max="15099" width="15" style="50" customWidth="1"/>
    <col min="15100" max="15100" width="15.26953125" style="50" bestFit="1" customWidth="1"/>
    <col min="15101" max="15101" width="16.26953125" style="50" bestFit="1" customWidth="1"/>
    <col min="15102" max="15102" width="12" style="50" customWidth="1"/>
    <col min="15103" max="15335" width="9" style="50"/>
    <col min="15336" max="15336" width="6.26953125" style="50" customWidth="1"/>
    <col min="15337" max="15337" width="10.26953125" style="50" customWidth="1"/>
    <col min="15338" max="15338" width="11" style="50" customWidth="1"/>
    <col min="15339" max="15339" width="12.54296875" style="50" customWidth="1"/>
    <col min="15340" max="15340" width="11.453125" style="50" customWidth="1"/>
    <col min="15341" max="15341" width="9.54296875" style="50" customWidth="1"/>
    <col min="15342" max="15342" width="0" style="50" hidden="1" customWidth="1"/>
    <col min="15343" max="15343" width="9.7265625" style="50" customWidth="1"/>
    <col min="15344" max="15345" width="12.54296875" style="50" customWidth="1"/>
    <col min="15346" max="15346" width="12.26953125" style="50" customWidth="1"/>
    <col min="15347" max="15347" width="12.54296875" style="50" customWidth="1"/>
    <col min="15348" max="15348" width="0" style="50" hidden="1" customWidth="1"/>
    <col min="15349" max="15349" width="14.26953125" style="50" customWidth="1"/>
    <col min="15350" max="15350" width="10.7265625" style="50" customWidth="1"/>
    <col min="15351" max="15351" width="13.7265625" style="50" customWidth="1"/>
    <col min="15352" max="15352" width="11.54296875" style="50" customWidth="1"/>
    <col min="15353" max="15353" width="11.26953125" style="50" customWidth="1"/>
    <col min="15354" max="15354" width="13.54296875" style="50" customWidth="1"/>
    <col min="15355" max="15355" width="15" style="50" customWidth="1"/>
    <col min="15356" max="15356" width="15.26953125" style="50" bestFit="1" customWidth="1"/>
    <col min="15357" max="15357" width="16.26953125" style="50" bestFit="1" customWidth="1"/>
    <col min="15358" max="15358" width="12" style="50" customWidth="1"/>
    <col min="15359" max="15591" width="9" style="50"/>
    <col min="15592" max="15592" width="6.26953125" style="50" customWidth="1"/>
    <col min="15593" max="15593" width="10.26953125" style="50" customWidth="1"/>
    <col min="15594" max="15594" width="11" style="50" customWidth="1"/>
    <col min="15595" max="15595" width="12.54296875" style="50" customWidth="1"/>
    <col min="15596" max="15596" width="11.453125" style="50" customWidth="1"/>
    <col min="15597" max="15597" width="9.54296875" style="50" customWidth="1"/>
    <col min="15598" max="15598" width="0" style="50" hidden="1" customWidth="1"/>
    <col min="15599" max="15599" width="9.7265625" style="50" customWidth="1"/>
    <col min="15600" max="15601" width="12.54296875" style="50" customWidth="1"/>
    <col min="15602" max="15602" width="12.26953125" style="50" customWidth="1"/>
    <col min="15603" max="15603" width="12.54296875" style="50" customWidth="1"/>
    <col min="15604" max="15604" width="0" style="50" hidden="1" customWidth="1"/>
    <col min="15605" max="15605" width="14.26953125" style="50" customWidth="1"/>
    <col min="15606" max="15606" width="10.7265625" style="50" customWidth="1"/>
    <col min="15607" max="15607" width="13.7265625" style="50" customWidth="1"/>
    <col min="15608" max="15608" width="11.54296875" style="50" customWidth="1"/>
    <col min="15609" max="15609" width="11.26953125" style="50" customWidth="1"/>
    <col min="15610" max="15610" width="13.54296875" style="50" customWidth="1"/>
    <col min="15611" max="15611" width="15" style="50" customWidth="1"/>
    <col min="15612" max="15612" width="15.26953125" style="50" bestFit="1" customWidth="1"/>
    <col min="15613" max="15613" width="16.26953125" style="50" bestFit="1" customWidth="1"/>
    <col min="15614" max="15614" width="12" style="50" customWidth="1"/>
    <col min="15615" max="15847" width="9" style="50"/>
    <col min="15848" max="15848" width="6.26953125" style="50" customWidth="1"/>
    <col min="15849" max="15849" width="10.26953125" style="50" customWidth="1"/>
    <col min="15850" max="15850" width="11" style="50" customWidth="1"/>
    <col min="15851" max="15851" width="12.54296875" style="50" customWidth="1"/>
    <col min="15852" max="15852" width="11.453125" style="50" customWidth="1"/>
    <col min="15853" max="15853" width="9.54296875" style="50" customWidth="1"/>
    <col min="15854" max="15854" width="0" style="50" hidden="1" customWidth="1"/>
    <col min="15855" max="15855" width="9.7265625" style="50" customWidth="1"/>
    <col min="15856" max="15857" width="12.54296875" style="50" customWidth="1"/>
    <col min="15858" max="15858" width="12.26953125" style="50" customWidth="1"/>
    <col min="15859" max="15859" width="12.54296875" style="50" customWidth="1"/>
    <col min="15860" max="15860" width="0" style="50" hidden="1" customWidth="1"/>
    <col min="15861" max="15861" width="14.26953125" style="50" customWidth="1"/>
    <col min="15862" max="15862" width="10.7265625" style="50" customWidth="1"/>
    <col min="15863" max="15863" width="13.7265625" style="50" customWidth="1"/>
    <col min="15864" max="15864" width="11.54296875" style="50" customWidth="1"/>
    <col min="15865" max="15865" width="11.26953125" style="50" customWidth="1"/>
    <col min="15866" max="15866" width="13.54296875" style="50" customWidth="1"/>
    <col min="15867" max="15867" width="15" style="50" customWidth="1"/>
    <col min="15868" max="15868" width="15.26953125" style="50" bestFit="1" customWidth="1"/>
    <col min="15869" max="15869" width="16.26953125" style="50" bestFit="1" customWidth="1"/>
    <col min="15870" max="15870" width="12" style="50" customWidth="1"/>
    <col min="15871" max="16103" width="9" style="50"/>
    <col min="16104" max="16104" width="6.26953125" style="50" customWidth="1"/>
    <col min="16105" max="16105" width="10.26953125" style="50" customWidth="1"/>
    <col min="16106" max="16106" width="11" style="50" customWidth="1"/>
    <col min="16107" max="16107" width="12.54296875" style="50" customWidth="1"/>
    <col min="16108" max="16108" width="11.453125" style="50" customWidth="1"/>
    <col min="16109" max="16109" width="9.54296875" style="50" customWidth="1"/>
    <col min="16110" max="16110" width="0" style="50" hidden="1" customWidth="1"/>
    <col min="16111" max="16111" width="9.7265625" style="50" customWidth="1"/>
    <col min="16112" max="16113" width="12.54296875" style="50" customWidth="1"/>
    <col min="16114" max="16114" width="12.26953125" style="50" customWidth="1"/>
    <col min="16115" max="16115" width="12.54296875" style="50" customWidth="1"/>
    <col min="16116" max="16116" width="0" style="50" hidden="1" customWidth="1"/>
    <col min="16117" max="16117" width="14.26953125" style="50" customWidth="1"/>
    <col min="16118" max="16118" width="10.7265625" style="50" customWidth="1"/>
    <col min="16119" max="16119" width="13.7265625" style="50" customWidth="1"/>
    <col min="16120" max="16120" width="11.54296875" style="50" customWidth="1"/>
    <col min="16121" max="16121" width="11.26953125" style="50" customWidth="1"/>
    <col min="16122" max="16122" width="13.54296875" style="50" customWidth="1"/>
    <col min="16123" max="16123" width="15" style="50" customWidth="1"/>
    <col min="16124" max="16124" width="15.26953125" style="50" bestFit="1" customWidth="1"/>
    <col min="16125" max="16125" width="16.26953125" style="50" bestFit="1" customWidth="1"/>
    <col min="16126" max="16126" width="12" style="50" customWidth="1"/>
    <col min="16127" max="16384" width="9" style="50"/>
  </cols>
  <sheetData>
    <row r="1" spans="1:26" customFormat="1" ht="45" customHeight="1" x14ac:dyDescent="0.35">
      <c r="A1" s="18" t="s">
        <v>86</v>
      </c>
    </row>
    <row r="2" spans="1:26" customFormat="1" ht="20.25" customHeight="1" x14ac:dyDescent="0.35">
      <c r="A2" s="19" t="s">
        <v>19</v>
      </c>
    </row>
    <row r="3" spans="1:26" customFormat="1" ht="20.25" customHeight="1" x14ac:dyDescent="0.35">
      <c r="A3" s="19" t="s">
        <v>50</v>
      </c>
    </row>
    <row r="4" spans="1:26" customFormat="1" ht="20.25" customHeight="1" x14ac:dyDescent="0.35">
      <c r="A4" s="19" t="s">
        <v>51</v>
      </c>
    </row>
    <row r="5" spans="1:26" customFormat="1" ht="20.25" customHeight="1" x14ac:dyDescent="0.35">
      <c r="A5" s="19" t="s">
        <v>52</v>
      </c>
    </row>
    <row r="6" spans="1:26" s="2" customFormat="1" ht="20.25" customHeight="1" x14ac:dyDescent="0.35">
      <c r="A6" s="72"/>
      <c r="B6" s="20" t="s">
        <v>53</v>
      </c>
      <c r="C6" s="21"/>
      <c r="D6" s="21"/>
      <c r="E6" s="21"/>
      <c r="F6" s="21"/>
      <c r="G6" s="21"/>
      <c r="H6" s="21"/>
      <c r="I6" s="21"/>
      <c r="J6" s="22"/>
      <c r="K6" s="20" t="s">
        <v>54</v>
      </c>
      <c r="L6" s="21"/>
      <c r="M6" s="21"/>
      <c r="N6" s="21"/>
      <c r="O6" s="21"/>
      <c r="P6" s="21"/>
      <c r="Q6" s="21"/>
      <c r="R6" s="21"/>
      <c r="S6" s="21"/>
      <c r="T6" s="22"/>
    </row>
    <row r="7" spans="1:26" s="2" customFormat="1" ht="20.25" customHeight="1" x14ac:dyDescent="0.35">
      <c r="A7" s="73"/>
      <c r="B7" s="23"/>
      <c r="C7" s="24" t="s">
        <v>55</v>
      </c>
      <c r="D7" s="3"/>
      <c r="E7" s="25"/>
      <c r="F7" s="26"/>
      <c r="G7" s="24" t="s">
        <v>56</v>
      </c>
      <c r="H7" s="3"/>
      <c r="I7" s="27"/>
      <c r="J7" s="28"/>
      <c r="K7"/>
      <c r="L7" s="24" t="s">
        <v>57</v>
      </c>
      <c r="M7" s="29"/>
      <c r="N7" s="30"/>
      <c r="O7" s="29" t="s">
        <v>58</v>
      </c>
      <c r="P7" s="29"/>
      <c r="Q7" s="63"/>
      <c r="R7" s="30"/>
      <c r="S7" s="31"/>
      <c r="T7" s="32"/>
    </row>
    <row r="8" spans="1:26" s="37" customFormat="1" ht="80.150000000000006" customHeight="1" x14ac:dyDescent="0.35">
      <c r="A8" s="74" t="s">
        <v>108</v>
      </c>
      <c r="B8" s="60" t="s">
        <v>71</v>
      </c>
      <c r="C8" s="54" t="s">
        <v>472</v>
      </c>
      <c r="D8" s="54" t="s">
        <v>473</v>
      </c>
      <c r="E8" s="64" t="s">
        <v>476</v>
      </c>
      <c r="F8" s="60" t="s">
        <v>477</v>
      </c>
      <c r="G8" s="54" t="s">
        <v>478</v>
      </c>
      <c r="H8" s="54" t="s">
        <v>479</v>
      </c>
      <c r="I8" s="65" t="s">
        <v>480</v>
      </c>
      <c r="J8" s="55" t="s">
        <v>481</v>
      </c>
      <c r="K8" s="60" t="s">
        <v>64</v>
      </c>
      <c r="L8" s="54" t="s">
        <v>65</v>
      </c>
      <c r="M8" s="54" t="s">
        <v>66</v>
      </c>
      <c r="N8" s="66" t="s">
        <v>482</v>
      </c>
      <c r="O8" s="54" t="s">
        <v>483</v>
      </c>
      <c r="P8" s="54" t="s">
        <v>484</v>
      </c>
      <c r="Q8" s="54" t="s">
        <v>485</v>
      </c>
      <c r="R8" s="67" t="s">
        <v>486</v>
      </c>
      <c r="S8" s="68" t="s">
        <v>487</v>
      </c>
      <c r="T8" s="69" t="s">
        <v>54</v>
      </c>
      <c r="V8" s="107" t="s">
        <v>105</v>
      </c>
      <c r="W8" s="107" t="s">
        <v>105</v>
      </c>
      <c r="X8" s="107" t="s">
        <v>106</v>
      </c>
      <c r="Y8" s="107" t="s">
        <v>106</v>
      </c>
      <c r="Z8" s="107" t="s">
        <v>177</v>
      </c>
    </row>
    <row r="9" spans="1:26" s="48" customFormat="1" ht="17.149999999999999" customHeight="1" x14ac:dyDescent="0.35">
      <c r="A9" s="50" t="str">
        <f>X9&amp;" "&amp;Z9</f>
        <v>Quarter 1 1996</v>
      </c>
      <c r="B9" s="44">
        <f>SUMIFS('Month (GWh)'!B:B,'Month (GWh)'!$Z:$Z,'Quarter (GWh)'!$Z9,'Month (GWh)'!$Y:$Y,'Quarter (GWh)'!$Y9)</f>
        <v>318349</v>
      </c>
      <c r="C9" s="40">
        <f>SUMIFS('Month (GWh)'!C:C,'Month (GWh)'!$Z:$Z,'Quarter (GWh)'!$Z9,'Month (GWh)'!$Y:$Y,'Quarter (GWh)'!$Y9)</f>
        <v>6457</v>
      </c>
      <c r="D9" s="40">
        <f>SUMIFS('Month (GWh)'!D:D,'Month (GWh)'!$Z:$Z,'Quarter (GWh)'!$Z9,'Month (GWh)'!$Y:$Y,'Quarter (GWh)'!$Y9)</f>
        <v>4091</v>
      </c>
      <c r="E9" s="41">
        <f>SUMIFS('Month (GWh)'!E:E,'Month (GWh)'!$Z:$Z,'Quarter (GWh)'!$Z9,'Month (GWh)'!$Y:$Y,'Quarter (GWh)'!$Y9)</f>
        <v>2366</v>
      </c>
      <c r="F9" s="39">
        <f>SUMIFS('Month (GWh)'!F:F,'Month (GWh)'!$Z:$Z,'Quarter (GWh)'!$Z9,'Month (GWh)'!$Y:$Y,'Quarter (GWh)'!$Y9)</f>
        <v>12262</v>
      </c>
      <c r="G9" s="40" t="s">
        <v>68</v>
      </c>
      <c r="H9" s="40">
        <f>SUMIFS('Month (GWh)'!H:H,'Month (GWh)'!$Z:$Z,'Quarter (GWh)'!$Z9,'Month (GWh)'!$Y:$Y,'Quarter (GWh)'!$Y9)</f>
        <v>0</v>
      </c>
      <c r="I9" s="42">
        <f>SUMIFS('Month (GWh)'!I:I,'Month (GWh)'!$Z:$Z,'Quarter (GWh)'!$Z9,'Month (GWh)'!$Y:$Y,'Quarter (GWh)'!$Y9)</f>
        <v>324806</v>
      </c>
      <c r="J9" s="43">
        <f>SUMIFS('Month (GWh)'!J:J,'Month (GWh)'!$Z:$Z,'Quarter (GWh)'!$Z9,'Month (GWh)'!$Y:$Y,'Quarter (GWh)'!$Y9)</f>
        <v>332977</v>
      </c>
      <c r="K9" s="39" t="s">
        <v>68</v>
      </c>
      <c r="L9" s="40" t="s">
        <v>68</v>
      </c>
      <c r="M9" s="40" t="s">
        <v>68</v>
      </c>
      <c r="N9" s="44" t="s">
        <v>68</v>
      </c>
      <c r="O9" s="45">
        <f>SUMIFS('Month (GWh)'!O:O,'Month (GWh)'!$Z:$Z,'Quarter (GWh)'!$Z9,'Month (GWh)'!$Y:$Y,'Quarter (GWh)'!$Y9)</f>
        <v>15049</v>
      </c>
      <c r="P9" s="45">
        <f>SUMIFS('Month (GWh)'!P:P,'Month (GWh)'!$Z:$Z,'Quarter (GWh)'!$Z9,'Month (GWh)'!$Y:$Y,'Quarter (GWh)'!$Y9)</f>
        <v>1971</v>
      </c>
      <c r="Q9" s="45">
        <f>SUMIFS('Month (GWh)'!Q:Q,'Month (GWh)'!$Z:$Z,'Quarter (GWh)'!$Z9,'Month (GWh)'!$Y:$Y,'Quarter (GWh)'!$Y9)</f>
        <v>0</v>
      </c>
      <c r="R9" s="46">
        <f>SUMIFS('Month (GWh)'!R:R,'Month (GWh)'!$Z:$Z,'Quarter (GWh)'!$Z9,'Month (GWh)'!$Y:$Y,'Quarter (GWh)'!$Y9)</f>
        <v>0</v>
      </c>
      <c r="S9" s="39" t="s">
        <v>68</v>
      </c>
      <c r="T9" s="47" t="s">
        <v>68</v>
      </c>
      <c r="V9" s="108"/>
      <c r="W9" s="108"/>
      <c r="X9" s="108" t="s">
        <v>101</v>
      </c>
      <c r="Y9" s="108" t="str">
        <f>RIGHT(X9,1)</f>
        <v>1</v>
      </c>
      <c r="Z9" s="108">
        <v>1996</v>
      </c>
    </row>
    <row r="10" spans="1:26" s="48" customFormat="1" ht="17.149999999999999" customHeight="1" x14ac:dyDescent="0.35">
      <c r="A10" s="50" t="str">
        <f t="shared" ref="A10:A73" si="0">X10&amp;" "&amp;Z10</f>
        <v>Quarter 2 1996</v>
      </c>
      <c r="B10" s="44">
        <f>SUMIFS('Month (GWh)'!B:B,'Month (GWh)'!$Z:$Z,'Quarter (GWh)'!$Z10,'Month (GWh)'!$Y:$Y,'Quarter (GWh)'!$Y10)</f>
        <v>201669</v>
      </c>
      <c r="C10" s="40">
        <f>SUMIFS('Month (GWh)'!C:C,'Month (GWh)'!$Z:$Z,'Quarter (GWh)'!$Z10,'Month (GWh)'!$Y:$Y,'Quarter (GWh)'!$Y10)</f>
        <v>5039</v>
      </c>
      <c r="D10" s="40">
        <f>SUMIFS('Month (GWh)'!D:D,'Month (GWh)'!$Z:$Z,'Quarter (GWh)'!$Z10,'Month (GWh)'!$Y:$Y,'Quarter (GWh)'!$Y10)</f>
        <v>4957</v>
      </c>
      <c r="E10" s="41">
        <f>SUMIFS('Month (GWh)'!E:E,'Month (GWh)'!$Z:$Z,'Quarter (GWh)'!$Z10,'Month (GWh)'!$Y:$Y,'Quarter (GWh)'!$Y10)</f>
        <v>82</v>
      </c>
      <c r="F10" s="39">
        <f>SUMIFS('Month (GWh)'!F:F,'Month (GWh)'!$Z:$Z,'Quarter (GWh)'!$Z10,'Month (GWh)'!$Y:$Y,'Quarter (GWh)'!$Y10)</f>
        <v>-1859</v>
      </c>
      <c r="G10" s="40" t="s">
        <v>68</v>
      </c>
      <c r="H10" s="40">
        <f>SUMIFS('Month (GWh)'!H:H,'Month (GWh)'!$Z:$Z,'Quarter (GWh)'!$Z10,'Month (GWh)'!$Y:$Y,'Quarter (GWh)'!$Y10)</f>
        <v>0</v>
      </c>
      <c r="I10" s="42">
        <f>SUMIFS('Month (GWh)'!I:I,'Month (GWh)'!$Z:$Z,'Quarter (GWh)'!$Z10,'Month (GWh)'!$Y:$Y,'Quarter (GWh)'!$Y10)</f>
        <v>206708</v>
      </c>
      <c r="J10" s="43">
        <f>SUMIFS('Month (GWh)'!J:J,'Month (GWh)'!$Z:$Z,'Quarter (GWh)'!$Z10,'Month (GWh)'!$Y:$Y,'Quarter (GWh)'!$Y10)</f>
        <v>199892</v>
      </c>
      <c r="K10" s="39" t="s">
        <v>68</v>
      </c>
      <c r="L10" s="40" t="s">
        <v>68</v>
      </c>
      <c r="M10" s="40" t="s">
        <v>68</v>
      </c>
      <c r="N10" s="44" t="s">
        <v>68</v>
      </c>
      <c r="O10" s="45">
        <f>SUMIFS('Month (GWh)'!O:O,'Month (GWh)'!$Z:$Z,'Quarter (GWh)'!$Z10,'Month (GWh)'!$Y:$Y,'Quarter (GWh)'!$Y10)</f>
        <v>13204</v>
      </c>
      <c r="P10" s="45">
        <f>SUMIFS('Month (GWh)'!P:P,'Month (GWh)'!$Z:$Z,'Quarter (GWh)'!$Z10,'Month (GWh)'!$Y:$Y,'Quarter (GWh)'!$Y10)</f>
        <v>747</v>
      </c>
      <c r="Q10" s="45">
        <f>SUMIFS('Month (GWh)'!Q:Q,'Month (GWh)'!$Z:$Z,'Quarter (GWh)'!$Z10,'Month (GWh)'!$Y:$Y,'Quarter (GWh)'!$Y10)</f>
        <v>0</v>
      </c>
      <c r="R10" s="46">
        <f>SUMIFS('Month (GWh)'!R:R,'Month (GWh)'!$Z:$Z,'Quarter (GWh)'!$Z10,'Month (GWh)'!$Y:$Y,'Quarter (GWh)'!$Y10)</f>
        <v>0</v>
      </c>
      <c r="S10" s="39" t="s">
        <v>68</v>
      </c>
      <c r="T10" s="47" t="s">
        <v>68</v>
      </c>
      <c r="V10" s="108"/>
      <c r="W10" s="108"/>
      <c r="X10" s="108" t="s">
        <v>102</v>
      </c>
      <c r="Y10" s="108" t="str">
        <f t="shared" ref="Y10:Y73" si="1">RIGHT(X10,1)</f>
        <v>2</v>
      </c>
      <c r="Z10" s="108">
        <v>1996</v>
      </c>
    </row>
    <row r="11" spans="1:26" s="48" customFormat="1" ht="17.149999999999999" customHeight="1" x14ac:dyDescent="0.35">
      <c r="A11" s="50" t="str">
        <f t="shared" si="0"/>
        <v>Quarter 3 1996</v>
      </c>
      <c r="B11" s="44">
        <f>SUMIFS('Month (GWh)'!B:B,'Month (GWh)'!$Z:$Z,'Quarter (GWh)'!$Z11,'Month (GWh)'!$Y:$Y,'Quarter (GWh)'!$Y11)</f>
        <v>159895</v>
      </c>
      <c r="C11" s="40">
        <f>SUMIFS('Month (GWh)'!C:C,'Month (GWh)'!$Z:$Z,'Quarter (GWh)'!$Z11,'Month (GWh)'!$Y:$Y,'Quarter (GWh)'!$Y11)</f>
        <v>4070</v>
      </c>
      <c r="D11" s="40">
        <f>SUMIFS('Month (GWh)'!D:D,'Month (GWh)'!$Z:$Z,'Quarter (GWh)'!$Z11,'Month (GWh)'!$Y:$Y,'Quarter (GWh)'!$Y11)</f>
        <v>1970</v>
      </c>
      <c r="E11" s="41">
        <f>SUMIFS('Month (GWh)'!E:E,'Month (GWh)'!$Z:$Z,'Quarter (GWh)'!$Z11,'Month (GWh)'!$Y:$Y,'Quarter (GWh)'!$Y11)</f>
        <v>2100</v>
      </c>
      <c r="F11" s="39">
        <f>SUMIFS('Month (GWh)'!F:F,'Month (GWh)'!$Z:$Z,'Quarter (GWh)'!$Z11,'Month (GWh)'!$Y:$Y,'Quarter (GWh)'!$Y11)</f>
        <v>-11344</v>
      </c>
      <c r="G11" s="40" t="s">
        <v>68</v>
      </c>
      <c r="H11" s="40">
        <f>SUMIFS('Month (GWh)'!H:H,'Month (GWh)'!$Z:$Z,'Quarter (GWh)'!$Z11,'Month (GWh)'!$Y:$Y,'Quarter (GWh)'!$Y11)</f>
        <v>0</v>
      </c>
      <c r="I11" s="42">
        <f>SUMIFS('Month (GWh)'!I:I,'Month (GWh)'!$Z:$Z,'Quarter (GWh)'!$Z11,'Month (GWh)'!$Y:$Y,'Quarter (GWh)'!$Y11)</f>
        <v>163965</v>
      </c>
      <c r="J11" s="43">
        <f>SUMIFS('Month (GWh)'!J:J,'Month (GWh)'!$Z:$Z,'Quarter (GWh)'!$Z11,'Month (GWh)'!$Y:$Y,'Quarter (GWh)'!$Y11)</f>
        <v>150651</v>
      </c>
      <c r="K11" s="39" t="s">
        <v>68</v>
      </c>
      <c r="L11" s="40" t="s">
        <v>68</v>
      </c>
      <c r="M11" s="40" t="s">
        <v>68</v>
      </c>
      <c r="N11" s="44" t="s">
        <v>68</v>
      </c>
      <c r="O11" s="45">
        <f>SUMIFS('Month (GWh)'!O:O,'Month (GWh)'!$Z:$Z,'Quarter (GWh)'!$Z11,'Month (GWh)'!$Y:$Y,'Quarter (GWh)'!$Y11)</f>
        <v>12206</v>
      </c>
      <c r="P11" s="45">
        <f>SUMIFS('Month (GWh)'!P:P,'Month (GWh)'!$Z:$Z,'Quarter (GWh)'!$Z11,'Month (GWh)'!$Y:$Y,'Quarter (GWh)'!$Y11)</f>
        <v>319</v>
      </c>
      <c r="Q11" s="45">
        <f>SUMIFS('Month (GWh)'!Q:Q,'Month (GWh)'!$Z:$Z,'Quarter (GWh)'!$Z11,'Month (GWh)'!$Y:$Y,'Quarter (GWh)'!$Y11)</f>
        <v>0</v>
      </c>
      <c r="R11" s="46">
        <f>SUMIFS('Month (GWh)'!R:R,'Month (GWh)'!$Z:$Z,'Quarter (GWh)'!$Z11,'Month (GWh)'!$Y:$Y,'Quarter (GWh)'!$Y11)</f>
        <v>0</v>
      </c>
      <c r="S11" s="39" t="s">
        <v>68</v>
      </c>
      <c r="T11" s="47" t="s">
        <v>68</v>
      </c>
      <c r="V11" s="108"/>
      <c r="W11" s="108"/>
      <c r="X11" s="108" t="s">
        <v>103</v>
      </c>
      <c r="Y11" s="108" t="str">
        <f t="shared" si="1"/>
        <v>3</v>
      </c>
      <c r="Z11" s="108">
        <v>1996</v>
      </c>
    </row>
    <row r="12" spans="1:26" s="48" customFormat="1" ht="17.149999999999999" customHeight="1" x14ac:dyDescent="0.35">
      <c r="A12" s="50" t="str">
        <f t="shared" si="0"/>
        <v>Quarter 4 1996</v>
      </c>
      <c r="B12" s="44">
        <f>SUMIFS('Month (GWh)'!B:B,'Month (GWh)'!$Z:$Z,'Quarter (GWh)'!$Z12,'Month (GWh)'!$Y:$Y,'Quarter (GWh)'!$Y12)</f>
        <v>298539</v>
      </c>
      <c r="C12" s="40">
        <f>SUMIFS('Month (GWh)'!C:C,'Month (GWh)'!$Z:$Z,'Quarter (GWh)'!$Z12,'Month (GWh)'!$Y:$Y,'Quarter (GWh)'!$Y12)</f>
        <v>4239</v>
      </c>
      <c r="D12" s="40">
        <f>SUMIFS('Month (GWh)'!D:D,'Month (GWh)'!$Z:$Z,'Quarter (GWh)'!$Z12,'Month (GWh)'!$Y:$Y,'Quarter (GWh)'!$Y12)</f>
        <v>4184</v>
      </c>
      <c r="E12" s="41">
        <f>SUMIFS('Month (GWh)'!E:E,'Month (GWh)'!$Z:$Z,'Quarter (GWh)'!$Z12,'Month (GWh)'!$Y:$Y,'Quarter (GWh)'!$Y12)</f>
        <v>55</v>
      </c>
      <c r="F12" s="39">
        <f>SUMIFS('Month (GWh)'!F:F,'Month (GWh)'!$Z:$Z,'Quarter (GWh)'!$Z12,'Month (GWh)'!$Y:$Y,'Quarter (GWh)'!$Y12)</f>
        <v>-2691</v>
      </c>
      <c r="G12" s="40" t="s">
        <v>68</v>
      </c>
      <c r="H12" s="40">
        <f>SUMIFS('Month (GWh)'!H:H,'Month (GWh)'!$Z:$Z,'Quarter (GWh)'!$Z12,'Month (GWh)'!$Y:$Y,'Quarter (GWh)'!$Y12)</f>
        <v>0</v>
      </c>
      <c r="I12" s="42">
        <f>SUMIFS('Month (GWh)'!I:I,'Month (GWh)'!$Z:$Z,'Quarter (GWh)'!$Z12,'Month (GWh)'!$Y:$Y,'Quarter (GWh)'!$Y12)</f>
        <v>302778</v>
      </c>
      <c r="J12" s="43">
        <f>SUMIFS('Month (GWh)'!J:J,'Month (GWh)'!$Z:$Z,'Quarter (GWh)'!$Z12,'Month (GWh)'!$Y:$Y,'Quarter (GWh)'!$Y12)</f>
        <v>295903</v>
      </c>
      <c r="K12" s="39" t="s">
        <v>68</v>
      </c>
      <c r="L12" s="40" t="s">
        <v>68</v>
      </c>
      <c r="M12" s="40" t="s">
        <v>68</v>
      </c>
      <c r="N12" s="44" t="s">
        <v>68</v>
      </c>
      <c r="O12" s="45">
        <f>SUMIFS('Month (GWh)'!O:O,'Month (GWh)'!$Z:$Z,'Quarter (GWh)'!$Z12,'Month (GWh)'!$Y:$Y,'Quarter (GWh)'!$Y12)</f>
        <v>15413</v>
      </c>
      <c r="P12" s="45">
        <f>SUMIFS('Month (GWh)'!P:P,'Month (GWh)'!$Z:$Z,'Quarter (GWh)'!$Z12,'Month (GWh)'!$Y:$Y,'Quarter (GWh)'!$Y12)</f>
        <v>1539</v>
      </c>
      <c r="Q12" s="45">
        <f>SUMIFS('Month (GWh)'!Q:Q,'Month (GWh)'!$Z:$Z,'Quarter (GWh)'!$Z12,'Month (GWh)'!$Y:$Y,'Quarter (GWh)'!$Y12)</f>
        <v>0</v>
      </c>
      <c r="R12" s="46">
        <f>SUMIFS('Month (GWh)'!R:R,'Month (GWh)'!$Z:$Z,'Quarter (GWh)'!$Z12,'Month (GWh)'!$Y:$Y,'Quarter (GWh)'!$Y12)</f>
        <v>0</v>
      </c>
      <c r="S12" s="39" t="s">
        <v>68</v>
      </c>
      <c r="T12" s="47" t="s">
        <v>68</v>
      </c>
      <c r="V12" s="108"/>
      <c r="W12" s="108"/>
      <c r="X12" s="108" t="s">
        <v>104</v>
      </c>
      <c r="Y12" s="108" t="str">
        <f t="shared" si="1"/>
        <v>4</v>
      </c>
      <c r="Z12" s="108">
        <v>1996</v>
      </c>
    </row>
    <row r="13" spans="1:26" s="48" customFormat="1" ht="17.149999999999999" customHeight="1" x14ac:dyDescent="0.35">
      <c r="A13" s="50" t="str">
        <f t="shared" si="0"/>
        <v>Quarter 1 1997</v>
      </c>
      <c r="B13" s="44">
        <f>SUMIFS('Month (GWh)'!B:B,'Month (GWh)'!$Z:$Z,'Quarter (GWh)'!$Z13,'Month (GWh)'!$Y:$Y,'Quarter (GWh)'!$Y13)</f>
        <v>314124</v>
      </c>
      <c r="C13" s="40">
        <f>SUMIFS('Month (GWh)'!C:C,'Month (GWh)'!$Z:$Z,'Quarter (GWh)'!$Z13,'Month (GWh)'!$Y:$Y,'Quarter (GWh)'!$Y13)</f>
        <v>5743</v>
      </c>
      <c r="D13" s="40">
        <f>SUMIFS('Month (GWh)'!D:D,'Month (GWh)'!$Z:$Z,'Quarter (GWh)'!$Z13,'Month (GWh)'!$Y:$Y,'Quarter (GWh)'!$Y13)</f>
        <v>5012</v>
      </c>
      <c r="E13" s="41">
        <f>SUMIFS('Month (GWh)'!E:E,'Month (GWh)'!$Z:$Z,'Quarter (GWh)'!$Z13,'Month (GWh)'!$Y:$Y,'Quarter (GWh)'!$Y13)</f>
        <v>731</v>
      </c>
      <c r="F13" s="39">
        <f>SUMIFS('Month (GWh)'!F:F,'Month (GWh)'!$Z:$Z,'Quarter (GWh)'!$Z13,'Month (GWh)'!$Y:$Y,'Quarter (GWh)'!$Y13)</f>
        <v>6325</v>
      </c>
      <c r="G13" s="40" t="s">
        <v>68</v>
      </c>
      <c r="H13" s="40">
        <f>SUMIFS('Month (GWh)'!H:H,'Month (GWh)'!$Z:$Z,'Quarter (GWh)'!$Z13,'Month (GWh)'!$Y:$Y,'Quarter (GWh)'!$Y13)</f>
        <v>0</v>
      </c>
      <c r="I13" s="42">
        <f>SUMIFS('Month (GWh)'!I:I,'Month (GWh)'!$Z:$Z,'Quarter (GWh)'!$Z13,'Month (GWh)'!$Y:$Y,'Quarter (GWh)'!$Y13)</f>
        <v>319867</v>
      </c>
      <c r="J13" s="43">
        <f>SUMIFS('Month (GWh)'!J:J,'Month (GWh)'!$Z:$Z,'Quarter (GWh)'!$Z13,'Month (GWh)'!$Y:$Y,'Quarter (GWh)'!$Y13)</f>
        <v>321180</v>
      </c>
      <c r="K13" s="39" t="s">
        <v>68</v>
      </c>
      <c r="L13" s="40" t="s">
        <v>68</v>
      </c>
      <c r="M13" s="40" t="s">
        <v>68</v>
      </c>
      <c r="N13" s="44" t="s">
        <v>68</v>
      </c>
      <c r="O13" s="45">
        <f>SUMIFS('Month (GWh)'!O:O,'Month (GWh)'!$Z:$Z,'Quarter (GWh)'!$Z13,'Month (GWh)'!$Y:$Y,'Quarter (GWh)'!$Y13)</f>
        <v>15921</v>
      </c>
      <c r="P13" s="45">
        <f>SUMIFS('Month (GWh)'!P:P,'Month (GWh)'!$Z:$Z,'Quarter (GWh)'!$Z13,'Month (GWh)'!$Y:$Y,'Quarter (GWh)'!$Y13)</f>
        <v>1731</v>
      </c>
      <c r="Q13" s="45">
        <f>SUMIFS('Month (GWh)'!Q:Q,'Month (GWh)'!$Z:$Z,'Quarter (GWh)'!$Z13,'Month (GWh)'!$Y:$Y,'Quarter (GWh)'!$Y13)</f>
        <v>0</v>
      </c>
      <c r="R13" s="46">
        <f>SUMIFS('Month (GWh)'!R:R,'Month (GWh)'!$Z:$Z,'Quarter (GWh)'!$Z13,'Month (GWh)'!$Y:$Y,'Quarter (GWh)'!$Y13)</f>
        <v>0</v>
      </c>
      <c r="S13" s="39" t="s">
        <v>68</v>
      </c>
      <c r="T13" s="47" t="s">
        <v>68</v>
      </c>
      <c r="V13" s="108"/>
      <c r="W13" s="108"/>
      <c r="X13" s="108" t="s">
        <v>101</v>
      </c>
      <c r="Y13" s="108" t="str">
        <f t="shared" si="1"/>
        <v>1</v>
      </c>
      <c r="Z13" s="108">
        <v>1997</v>
      </c>
    </row>
    <row r="14" spans="1:26" s="48" customFormat="1" ht="17.149999999999999" customHeight="1" x14ac:dyDescent="0.35">
      <c r="A14" s="50" t="str">
        <f t="shared" si="0"/>
        <v>Quarter 2 1997</v>
      </c>
      <c r="B14" s="44">
        <f>SUMIFS('Month (GWh)'!B:B,'Month (GWh)'!$Z:$Z,'Quarter (GWh)'!$Z14,'Month (GWh)'!$Y:$Y,'Quarter (GWh)'!$Y14)</f>
        <v>212947</v>
      </c>
      <c r="C14" s="40">
        <f>SUMIFS('Month (GWh)'!C:C,'Month (GWh)'!$Z:$Z,'Quarter (GWh)'!$Z14,'Month (GWh)'!$Y:$Y,'Quarter (GWh)'!$Y14)</f>
        <v>4106</v>
      </c>
      <c r="D14" s="40">
        <f>SUMIFS('Month (GWh)'!D:D,'Month (GWh)'!$Z:$Z,'Quarter (GWh)'!$Z14,'Month (GWh)'!$Y:$Y,'Quarter (GWh)'!$Y14)</f>
        <v>4590</v>
      </c>
      <c r="E14" s="41">
        <f>SUMIFS('Month (GWh)'!E:E,'Month (GWh)'!$Z:$Z,'Quarter (GWh)'!$Z14,'Month (GWh)'!$Y:$Y,'Quarter (GWh)'!$Y14)</f>
        <v>-484</v>
      </c>
      <c r="F14" s="39">
        <f>SUMIFS('Month (GWh)'!F:F,'Month (GWh)'!$Z:$Z,'Quarter (GWh)'!$Z14,'Month (GWh)'!$Y:$Y,'Quarter (GWh)'!$Y14)</f>
        <v>-3749</v>
      </c>
      <c r="G14" s="40" t="s">
        <v>68</v>
      </c>
      <c r="H14" s="40">
        <f>SUMIFS('Month (GWh)'!H:H,'Month (GWh)'!$Z:$Z,'Quarter (GWh)'!$Z14,'Month (GWh)'!$Y:$Y,'Quarter (GWh)'!$Y14)</f>
        <v>0</v>
      </c>
      <c r="I14" s="42">
        <f>SUMIFS('Month (GWh)'!I:I,'Month (GWh)'!$Z:$Z,'Quarter (GWh)'!$Z14,'Month (GWh)'!$Y:$Y,'Quarter (GWh)'!$Y14)</f>
        <v>217053</v>
      </c>
      <c r="J14" s="43">
        <f>SUMIFS('Month (GWh)'!J:J,'Month (GWh)'!$Z:$Z,'Quarter (GWh)'!$Z14,'Month (GWh)'!$Y:$Y,'Quarter (GWh)'!$Y14)</f>
        <v>208714</v>
      </c>
      <c r="K14" s="39" t="s">
        <v>68</v>
      </c>
      <c r="L14" s="40" t="s">
        <v>68</v>
      </c>
      <c r="M14" s="40" t="s">
        <v>68</v>
      </c>
      <c r="N14" s="44" t="s">
        <v>68</v>
      </c>
      <c r="O14" s="45">
        <f>SUMIFS('Month (GWh)'!O:O,'Month (GWh)'!$Z:$Z,'Quarter (GWh)'!$Z14,'Month (GWh)'!$Y:$Y,'Quarter (GWh)'!$Y14)</f>
        <v>13056</v>
      </c>
      <c r="P14" s="45">
        <f>SUMIFS('Month (GWh)'!P:P,'Month (GWh)'!$Z:$Z,'Quarter (GWh)'!$Z14,'Month (GWh)'!$Y:$Y,'Quarter (GWh)'!$Y14)</f>
        <v>642</v>
      </c>
      <c r="Q14" s="45">
        <f>SUMIFS('Month (GWh)'!Q:Q,'Month (GWh)'!$Z:$Z,'Quarter (GWh)'!$Z14,'Month (GWh)'!$Y:$Y,'Quarter (GWh)'!$Y14)</f>
        <v>0</v>
      </c>
      <c r="R14" s="46">
        <f>SUMIFS('Month (GWh)'!R:R,'Month (GWh)'!$Z:$Z,'Quarter (GWh)'!$Z14,'Month (GWh)'!$Y:$Y,'Quarter (GWh)'!$Y14)</f>
        <v>0</v>
      </c>
      <c r="S14" s="39" t="s">
        <v>68</v>
      </c>
      <c r="T14" s="47" t="s">
        <v>68</v>
      </c>
      <c r="V14" s="108"/>
      <c r="W14" s="108"/>
      <c r="X14" s="108" t="s">
        <v>102</v>
      </c>
      <c r="Y14" s="108" t="str">
        <f t="shared" si="1"/>
        <v>2</v>
      </c>
      <c r="Z14" s="108">
        <v>1997</v>
      </c>
    </row>
    <row r="15" spans="1:26" s="48" customFormat="1" ht="17.149999999999999" customHeight="1" x14ac:dyDescent="0.35">
      <c r="A15" s="50" t="str">
        <f t="shared" si="0"/>
        <v>Quarter 3 1997</v>
      </c>
      <c r="B15" s="44">
        <f>SUMIFS('Month (GWh)'!B:B,'Month (GWh)'!$Z:$Z,'Quarter (GWh)'!$Z15,'Month (GWh)'!$Y:$Y,'Quarter (GWh)'!$Y15)</f>
        <v>176785</v>
      </c>
      <c r="C15" s="40">
        <f>SUMIFS('Month (GWh)'!C:C,'Month (GWh)'!$Z:$Z,'Quarter (GWh)'!$Z15,'Month (GWh)'!$Y:$Y,'Quarter (GWh)'!$Y15)</f>
        <v>2498</v>
      </c>
      <c r="D15" s="40">
        <f>SUMIFS('Month (GWh)'!D:D,'Month (GWh)'!$Z:$Z,'Quarter (GWh)'!$Z15,'Month (GWh)'!$Y:$Y,'Quarter (GWh)'!$Y15)</f>
        <v>4783</v>
      </c>
      <c r="E15" s="41">
        <f>SUMIFS('Month (GWh)'!E:E,'Month (GWh)'!$Z:$Z,'Quarter (GWh)'!$Z15,'Month (GWh)'!$Y:$Y,'Quarter (GWh)'!$Y15)</f>
        <v>-2285</v>
      </c>
      <c r="F15" s="39">
        <f>SUMIFS('Month (GWh)'!F:F,'Month (GWh)'!$Z:$Z,'Quarter (GWh)'!$Z15,'Month (GWh)'!$Y:$Y,'Quarter (GWh)'!$Y15)</f>
        <v>-11490</v>
      </c>
      <c r="G15" s="40" t="s">
        <v>68</v>
      </c>
      <c r="H15" s="40">
        <f>SUMIFS('Month (GWh)'!H:H,'Month (GWh)'!$Z:$Z,'Quarter (GWh)'!$Z15,'Month (GWh)'!$Y:$Y,'Quarter (GWh)'!$Y15)</f>
        <v>0</v>
      </c>
      <c r="I15" s="42">
        <f>SUMIFS('Month (GWh)'!I:I,'Month (GWh)'!$Z:$Z,'Quarter (GWh)'!$Z15,'Month (GWh)'!$Y:$Y,'Quarter (GWh)'!$Y15)</f>
        <v>179283</v>
      </c>
      <c r="J15" s="43">
        <f>SUMIFS('Month (GWh)'!J:J,'Month (GWh)'!$Z:$Z,'Quarter (GWh)'!$Z15,'Month (GWh)'!$Y:$Y,'Quarter (GWh)'!$Y15)</f>
        <v>163010</v>
      </c>
      <c r="K15" s="39" t="s">
        <v>68</v>
      </c>
      <c r="L15" s="40" t="s">
        <v>68</v>
      </c>
      <c r="M15" s="40" t="s">
        <v>68</v>
      </c>
      <c r="N15" s="44" t="s">
        <v>68</v>
      </c>
      <c r="O15" s="45">
        <f>SUMIFS('Month (GWh)'!O:O,'Month (GWh)'!$Z:$Z,'Quarter (GWh)'!$Z15,'Month (GWh)'!$Y:$Y,'Quarter (GWh)'!$Y15)</f>
        <v>13279</v>
      </c>
      <c r="P15" s="45">
        <f>SUMIFS('Month (GWh)'!P:P,'Month (GWh)'!$Z:$Z,'Quarter (GWh)'!$Z15,'Month (GWh)'!$Y:$Y,'Quarter (GWh)'!$Y15)</f>
        <v>381</v>
      </c>
      <c r="Q15" s="45">
        <f>SUMIFS('Month (GWh)'!Q:Q,'Month (GWh)'!$Z:$Z,'Quarter (GWh)'!$Z15,'Month (GWh)'!$Y:$Y,'Quarter (GWh)'!$Y15)</f>
        <v>0</v>
      </c>
      <c r="R15" s="46">
        <f>SUMIFS('Month (GWh)'!R:R,'Month (GWh)'!$Z:$Z,'Quarter (GWh)'!$Z15,'Month (GWh)'!$Y:$Y,'Quarter (GWh)'!$Y15)</f>
        <v>0</v>
      </c>
      <c r="S15" s="39" t="s">
        <v>68</v>
      </c>
      <c r="T15" s="47" t="s">
        <v>68</v>
      </c>
      <c r="V15" s="108"/>
      <c r="W15" s="108"/>
      <c r="X15" s="108" t="s">
        <v>103</v>
      </c>
      <c r="Y15" s="108" t="str">
        <f t="shared" si="1"/>
        <v>3</v>
      </c>
      <c r="Z15" s="108">
        <v>1997</v>
      </c>
    </row>
    <row r="16" spans="1:26" s="48" customFormat="1" ht="17.149999999999999" customHeight="1" x14ac:dyDescent="0.35">
      <c r="A16" s="50" t="str">
        <f t="shared" si="0"/>
        <v>Quarter 4 1997</v>
      </c>
      <c r="B16" s="44">
        <f>SUMIFS('Month (GWh)'!B:B,'Month (GWh)'!$Z:$Z,'Quarter (GWh)'!$Z16,'Month (GWh)'!$Y:$Y,'Quarter (GWh)'!$Y16)</f>
        <v>294488</v>
      </c>
      <c r="C16" s="40">
        <f>SUMIFS('Month (GWh)'!C:C,'Month (GWh)'!$Z:$Z,'Quarter (GWh)'!$Z16,'Month (GWh)'!$Y:$Y,'Quarter (GWh)'!$Y16)</f>
        <v>1714</v>
      </c>
      <c r="D16" s="40">
        <f>SUMIFS('Month (GWh)'!D:D,'Month (GWh)'!$Z:$Z,'Quarter (GWh)'!$Z16,'Month (GWh)'!$Y:$Y,'Quarter (GWh)'!$Y16)</f>
        <v>7280</v>
      </c>
      <c r="E16" s="41">
        <f>SUMIFS('Month (GWh)'!E:E,'Month (GWh)'!$Z:$Z,'Quarter (GWh)'!$Z16,'Month (GWh)'!$Y:$Y,'Quarter (GWh)'!$Y16)</f>
        <v>-5566</v>
      </c>
      <c r="F16" s="39">
        <f>SUMIFS('Month (GWh)'!F:F,'Month (GWh)'!$Z:$Z,'Quarter (GWh)'!$Z16,'Month (GWh)'!$Y:$Y,'Quarter (GWh)'!$Y16)</f>
        <v>2575</v>
      </c>
      <c r="G16" s="40" t="s">
        <v>68</v>
      </c>
      <c r="H16" s="40">
        <f>SUMIFS('Month (GWh)'!H:H,'Month (GWh)'!$Z:$Z,'Quarter (GWh)'!$Z16,'Month (GWh)'!$Y:$Y,'Quarter (GWh)'!$Y16)</f>
        <v>0</v>
      </c>
      <c r="I16" s="42">
        <f>SUMIFS('Month (GWh)'!I:I,'Month (GWh)'!$Z:$Z,'Quarter (GWh)'!$Z16,'Month (GWh)'!$Y:$Y,'Quarter (GWh)'!$Y16)</f>
        <v>296202</v>
      </c>
      <c r="J16" s="43">
        <f>SUMIFS('Month (GWh)'!J:J,'Month (GWh)'!$Z:$Z,'Quarter (GWh)'!$Z16,'Month (GWh)'!$Y:$Y,'Quarter (GWh)'!$Y16)</f>
        <v>291497</v>
      </c>
      <c r="K16" s="39" t="s">
        <v>68</v>
      </c>
      <c r="L16" s="40" t="s">
        <v>68</v>
      </c>
      <c r="M16" s="40" t="s">
        <v>68</v>
      </c>
      <c r="N16" s="44" t="s">
        <v>68</v>
      </c>
      <c r="O16" s="45">
        <f>SUMIFS('Month (GWh)'!O:O,'Month (GWh)'!$Z:$Z,'Quarter (GWh)'!$Z16,'Month (GWh)'!$Y:$Y,'Quarter (GWh)'!$Y16)</f>
        <v>16024</v>
      </c>
      <c r="P16" s="45">
        <f>SUMIFS('Month (GWh)'!P:P,'Month (GWh)'!$Z:$Z,'Quarter (GWh)'!$Z16,'Month (GWh)'!$Y:$Y,'Quarter (GWh)'!$Y16)</f>
        <v>1312</v>
      </c>
      <c r="Q16" s="45">
        <f>SUMIFS('Month (GWh)'!Q:Q,'Month (GWh)'!$Z:$Z,'Quarter (GWh)'!$Z16,'Month (GWh)'!$Y:$Y,'Quarter (GWh)'!$Y16)</f>
        <v>0</v>
      </c>
      <c r="R16" s="46">
        <f>SUMIFS('Month (GWh)'!R:R,'Month (GWh)'!$Z:$Z,'Quarter (GWh)'!$Z16,'Month (GWh)'!$Y:$Y,'Quarter (GWh)'!$Y16)</f>
        <v>0</v>
      </c>
      <c r="S16" s="39" t="s">
        <v>68</v>
      </c>
      <c r="T16" s="47" t="s">
        <v>68</v>
      </c>
      <c r="V16" s="108"/>
      <c r="W16" s="108"/>
      <c r="X16" s="108" t="s">
        <v>104</v>
      </c>
      <c r="Y16" s="108" t="str">
        <f t="shared" si="1"/>
        <v>4</v>
      </c>
      <c r="Z16" s="108">
        <v>1997</v>
      </c>
    </row>
    <row r="17" spans="1:26" s="48" customFormat="1" ht="17.149999999999999" customHeight="1" x14ac:dyDescent="0.35">
      <c r="A17" s="50" t="str">
        <f t="shared" si="0"/>
        <v>Quarter 1 1998</v>
      </c>
      <c r="B17" s="44">
        <v>308503</v>
      </c>
      <c r="C17" s="40">
        <v>3924</v>
      </c>
      <c r="D17" s="40">
        <v>7747</v>
      </c>
      <c r="E17" s="41">
        <f>SUMIFS('Month (GWh)'!E:E,'Month (GWh)'!$Z:$Z,'Quarter (GWh)'!$Z17,'Month (GWh)'!$Y:$Y,'Quarter (GWh)'!$Y17)</f>
        <v>-3823</v>
      </c>
      <c r="F17" s="39">
        <v>11741</v>
      </c>
      <c r="G17" s="40">
        <v>-152</v>
      </c>
      <c r="H17" s="40">
        <v>0</v>
      </c>
      <c r="I17" s="42">
        <f>SUMIFS('Month (GWh)'!I:I,'Month (GWh)'!$Z:$Z,'Quarter (GWh)'!$Z17,'Month (GWh)'!$Y:$Y,'Quarter (GWh)'!$Y17)</f>
        <v>312427</v>
      </c>
      <c r="J17" s="43">
        <f>SUMIFS('Month (GWh)'!J:J,'Month (GWh)'!$Z:$Z,'Quarter (GWh)'!$Z17,'Month (GWh)'!$Y:$Y,'Quarter (GWh)'!$Y17)</f>
        <v>316268.99</v>
      </c>
      <c r="K17" s="39">
        <v>68754.649999999994</v>
      </c>
      <c r="L17" s="40">
        <v>134260</v>
      </c>
      <c r="M17" s="40">
        <v>50960.71</v>
      </c>
      <c r="N17" s="44">
        <v>37916.120000000003</v>
      </c>
      <c r="O17" s="45">
        <v>16686</v>
      </c>
      <c r="P17" s="45">
        <v>1444</v>
      </c>
      <c r="Q17" s="45">
        <v>0</v>
      </c>
      <c r="R17" s="46">
        <v>0</v>
      </c>
      <c r="S17" s="39">
        <v>8408.7800000000007</v>
      </c>
      <c r="T17" s="149">
        <f t="shared" ref="T17:T80" si="2">SUM(K17:S17)</f>
        <v>318430.26</v>
      </c>
      <c r="V17" s="108"/>
      <c r="W17" s="108"/>
      <c r="X17" s="108" t="s">
        <v>101</v>
      </c>
      <c r="Y17" s="108" t="str">
        <f t="shared" si="1"/>
        <v>1</v>
      </c>
      <c r="Z17" s="108">
        <v>1998</v>
      </c>
    </row>
    <row r="18" spans="1:26" s="48" customFormat="1" ht="17.149999999999999" customHeight="1" x14ac:dyDescent="0.35">
      <c r="A18" s="50" t="str">
        <f t="shared" si="0"/>
        <v>Quarter 2 1998</v>
      </c>
      <c r="B18" s="44">
        <v>226684</v>
      </c>
      <c r="C18" s="40">
        <v>2415</v>
      </c>
      <c r="D18" s="40">
        <v>6312</v>
      </c>
      <c r="E18" s="41">
        <f>SUMIFS('Month (GWh)'!E:E,'Month (GWh)'!$Z:$Z,'Quarter (GWh)'!$Z18,'Month (GWh)'!$Y:$Y,'Quarter (GWh)'!$Y18)</f>
        <v>-3897</v>
      </c>
      <c r="F18" s="39">
        <v>-655</v>
      </c>
      <c r="G18" s="40">
        <v>-152</v>
      </c>
      <c r="H18" s="40">
        <v>0</v>
      </c>
      <c r="I18" s="42">
        <f>SUMIFS('Month (GWh)'!I:I,'Month (GWh)'!$Z:$Z,'Quarter (GWh)'!$Z18,'Month (GWh)'!$Y:$Y,'Quarter (GWh)'!$Y18)</f>
        <v>229099</v>
      </c>
      <c r="J18" s="43">
        <f>SUMIFS('Month (GWh)'!J:J,'Month (GWh)'!$Z:$Z,'Quarter (GWh)'!$Z18,'Month (GWh)'!$Y:$Y,'Quarter (GWh)'!$Y18)</f>
        <v>221979.99</v>
      </c>
      <c r="K18" s="39">
        <v>62306.12</v>
      </c>
      <c r="L18" s="40">
        <v>68490</v>
      </c>
      <c r="M18" s="40">
        <v>41883.43</v>
      </c>
      <c r="N18" s="44">
        <v>25640.78</v>
      </c>
      <c r="O18" s="45">
        <v>18056</v>
      </c>
      <c r="P18" s="45">
        <v>674</v>
      </c>
      <c r="Q18" s="45">
        <v>0</v>
      </c>
      <c r="R18" s="46">
        <v>0</v>
      </c>
      <c r="S18" s="39">
        <v>7965.59</v>
      </c>
      <c r="T18" s="149">
        <f t="shared" si="2"/>
        <v>225015.91999999998</v>
      </c>
      <c r="V18" s="108"/>
      <c r="W18" s="108"/>
      <c r="X18" s="108" t="s">
        <v>102</v>
      </c>
      <c r="Y18" s="108" t="str">
        <f t="shared" si="1"/>
        <v>2</v>
      </c>
      <c r="Z18" s="108">
        <v>1998</v>
      </c>
    </row>
    <row r="19" spans="1:26" s="48" customFormat="1" ht="17.149999999999999" customHeight="1" x14ac:dyDescent="0.35">
      <c r="A19" s="50" t="str">
        <f t="shared" si="0"/>
        <v>Quarter 3 1998</v>
      </c>
      <c r="B19" s="44">
        <v>188236</v>
      </c>
      <c r="C19" s="40">
        <v>1537</v>
      </c>
      <c r="D19" s="40">
        <v>6202</v>
      </c>
      <c r="E19" s="41">
        <f>SUMIFS('Month (GWh)'!E:E,'Month (GWh)'!$Z:$Z,'Quarter (GWh)'!$Z19,'Month (GWh)'!$Y:$Y,'Quarter (GWh)'!$Y19)</f>
        <v>-4665</v>
      </c>
      <c r="F19" s="39">
        <v>-13402</v>
      </c>
      <c r="G19" s="40">
        <v>-152</v>
      </c>
      <c r="H19" s="40">
        <v>0</v>
      </c>
      <c r="I19" s="42">
        <f>SUMIFS('Month (GWh)'!I:I,'Month (GWh)'!$Z:$Z,'Quarter (GWh)'!$Z19,'Month (GWh)'!$Y:$Y,'Quarter (GWh)'!$Y19)</f>
        <v>189773</v>
      </c>
      <c r="J19" s="43">
        <f>SUMIFS('Month (GWh)'!J:J,'Month (GWh)'!$Z:$Z,'Quarter (GWh)'!$Z19,'Month (GWh)'!$Y:$Y,'Quarter (GWh)'!$Y19)</f>
        <v>170016.99</v>
      </c>
      <c r="K19" s="39">
        <v>62955.75</v>
      </c>
      <c r="L19" s="40">
        <v>34005</v>
      </c>
      <c r="M19" s="40">
        <v>31622.01</v>
      </c>
      <c r="N19" s="44">
        <v>17834.310000000001</v>
      </c>
      <c r="O19" s="45">
        <v>14218</v>
      </c>
      <c r="P19" s="45">
        <v>627</v>
      </c>
      <c r="Q19" s="45">
        <v>0</v>
      </c>
      <c r="R19" s="46">
        <v>0</v>
      </c>
      <c r="S19" s="39">
        <v>8067.58</v>
      </c>
      <c r="T19" s="149">
        <f t="shared" si="2"/>
        <v>169329.65</v>
      </c>
      <c r="V19" s="108"/>
      <c r="W19" s="108"/>
      <c r="X19" s="108" t="s">
        <v>103</v>
      </c>
      <c r="Y19" s="108" t="str">
        <f t="shared" si="1"/>
        <v>3</v>
      </c>
      <c r="Z19" s="108">
        <v>1998</v>
      </c>
    </row>
    <row r="20" spans="1:26" s="48" customFormat="1" ht="17.149999999999999" customHeight="1" x14ac:dyDescent="0.35">
      <c r="A20" s="50" t="str">
        <f t="shared" si="0"/>
        <v>Quarter 4 1998</v>
      </c>
      <c r="B20" s="44">
        <v>324963</v>
      </c>
      <c r="C20" s="40">
        <v>2706</v>
      </c>
      <c r="D20" s="40">
        <v>11343</v>
      </c>
      <c r="E20" s="41">
        <f>SUMIFS('Month (GWh)'!E:E,'Month (GWh)'!$Z:$Z,'Quarter (GWh)'!$Z20,'Month (GWh)'!$Y:$Y,'Quarter (GWh)'!$Y20)</f>
        <v>-8637</v>
      </c>
      <c r="F20" s="39">
        <v>221</v>
      </c>
      <c r="G20" s="40">
        <v>-152</v>
      </c>
      <c r="H20" s="40">
        <v>0</v>
      </c>
      <c r="I20" s="42">
        <f>SUMIFS('Month (GWh)'!I:I,'Month (GWh)'!$Z:$Z,'Quarter (GWh)'!$Z20,'Month (GWh)'!$Y:$Y,'Quarter (GWh)'!$Y20)</f>
        <v>327669</v>
      </c>
      <c r="J20" s="43">
        <f>SUMIFS('Month (GWh)'!J:J,'Month (GWh)'!$Z:$Z,'Quarter (GWh)'!$Z20,'Month (GWh)'!$Y:$Y,'Quarter (GWh)'!$Y20)</f>
        <v>316394.99</v>
      </c>
      <c r="K20" s="39">
        <v>73686.14</v>
      </c>
      <c r="L20" s="40">
        <v>119140</v>
      </c>
      <c r="M20" s="40">
        <v>51210.31</v>
      </c>
      <c r="N20" s="44">
        <v>36784.839999999997</v>
      </c>
      <c r="O20" s="45">
        <v>16540</v>
      </c>
      <c r="P20" s="45">
        <v>1592</v>
      </c>
      <c r="Q20" s="45">
        <v>0</v>
      </c>
      <c r="R20" s="46">
        <v>0</v>
      </c>
      <c r="S20" s="39">
        <v>9994.69</v>
      </c>
      <c r="T20" s="149">
        <f t="shared" si="2"/>
        <v>308947.98000000004</v>
      </c>
      <c r="V20" s="108"/>
      <c r="W20" s="108"/>
      <c r="X20" s="108" t="s">
        <v>104</v>
      </c>
      <c r="Y20" s="108" t="str">
        <f t="shared" si="1"/>
        <v>4</v>
      </c>
      <c r="Z20" s="108">
        <v>1998</v>
      </c>
    </row>
    <row r="21" spans="1:26" s="48" customFormat="1" ht="17.149999999999999" customHeight="1" x14ac:dyDescent="0.35">
      <c r="A21" s="50" t="str">
        <f t="shared" si="0"/>
        <v>Quarter 1 1999</v>
      </c>
      <c r="B21" s="44">
        <v>342857</v>
      </c>
      <c r="C21" s="40">
        <v>4619</v>
      </c>
      <c r="D21" s="40">
        <v>14303</v>
      </c>
      <c r="E21" s="41">
        <f>SUMIFS('Month (GWh)'!E:E,'Month (GWh)'!$Z:$Z,'Quarter (GWh)'!$Z21,'Month (GWh)'!$Y:$Y,'Quarter (GWh)'!$Y21)</f>
        <v>-9684</v>
      </c>
      <c r="F21" s="39">
        <v>17147</v>
      </c>
      <c r="G21" s="40">
        <v>-126</v>
      </c>
      <c r="H21" s="40">
        <v>0</v>
      </c>
      <c r="I21" s="42">
        <f>SUMIFS('Month (GWh)'!I:I,'Month (GWh)'!$Z:$Z,'Quarter (GWh)'!$Z21,'Month (GWh)'!$Y:$Y,'Quarter (GWh)'!$Y21)</f>
        <v>347476</v>
      </c>
      <c r="J21" s="43">
        <f>SUMIFS('Month (GWh)'!J:J,'Month (GWh)'!$Z:$Z,'Quarter (GWh)'!$Z21,'Month (GWh)'!$Y:$Y,'Quarter (GWh)'!$Y21)</f>
        <v>350194</v>
      </c>
      <c r="K21" s="39">
        <v>81060.679999999993</v>
      </c>
      <c r="L21" s="40">
        <v>139555</v>
      </c>
      <c r="M21" s="40">
        <v>56116.78</v>
      </c>
      <c r="N21" s="44">
        <v>35167.269999999997</v>
      </c>
      <c r="O21" s="45">
        <v>17277</v>
      </c>
      <c r="P21" s="45">
        <v>2070</v>
      </c>
      <c r="Q21" s="45">
        <v>0</v>
      </c>
      <c r="R21" s="46">
        <v>0</v>
      </c>
      <c r="S21" s="39">
        <v>17936.990000000002</v>
      </c>
      <c r="T21" s="149">
        <f t="shared" si="2"/>
        <v>349183.72</v>
      </c>
      <c r="V21" s="108"/>
      <c r="W21" s="108"/>
      <c r="X21" s="108" t="s">
        <v>101</v>
      </c>
      <c r="Y21" s="108" t="str">
        <f t="shared" si="1"/>
        <v>1</v>
      </c>
      <c r="Z21" s="108">
        <v>1999</v>
      </c>
    </row>
    <row r="22" spans="1:26" s="48" customFormat="1" ht="17.149999999999999" customHeight="1" x14ac:dyDescent="0.35">
      <c r="A22" s="50" t="str">
        <f t="shared" si="0"/>
        <v>Quarter 2 1999</v>
      </c>
      <c r="B22" s="44">
        <v>245617</v>
      </c>
      <c r="C22" s="40">
        <v>2489</v>
      </c>
      <c r="D22" s="40">
        <v>20174</v>
      </c>
      <c r="E22" s="41">
        <f>SUMIFS('Month (GWh)'!E:E,'Month (GWh)'!$Z:$Z,'Quarter (GWh)'!$Z22,'Month (GWh)'!$Y:$Y,'Quarter (GWh)'!$Y22)</f>
        <v>-17685</v>
      </c>
      <c r="F22" s="39">
        <v>-4829</v>
      </c>
      <c r="G22" s="40">
        <v>-126</v>
      </c>
      <c r="H22" s="40">
        <v>0</v>
      </c>
      <c r="I22" s="42">
        <f>SUMIFS('Month (GWh)'!I:I,'Month (GWh)'!$Z:$Z,'Quarter (GWh)'!$Z22,'Month (GWh)'!$Y:$Y,'Quarter (GWh)'!$Y22)</f>
        <v>248106</v>
      </c>
      <c r="J22" s="43">
        <f>SUMIFS('Month (GWh)'!J:J,'Month (GWh)'!$Z:$Z,'Quarter (GWh)'!$Z22,'Month (GWh)'!$Y:$Y,'Quarter (GWh)'!$Y22)</f>
        <v>222977</v>
      </c>
      <c r="K22" s="39">
        <v>73057.63</v>
      </c>
      <c r="L22" s="40">
        <v>66352</v>
      </c>
      <c r="M22" s="40">
        <v>41280.699999999997</v>
      </c>
      <c r="N22" s="44">
        <v>21632.25</v>
      </c>
      <c r="O22" s="45">
        <v>14935</v>
      </c>
      <c r="P22" s="45">
        <v>916</v>
      </c>
      <c r="Q22" s="45">
        <v>0</v>
      </c>
      <c r="R22" s="46">
        <v>0</v>
      </c>
      <c r="S22" s="39">
        <v>13751.44</v>
      </c>
      <c r="T22" s="149">
        <f t="shared" si="2"/>
        <v>231925.02000000002</v>
      </c>
      <c r="V22" s="108"/>
      <c r="W22" s="108"/>
      <c r="X22" s="108" t="s">
        <v>102</v>
      </c>
      <c r="Y22" s="108" t="str">
        <f t="shared" si="1"/>
        <v>2</v>
      </c>
      <c r="Z22" s="108">
        <v>1999</v>
      </c>
    </row>
    <row r="23" spans="1:26" s="48" customFormat="1" ht="17.149999999999999" customHeight="1" x14ac:dyDescent="0.35">
      <c r="A23" s="50" t="str">
        <f t="shared" si="0"/>
        <v>Quarter 3 1999</v>
      </c>
      <c r="B23" s="44">
        <v>215761</v>
      </c>
      <c r="C23" s="40">
        <v>1727</v>
      </c>
      <c r="D23" s="40">
        <v>22063</v>
      </c>
      <c r="E23" s="41">
        <f>SUMIFS('Month (GWh)'!E:E,'Month (GWh)'!$Z:$Z,'Quarter (GWh)'!$Z23,'Month (GWh)'!$Y:$Y,'Quarter (GWh)'!$Y23)</f>
        <v>-20336</v>
      </c>
      <c r="F23" s="39">
        <v>-15775</v>
      </c>
      <c r="G23" s="40">
        <v>-127</v>
      </c>
      <c r="H23" s="40">
        <v>0</v>
      </c>
      <c r="I23" s="42">
        <f>SUMIFS('Month (GWh)'!I:I,'Month (GWh)'!$Z:$Z,'Quarter (GWh)'!$Z23,'Month (GWh)'!$Y:$Y,'Quarter (GWh)'!$Y23)</f>
        <v>217488</v>
      </c>
      <c r="J23" s="43">
        <f>SUMIFS('Month (GWh)'!J:J,'Month (GWh)'!$Z:$Z,'Quarter (GWh)'!$Z23,'Month (GWh)'!$Y:$Y,'Quarter (GWh)'!$Y23)</f>
        <v>179523.01</v>
      </c>
      <c r="K23" s="39">
        <v>74544.789999999994</v>
      </c>
      <c r="L23" s="40">
        <v>31983</v>
      </c>
      <c r="M23" s="40">
        <v>33565.74</v>
      </c>
      <c r="N23" s="44">
        <v>15742.99</v>
      </c>
      <c r="O23" s="45">
        <v>15125</v>
      </c>
      <c r="P23" s="45">
        <v>752</v>
      </c>
      <c r="Q23" s="45">
        <v>0</v>
      </c>
      <c r="R23" s="46">
        <v>0</v>
      </c>
      <c r="S23" s="39">
        <v>11960.13</v>
      </c>
      <c r="T23" s="149">
        <f t="shared" si="2"/>
        <v>183673.65</v>
      </c>
      <c r="V23" s="108"/>
      <c r="W23" s="108"/>
      <c r="X23" s="108" t="s">
        <v>103</v>
      </c>
      <c r="Y23" s="108" t="str">
        <f t="shared" si="1"/>
        <v>3</v>
      </c>
      <c r="Z23" s="108">
        <v>1999</v>
      </c>
    </row>
    <row r="24" spans="1:26" s="48" customFormat="1" ht="17.149999999999999" customHeight="1" x14ac:dyDescent="0.35">
      <c r="A24" s="50" t="str">
        <f t="shared" si="0"/>
        <v>Quarter 4 1999</v>
      </c>
      <c r="B24" s="44">
        <v>347919</v>
      </c>
      <c r="C24" s="40">
        <v>4028</v>
      </c>
      <c r="D24" s="40">
        <v>27892</v>
      </c>
      <c r="E24" s="41">
        <f>SUMIFS('Month (GWh)'!E:E,'Month (GWh)'!$Z:$Z,'Quarter (GWh)'!$Z24,'Month (GWh)'!$Y:$Y,'Quarter (GWh)'!$Y24)</f>
        <v>-23864</v>
      </c>
      <c r="F24" s="39">
        <v>10402</v>
      </c>
      <c r="G24" s="40">
        <v>-127</v>
      </c>
      <c r="H24" s="40">
        <v>0</v>
      </c>
      <c r="I24" s="42">
        <f>SUMIFS('Month (GWh)'!I:I,'Month (GWh)'!$Z:$Z,'Quarter (GWh)'!$Z24,'Month (GWh)'!$Y:$Y,'Quarter (GWh)'!$Y24)</f>
        <v>351947</v>
      </c>
      <c r="J24" s="43">
        <f>SUMIFS('Month (GWh)'!J:J,'Month (GWh)'!$Z:$Z,'Quarter (GWh)'!$Z24,'Month (GWh)'!$Y:$Y,'Quarter (GWh)'!$Y24)</f>
        <v>334330.01</v>
      </c>
      <c r="K24" s="39">
        <v>86737.71</v>
      </c>
      <c r="L24" s="40">
        <v>120176</v>
      </c>
      <c r="M24" s="40">
        <v>45166.239999999998</v>
      </c>
      <c r="N24" s="44">
        <v>34769.21</v>
      </c>
      <c r="O24" s="45">
        <v>17299</v>
      </c>
      <c r="P24" s="45">
        <v>1888</v>
      </c>
      <c r="Q24" s="45">
        <v>0</v>
      </c>
      <c r="R24" s="46">
        <v>0</v>
      </c>
      <c r="S24" s="39">
        <v>17053.34</v>
      </c>
      <c r="T24" s="149">
        <f t="shared" si="2"/>
        <v>323089.50000000006</v>
      </c>
      <c r="V24" s="108"/>
      <c r="W24" s="108"/>
      <c r="X24" s="108" t="s">
        <v>104</v>
      </c>
      <c r="Y24" s="108" t="str">
        <f t="shared" si="1"/>
        <v>4</v>
      </c>
      <c r="Z24" s="108">
        <v>1999</v>
      </c>
    </row>
    <row r="25" spans="1:26" s="48" customFormat="1" ht="17.149999999999999" customHeight="1" x14ac:dyDescent="0.35">
      <c r="A25" s="50" t="str">
        <f t="shared" si="0"/>
        <v>Quarter 1 2000</v>
      </c>
      <c r="B25" s="44">
        <v>376669</v>
      </c>
      <c r="C25" s="40">
        <v>3074</v>
      </c>
      <c r="D25" s="40">
        <v>32677</v>
      </c>
      <c r="E25" s="41">
        <f>SUMIFS('Month (GWh)'!E:E,'Month (GWh)'!$Z:$Z,'Quarter (GWh)'!$Z25,'Month (GWh)'!$Y:$Y,'Quarter (GWh)'!$Y25)</f>
        <v>-29603</v>
      </c>
      <c r="F25" s="39">
        <v>17803</v>
      </c>
      <c r="G25" s="40">
        <v>-194</v>
      </c>
      <c r="H25" s="40">
        <v>0</v>
      </c>
      <c r="I25" s="42">
        <f>SUMIFS('Month (GWh)'!I:I,'Month (GWh)'!$Z:$Z,'Quarter (GWh)'!$Z25,'Month (GWh)'!$Y:$Y,'Quarter (GWh)'!$Y25)</f>
        <v>379743</v>
      </c>
      <c r="J25" s="43">
        <f>SUMIFS('Month (GWh)'!J:J,'Month (GWh)'!$Z:$Z,'Quarter (GWh)'!$Z25,'Month (GWh)'!$Y:$Y,'Quarter (GWh)'!$Y25)</f>
        <v>364674.99</v>
      </c>
      <c r="K25" s="39">
        <v>88096.73</v>
      </c>
      <c r="L25" s="40">
        <v>140860</v>
      </c>
      <c r="M25" s="40">
        <v>55752.46</v>
      </c>
      <c r="N25" s="44">
        <v>36788.69</v>
      </c>
      <c r="O25" s="45">
        <v>18188</v>
      </c>
      <c r="P25" s="45">
        <v>2183</v>
      </c>
      <c r="Q25" s="45">
        <v>0</v>
      </c>
      <c r="R25" s="46">
        <v>0</v>
      </c>
      <c r="S25" s="39">
        <v>19615.439999999999</v>
      </c>
      <c r="T25" s="149">
        <f t="shared" si="2"/>
        <v>361484.32</v>
      </c>
      <c r="V25" s="108"/>
      <c r="W25" s="108"/>
      <c r="X25" s="108" t="s">
        <v>101</v>
      </c>
      <c r="Y25" s="108" t="str">
        <f t="shared" si="1"/>
        <v>1</v>
      </c>
      <c r="Z25" s="108">
        <v>2000</v>
      </c>
    </row>
    <row r="26" spans="1:26" s="48" customFormat="1" ht="17.149999999999999" customHeight="1" x14ac:dyDescent="0.35">
      <c r="A26" s="50" t="str">
        <f t="shared" si="0"/>
        <v>Quarter 2 2000</v>
      </c>
      <c r="B26" s="44">
        <v>295244</v>
      </c>
      <c r="C26" s="40">
        <v>2429</v>
      </c>
      <c r="D26" s="40">
        <v>44723</v>
      </c>
      <c r="E26" s="41">
        <f>SUMIFS('Month (GWh)'!E:E,'Month (GWh)'!$Z:$Z,'Quarter (GWh)'!$Z26,'Month (GWh)'!$Y:$Y,'Quarter (GWh)'!$Y26)</f>
        <v>-42294</v>
      </c>
      <c r="F26" s="39">
        <v>-9101</v>
      </c>
      <c r="G26" s="40">
        <v>-99</v>
      </c>
      <c r="H26" s="40">
        <v>0</v>
      </c>
      <c r="I26" s="42">
        <f>SUMIFS('Month (GWh)'!I:I,'Month (GWh)'!$Z:$Z,'Quarter (GWh)'!$Z26,'Month (GWh)'!$Y:$Y,'Quarter (GWh)'!$Y26)</f>
        <v>297673</v>
      </c>
      <c r="J26" s="43">
        <f>SUMIFS('Month (GWh)'!J:J,'Month (GWh)'!$Z:$Z,'Quarter (GWh)'!$Z26,'Month (GWh)'!$Y:$Y,'Quarter (GWh)'!$Y26)</f>
        <v>243750</v>
      </c>
      <c r="K26" s="39">
        <v>77685.990000000005</v>
      </c>
      <c r="L26" s="40">
        <v>69014</v>
      </c>
      <c r="M26" s="40">
        <v>42759.5</v>
      </c>
      <c r="N26" s="44">
        <v>27422.31</v>
      </c>
      <c r="O26" s="45">
        <v>16056</v>
      </c>
      <c r="P26" s="45">
        <v>1441</v>
      </c>
      <c r="Q26" s="45">
        <v>0</v>
      </c>
      <c r="R26" s="46">
        <v>0</v>
      </c>
      <c r="S26" s="39">
        <v>14326.4</v>
      </c>
      <c r="T26" s="149">
        <f t="shared" si="2"/>
        <v>248705.19999999998</v>
      </c>
      <c r="V26" s="108"/>
      <c r="W26" s="108"/>
      <c r="X26" s="108" t="s">
        <v>102</v>
      </c>
      <c r="Y26" s="108" t="str">
        <f t="shared" si="1"/>
        <v>2</v>
      </c>
      <c r="Z26" s="108">
        <v>2000</v>
      </c>
    </row>
    <row r="27" spans="1:26" ht="17.149999999999999" customHeight="1" x14ac:dyDescent="0.35">
      <c r="A27" s="50" t="str">
        <f t="shared" si="0"/>
        <v>Quarter 3 2000</v>
      </c>
      <c r="B27" s="44">
        <v>242910</v>
      </c>
      <c r="C27" s="40">
        <v>2462</v>
      </c>
      <c r="D27" s="40">
        <v>40264</v>
      </c>
      <c r="E27" s="41">
        <f>SUMIFS('Month (GWh)'!E:E,'Month (GWh)'!$Z:$Z,'Quarter (GWh)'!$Z27,'Month (GWh)'!$Y:$Y,'Quarter (GWh)'!$Y27)</f>
        <v>-37802</v>
      </c>
      <c r="F27" s="39">
        <v>-18159</v>
      </c>
      <c r="G27" s="40">
        <v>-61</v>
      </c>
      <c r="H27" s="40">
        <v>0</v>
      </c>
      <c r="I27" s="42">
        <f>SUMIFS('Month (GWh)'!I:I,'Month (GWh)'!$Z:$Z,'Quarter (GWh)'!$Z27,'Month (GWh)'!$Y:$Y,'Quarter (GWh)'!$Y27)</f>
        <v>245372</v>
      </c>
      <c r="J27" s="43">
        <f>SUMIFS('Month (GWh)'!J:J,'Month (GWh)'!$Z:$Z,'Quarter (GWh)'!$Z27,'Month (GWh)'!$Y:$Y,'Quarter (GWh)'!$Y27)</f>
        <v>186888.01</v>
      </c>
      <c r="K27" s="39">
        <v>76027.3</v>
      </c>
      <c r="L27" s="40">
        <v>34609</v>
      </c>
      <c r="M27" s="40">
        <v>30985.81</v>
      </c>
      <c r="N27" s="44">
        <v>17297.87</v>
      </c>
      <c r="O27" s="40">
        <v>14055</v>
      </c>
      <c r="P27" s="40">
        <v>1034</v>
      </c>
      <c r="Q27" s="40">
        <v>0</v>
      </c>
      <c r="R27" s="44">
        <v>0</v>
      </c>
      <c r="S27" s="39">
        <v>12878.31</v>
      </c>
      <c r="T27" s="149">
        <f t="shared" si="2"/>
        <v>186887.29</v>
      </c>
      <c r="V27" s="109"/>
      <c r="W27" s="108"/>
      <c r="X27" s="108" t="s">
        <v>103</v>
      </c>
      <c r="Y27" s="108" t="str">
        <f t="shared" si="1"/>
        <v>3</v>
      </c>
      <c r="Z27" s="109">
        <v>2000</v>
      </c>
    </row>
    <row r="28" spans="1:26" ht="17.149999999999999" customHeight="1" x14ac:dyDescent="0.35">
      <c r="A28" s="50" t="str">
        <f t="shared" si="0"/>
        <v>Quarter 4 2000</v>
      </c>
      <c r="B28" s="44">
        <v>345345</v>
      </c>
      <c r="C28" s="40">
        <v>6269</v>
      </c>
      <c r="D28" s="40">
        <v>16881</v>
      </c>
      <c r="E28" s="41">
        <f>SUMIFS('Month (GWh)'!E:E,'Month (GWh)'!$Z:$Z,'Quarter (GWh)'!$Z28,'Month (GWh)'!$Y:$Y,'Quarter (GWh)'!$Y28)</f>
        <v>-10612</v>
      </c>
      <c r="F28" s="39">
        <v>-1450</v>
      </c>
      <c r="G28" s="40">
        <v>-88</v>
      </c>
      <c r="H28" s="40">
        <v>0</v>
      </c>
      <c r="I28" s="42">
        <f>SUMIFS('Month (GWh)'!I:I,'Month (GWh)'!$Z:$Z,'Quarter (GWh)'!$Z28,'Month (GWh)'!$Y:$Y,'Quarter (GWh)'!$Y28)</f>
        <v>351614</v>
      </c>
      <c r="J28" s="43">
        <f>SUMIFS('Month (GWh)'!J:J,'Month (GWh)'!$Z:$Z,'Quarter (GWh)'!$Z28,'Month (GWh)'!$Y:$Y,'Quarter (GWh)'!$Y28)</f>
        <v>333195.01</v>
      </c>
      <c r="K28" s="39">
        <v>82601.17</v>
      </c>
      <c r="L28" s="40">
        <v>125426</v>
      </c>
      <c r="M28" s="40">
        <v>51857.57</v>
      </c>
      <c r="N28" s="44">
        <v>29248.26</v>
      </c>
      <c r="O28" s="40">
        <v>17256</v>
      </c>
      <c r="P28" s="40">
        <v>2043</v>
      </c>
      <c r="Q28" s="40">
        <v>0</v>
      </c>
      <c r="R28" s="44">
        <v>0</v>
      </c>
      <c r="S28" s="39">
        <v>18816.55</v>
      </c>
      <c r="T28" s="149">
        <f t="shared" si="2"/>
        <v>327248.55</v>
      </c>
      <c r="V28" s="109"/>
      <c r="W28" s="108"/>
      <c r="X28" s="108" t="s">
        <v>104</v>
      </c>
      <c r="Y28" s="108" t="str">
        <f t="shared" si="1"/>
        <v>4</v>
      </c>
      <c r="Z28" s="109">
        <v>2000</v>
      </c>
    </row>
    <row r="29" spans="1:26" ht="17.149999999999999" customHeight="1" x14ac:dyDescent="0.35">
      <c r="A29" s="50" t="str">
        <f t="shared" si="0"/>
        <v>Quarter 1 2001</v>
      </c>
      <c r="B29" s="44">
        <v>362755</v>
      </c>
      <c r="C29" s="40">
        <v>5953</v>
      </c>
      <c r="D29" s="40">
        <v>14358</v>
      </c>
      <c r="E29" s="41">
        <f>SUMIFS('Month (GWh)'!E:E,'Month (GWh)'!$Z:$Z,'Quarter (GWh)'!$Z29,'Month (GWh)'!$Y:$Y,'Quarter (GWh)'!$Y29)</f>
        <v>-8405</v>
      </c>
      <c r="F29" s="39">
        <v>17583</v>
      </c>
      <c r="G29" s="40">
        <v>-21</v>
      </c>
      <c r="H29" s="40">
        <v>0</v>
      </c>
      <c r="I29" s="42">
        <f>SUMIFS('Month (GWh)'!I:I,'Month (GWh)'!$Z:$Z,'Quarter (GWh)'!$Z29,'Month (GWh)'!$Y:$Y,'Quarter (GWh)'!$Y29)</f>
        <v>368708</v>
      </c>
      <c r="J29" s="43">
        <f>SUMIFS('Month (GWh)'!J:J,'Month (GWh)'!$Z:$Z,'Quarter (GWh)'!$Z29,'Month (GWh)'!$Y:$Y,'Quarter (GWh)'!$Y29)</f>
        <v>371912</v>
      </c>
      <c r="K29" s="39">
        <v>82018.12</v>
      </c>
      <c r="L29" s="40">
        <v>154585.59</v>
      </c>
      <c r="M29" s="40">
        <v>61859.22</v>
      </c>
      <c r="N29" s="44">
        <v>37454.379999999997</v>
      </c>
      <c r="O29" s="40">
        <v>20415</v>
      </c>
      <c r="P29" s="40">
        <v>2248</v>
      </c>
      <c r="Q29" s="40">
        <v>0</v>
      </c>
      <c r="R29" s="44">
        <v>0</v>
      </c>
      <c r="S29" s="39">
        <v>15514.13</v>
      </c>
      <c r="T29" s="149">
        <f t="shared" si="2"/>
        <v>374094.44</v>
      </c>
      <c r="V29" s="109"/>
      <c r="W29" s="108"/>
      <c r="X29" s="108" t="s">
        <v>101</v>
      </c>
      <c r="Y29" s="108" t="str">
        <f t="shared" si="1"/>
        <v>1</v>
      </c>
      <c r="Z29" s="109">
        <v>2001</v>
      </c>
    </row>
    <row r="30" spans="1:26" ht="17.149999999999999" customHeight="1" x14ac:dyDescent="0.35">
      <c r="A30" s="50" t="str">
        <f t="shared" si="0"/>
        <v>Quarter 2 2001</v>
      </c>
      <c r="B30" s="44">
        <v>289959</v>
      </c>
      <c r="C30" s="40">
        <v>2096</v>
      </c>
      <c r="D30" s="40">
        <v>37321</v>
      </c>
      <c r="E30" s="41">
        <f>SUMIFS('Month (GWh)'!E:E,'Month (GWh)'!$Z:$Z,'Quarter (GWh)'!$Z30,'Month (GWh)'!$Y:$Y,'Quarter (GWh)'!$Y30)</f>
        <v>-35225</v>
      </c>
      <c r="F30" s="39">
        <v>-5213</v>
      </c>
      <c r="G30" s="40">
        <v>-14</v>
      </c>
      <c r="H30" s="40">
        <v>0</v>
      </c>
      <c r="I30" s="42">
        <f>SUMIFS('Month (GWh)'!I:I,'Month (GWh)'!$Z:$Z,'Quarter (GWh)'!$Z30,'Month (GWh)'!$Y:$Y,'Quarter (GWh)'!$Y30)</f>
        <v>292055</v>
      </c>
      <c r="J30" s="43">
        <f>SUMIFS('Month (GWh)'!J:J,'Month (GWh)'!$Z:$Z,'Quarter (GWh)'!$Z30,'Month (GWh)'!$Y:$Y,'Quarter (GWh)'!$Y30)</f>
        <v>249506.99</v>
      </c>
      <c r="K30" s="39">
        <v>78582.45</v>
      </c>
      <c r="L30" s="40">
        <v>69546.820000000007</v>
      </c>
      <c r="M30" s="40">
        <v>43044</v>
      </c>
      <c r="N30" s="44">
        <v>24913.84</v>
      </c>
      <c r="O30" s="40">
        <v>19250</v>
      </c>
      <c r="P30" s="40">
        <v>1327</v>
      </c>
      <c r="Q30" s="40">
        <v>0</v>
      </c>
      <c r="R30" s="44">
        <v>0</v>
      </c>
      <c r="S30" s="39">
        <v>11104.56</v>
      </c>
      <c r="T30" s="149">
        <f t="shared" si="2"/>
        <v>247768.67</v>
      </c>
      <c r="V30" s="109"/>
      <c r="W30" s="108"/>
      <c r="X30" s="108" t="s">
        <v>102</v>
      </c>
      <c r="Y30" s="108" t="str">
        <f t="shared" si="1"/>
        <v>2</v>
      </c>
      <c r="Z30" s="109">
        <v>2001</v>
      </c>
    </row>
    <row r="31" spans="1:26" ht="17.149999999999999" customHeight="1" x14ac:dyDescent="0.35">
      <c r="A31" s="50" t="str">
        <f t="shared" si="0"/>
        <v>Quarter 3 2001</v>
      </c>
      <c r="B31" s="44">
        <v>248206</v>
      </c>
      <c r="C31" s="40">
        <v>1420</v>
      </c>
      <c r="D31" s="40">
        <v>45786</v>
      </c>
      <c r="E31" s="41">
        <f>SUMIFS('Month (GWh)'!E:E,'Month (GWh)'!$Z:$Z,'Quarter (GWh)'!$Z31,'Month (GWh)'!$Y:$Y,'Quarter (GWh)'!$Y31)</f>
        <v>-44366</v>
      </c>
      <c r="F31" s="39">
        <v>-18017</v>
      </c>
      <c r="G31" s="40">
        <v>-18</v>
      </c>
      <c r="H31" s="40">
        <v>0</v>
      </c>
      <c r="I31" s="42">
        <f>SUMIFS('Month (GWh)'!I:I,'Month (GWh)'!$Z:$Z,'Quarter (GWh)'!$Z31,'Month (GWh)'!$Y:$Y,'Quarter (GWh)'!$Y31)</f>
        <v>249626</v>
      </c>
      <c r="J31" s="43">
        <f>SUMIFS('Month (GWh)'!J:J,'Month (GWh)'!$Z:$Z,'Quarter (GWh)'!$Z31,'Month (GWh)'!$Y:$Y,'Quarter (GWh)'!$Y31)</f>
        <v>185805</v>
      </c>
      <c r="K31" s="39">
        <v>72591.19</v>
      </c>
      <c r="L31" s="40">
        <v>35196.910000000003</v>
      </c>
      <c r="M31" s="40">
        <v>32196.14</v>
      </c>
      <c r="N31" s="44">
        <v>15393.47</v>
      </c>
      <c r="O31" s="40">
        <v>17828</v>
      </c>
      <c r="P31" s="40">
        <v>844</v>
      </c>
      <c r="Q31" s="40">
        <v>0</v>
      </c>
      <c r="R31" s="44">
        <v>0</v>
      </c>
      <c r="S31" s="39">
        <v>10121.09</v>
      </c>
      <c r="T31" s="149">
        <f t="shared" si="2"/>
        <v>184170.8</v>
      </c>
      <c r="V31" s="109"/>
      <c r="W31" s="108"/>
      <c r="X31" s="108" t="s">
        <v>103</v>
      </c>
      <c r="Y31" s="108" t="str">
        <f t="shared" si="1"/>
        <v>3</v>
      </c>
      <c r="Z31" s="109">
        <v>2001</v>
      </c>
    </row>
    <row r="32" spans="1:26" ht="17.149999999999999" customHeight="1" x14ac:dyDescent="0.35">
      <c r="A32" s="50" t="str">
        <f t="shared" si="0"/>
        <v>Quarter 4 2001</v>
      </c>
      <c r="B32" s="44">
        <v>329613</v>
      </c>
      <c r="C32" s="40">
        <v>7280</v>
      </c>
      <c r="D32" s="40">
        <v>27149</v>
      </c>
      <c r="E32" s="41">
        <f>SUMIFS('Month (GWh)'!E:E,'Month (GWh)'!$Z:$Z,'Quarter (GWh)'!$Z32,'Month (GWh)'!$Y:$Y,'Quarter (GWh)'!$Y32)</f>
        <v>-19869</v>
      </c>
      <c r="F32" s="39">
        <v>4986</v>
      </c>
      <c r="G32" s="40">
        <v>-12</v>
      </c>
      <c r="H32" s="40">
        <v>0</v>
      </c>
      <c r="I32" s="42">
        <f>SUMIFS('Month (GWh)'!I:I,'Month (GWh)'!$Z:$Z,'Quarter (GWh)'!$Z32,'Month (GWh)'!$Y:$Y,'Quarter (GWh)'!$Y32)</f>
        <v>336893</v>
      </c>
      <c r="J32" s="43">
        <f>SUMIFS('Month (GWh)'!J:J,'Month (GWh)'!$Z:$Z,'Quarter (GWh)'!$Z32,'Month (GWh)'!$Y:$Y,'Quarter (GWh)'!$Y32)</f>
        <v>314718</v>
      </c>
      <c r="K32" s="39">
        <v>79322.53</v>
      </c>
      <c r="L32" s="40">
        <v>120096.68</v>
      </c>
      <c r="M32" s="40">
        <v>42380.97</v>
      </c>
      <c r="N32" s="44">
        <v>34832.400000000001</v>
      </c>
      <c r="O32" s="40">
        <v>20964</v>
      </c>
      <c r="P32" s="40">
        <v>2130</v>
      </c>
      <c r="Q32" s="40">
        <v>0</v>
      </c>
      <c r="R32" s="44">
        <v>0</v>
      </c>
      <c r="S32" s="39">
        <v>13847.89</v>
      </c>
      <c r="T32" s="149">
        <f t="shared" si="2"/>
        <v>313574.47000000003</v>
      </c>
      <c r="V32" s="109"/>
      <c r="W32" s="108"/>
      <c r="X32" s="108" t="s">
        <v>104</v>
      </c>
      <c r="Y32" s="108" t="str">
        <f t="shared" si="1"/>
        <v>4</v>
      </c>
      <c r="Z32" s="109">
        <v>2001</v>
      </c>
    </row>
    <row r="33" spans="1:26" ht="17.149999999999999" customHeight="1" x14ac:dyDescent="0.35">
      <c r="A33" s="50" t="str">
        <f t="shared" si="0"/>
        <v>Quarter 1 2002</v>
      </c>
      <c r="B33" s="44">
        <v>333547</v>
      </c>
      <c r="C33" s="40">
        <v>17487</v>
      </c>
      <c r="D33" s="40">
        <v>16157</v>
      </c>
      <c r="E33" s="41">
        <f>SUMIFS('Month (GWh)'!E:E,'Month (GWh)'!$Z:$Z,'Quarter (GWh)'!$Z33,'Month (GWh)'!$Y:$Y,'Quarter (GWh)'!$Y33)</f>
        <v>1330</v>
      </c>
      <c r="F33" s="39">
        <v>14402</v>
      </c>
      <c r="G33" s="40">
        <v>-14</v>
      </c>
      <c r="H33" s="40">
        <v>0</v>
      </c>
      <c r="I33" s="42">
        <f>SUMIFS('Month (GWh)'!I:I,'Month (GWh)'!$Z:$Z,'Quarter (GWh)'!$Z33,'Month (GWh)'!$Y:$Y,'Quarter (GWh)'!$Y33)</f>
        <v>351034</v>
      </c>
      <c r="J33" s="43">
        <f>SUMIFS('Month (GWh)'!J:J,'Month (GWh)'!$Z:$Z,'Quarter (GWh)'!$Z33,'Month (GWh)'!$Y:$Y,'Quarter (GWh)'!$Y33)</f>
        <v>349264.99</v>
      </c>
      <c r="K33" s="39">
        <v>82446</v>
      </c>
      <c r="L33" s="40">
        <v>148988</v>
      </c>
      <c r="M33" s="40">
        <v>53875.45</v>
      </c>
      <c r="N33" s="44">
        <v>37040.660000000003</v>
      </c>
      <c r="O33" s="40">
        <v>20727</v>
      </c>
      <c r="P33" s="40">
        <v>2287</v>
      </c>
      <c r="Q33" s="40">
        <v>0</v>
      </c>
      <c r="R33" s="44">
        <v>0</v>
      </c>
      <c r="S33" s="39">
        <v>13928.63</v>
      </c>
      <c r="T33" s="149">
        <f t="shared" si="2"/>
        <v>359292.74</v>
      </c>
      <c r="V33" s="109"/>
      <c r="W33" s="108"/>
      <c r="X33" s="108" t="s">
        <v>101</v>
      </c>
      <c r="Y33" s="108" t="str">
        <f t="shared" si="1"/>
        <v>1</v>
      </c>
      <c r="Z33" s="109">
        <v>2002</v>
      </c>
    </row>
    <row r="34" spans="1:26" ht="17.149999999999999" customHeight="1" x14ac:dyDescent="0.35">
      <c r="A34" s="50" t="str">
        <f t="shared" si="0"/>
        <v>Quarter 2 2002</v>
      </c>
      <c r="B34" s="44">
        <v>295520</v>
      </c>
      <c r="C34" s="40">
        <v>4449</v>
      </c>
      <c r="D34" s="40">
        <v>50000</v>
      </c>
      <c r="E34" s="41">
        <f>SUMIFS('Month (GWh)'!E:E,'Month (GWh)'!$Z:$Z,'Quarter (GWh)'!$Z34,'Month (GWh)'!$Y:$Y,'Quarter (GWh)'!$Y34)</f>
        <v>-45551</v>
      </c>
      <c r="F34" s="39">
        <v>-8741</v>
      </c>
      <c r="G34" s="40">
        <v>-23</v>
      </c>
      <c r="H34" s="40">
        <v>0</v>
      </c>
      <c r="I34" s="42">
        <f>SUMIFS('Month (GWh)'!I:I,'Month (GWh)'!$Z:$Z,'Quarter (GWh)'!$Z34,'Month (GWh)'!$Y:$Y,'Quarter (GWh)'!$Y34)</f>
        <v>299969</v>
      </c>
      <c r="J34" s="43">
        <f>SUMIFS('Month (GWh)'!J:J,'Month (GWh)'!$Z:$Z,'Quarter (GWh)'!$Z34,'Month (GWh)'!$Y:$Y,'Quarter (GWh)'!$Y34)</f>
        <v>241204.99</v>
      </c>
      <c r="K34" s="39">
        <v>82900</v>
      </c>
      <c r="L34" s="40">
        <v>66371</v>
      </c>
      <c r="M34" s="40">
        <v>37190.92</v>
      </c>
      <c r="N34" s="44">
        <v>22803</v>
      </c>
      <c r="O34" s="40">
        <v>20038</v>
      </c>
      <c r="P34" s="40">
        <v>1600</v>
      </c>
      <c r="Q34" s="40">
        <v>0</v>
      </c>
      <c r="R34" s="44">
        <v>0</v>
      </c>
      <c r="S34" s="39">
        <v>11039.44</v>
      </c>
      <c r="T34" s="149">
        <f t="shared" si="2"/>
        <v>241942.36</v>
      </c>
      <c r="V34" s="109"/>
      <c r="W34" s="108"/>
      <c r="X34" s="108" t="s">
        <v>102</v>
      </c>
      <c r="Y34" s="108" t="str">
        <f t="shared" si="1"/>
        <v>2</v>
      </c>
      <c r="Z34" s="109">
        <v>2002</v>
      </c>
    </row>
    <row r="35" spans="1:26" ht="17.149999999999999" customHeight="1" x14ac:dyDescent="0.35">
      <c r="A35" s="50" t="str">
        <f t="shared" si="0"/>
        <v>Quarter 3 2002</v>
      </c>
      <c r="B35" s="44">
        <v>235677</v>
      </c>
      <c r="C35" s="40">
        <v>5862</v>
      </c>
      <c r="D35" s="40">
        <v>33377</v>
      </c>
      <c r="E35" s="41">
        <f>SUMIFS('Month (GWh)'!E:E,'Month (GWh)'!$Z:$Z,'Quarter (GWh)'!$Z35,'Month (GWh)'!$Y:$Y,'Quarter (GWh)'!$Y35)</f>
        <v>-27515</v>
      </c>
      <c r="F35" s="39">
        <v>-14640</v>
      </c>
      <c r="G35" s="40">
        <v>-37</v>
      </c>
      <c r="H35" s="40">
        <v>0</v>
      </c>
      <c r="I35" s="42">
        <f>SUMIFS('Month (GWh)'!I:I,'Month (GWh)'!$Z:$Z,'Quarter (GWh)'!$Z35,'Month (GWh)'!$Y:$Y,'Quarter (GWh)'!$Y35)</f>
        <v>241539</v>
      </c>
      <c r="J35" s="43">
        <f>SUMIFS('Month (GWh)'!J:J,'Month (GWh)'!$Z:$Z,'Quarter (GWh)'!$Z35,'Month (GWh)'!$Y:$Y,'Quarter (GWh)'!$Y35)</f>
        <v>193485.01</v>
      </c>
      <c r="K35" s="39">
        <v>83238</v>
      </c>
      <c r="L35" s="40">
        <v>32744</v>
      </c>
      <c r="M35" s="40">
        <v>31284.22</v>
      </c>
      <c r="N35" s="44">
        <v>14759.62</v>
      </c>
      <c r="O35" s="40">
        <v>17281</v>
      </c>
      <c r="P35" s="40">
        <v>929</v>
      </c>
      <c r="Q35" s="40">
        <v>0</v>
      </c>
      <c r="R35" s="44">
        <v>0</v>
      </c>
      <c r="S35" s="39">
        <v>9676.1299999999992</v>
      </c>
      <c r="T35" s="149">
        <f t="shared" si="2"/>
        <v>189911.97</v>
      </c>
      <c r="V35" s="109"/>
      <c r="W35" s="108"/>
      <c r="X35" s="108" t="s">
        <v>103</v>
      </c>
      <c r="Y35" s="108" t="str">
        <f t="shared" si="1"/>
        <v>3</v>
      </c>
      <c r="Z35" s="109">
        <v>2002</v>
      </c>
    </row>
    <row r="36" spans="1:26" ht="17.149999999999999" customHeight="1" x14ac:dyDescent="0.35">
      <c r="A36" s="50" t="str">
        <f t="shared" si="0"/>
        <v>Quarter 4 2002</v>
      </c>
      <c r="B36" s="44">
        <v>339969</v>
      </c>
      <c r="C36" s="40">
        <v>16730</v>
      </c>
      <c r="D36" s="40">
        <v>35232</v>
      </c>
      <c r="E36" s="41">
        <f>SUMIFS('Month (GWh)'!E:E,'Month (GWh)'!$Z:$Z,'Quarter (GWh)'!$Z36,'Month (GWh)'!$Y:$Y,'Quarter (GWh)'!$Y36)</f>
        <v>-18502</v>
      </c>
      <c r="F36" s="39">
        <v>1623</v>
      </c>
      <c r="G36" s="40">
        <v>-25</v>
      </c>
      <c r="H36" s="40">
        <v>0</v>
      </c>
      <c r="I36" s="42">
        <f>SUMIFS('Month (GWh)'!I:I,'Month (GWh)'!$Z:$Z,'Quarter (GWh)'!$Z36,'Month (GWh)'!$Y:$Y,'Quarter (GWh)'!$Y36)</f>
        <v>356699</v>
      </c>
      <c r="J36" s="43">
        <f>SUMIFS('Month (GWh)'!J:J,'Month (GWh)'!$Z:$Z,'Quarter (GWh)'!$Z36,'Month (GWh)'!$Y:$Y,'Quarter (GWh)'!$Y36)</f>
        <v>323065.01</v>
      </c>
      <c r="K36" s="39">
        <v>80858</v>
      </c>
      <c r="L36" s="40">
        <v>128269</v>
      </c>
      <c r="M36" s="40">
        <v>46472.46</v>
      </c>
      <c r="N36" s="44">
        <v>29616.400000000001</v>
      </c>
      <c r="O36" s="40">
        <v>21318</v>
      </c>
      <c r="P36" s="40">
        <v>2201</v>
      </c>
      <c r="Q36" s="40">
        <v>0</v>
      </c>
      <c r="R36" s="44">
        <v>0</v>
      </c>
      <c r="S36" s="39">
        <v>13051.43</v>
      </c>
      <c r="T36" s="149">
        <f t="shared" si="2"/>
        <v>321786.28999999998</v>
      </c>
      <c r="V36" s="109"/>
      <c r="W36" s="108"/>
      <c r="X36" s="108" t="s">
        <v>104</v>
      </c>
      <c r="Y36" s="108" t="str">
        <f t="shared" si="1"/>
        <v>4</v>
      </c>
      <c r="Z36" s="109">
        <v>2002</v>
      </c>
    </row>
    <row r="37" spans="1:26" ht="17.149999999999999" customHeight="1" x14ac:dyDescent="0.35">
      <c r="A37" s="50" t="str">
        <f t="shared" si="0"/>
        <v>Quarter 1 2003</v>
      </c>
      <c r="B37" s="44">
        <v>350860.44</v>
      </c>
      <c r="C37" s="40">
        <v>19642</v>
      </c>
      <c r="D37" s="40">
        <v>33865</v>
      </c>
      <c r="E37" s="41">
        <f>SUMIFS('Month (GWh)'!E:E,'Month (GWh)'!$Z:$Z,'Quarter (GWh)'!$Z37,'Month (GWh)'!$Y:$Y,'Quarter (GWh)'!$Y37)</f>
        <v>-14223</v>
      </c>
      <c r="F37" s="39">
        <v>28266</v>
      </c>
      <c r="G37" s="40">
        <v>-30.7</v>
      </c>
      <c r="H37" s="40">
        <v>0</v>
      </c>
      <c r="I37" s="42">
        <f>SUMIFS('Month (GWh)'!I:I,'Month (GWh)'!$Z:$Z,'Quarter (GWh)'!$Z37,'Month (GWh)'!$Y:$Y,'Quarter (GWh)'!$Y37)</f>
        <v>370502.44</v>
      </c>
      <c r="J37" s="43">
        <f>SUMIFS('Month (GWh)'!J:J,'Month (GWh)'!$Z:$Z,'Quarter (GWh)'!$Z37,'Month (GWh)'!$Y:$Y,'Quarter (GWh)'!$Y37)</f>
        <v>364872.75</v>
      </c>
      <c r="K37" s="39">
        <v>79390.98</v>
      </c>
      <c r="L37" s="40">
        <v>157738.48000000001</v>
      </c>
      <c r="M37" s="40">
        <v>53370.26</v>
      </c>
      <c r="N37" s="44">
        <v>35920.5</v>
      </c>
      <c r="O37" s="40">
        <v>21256.17</v>
      </c>
      <c r="P37" s="40">
        <v>2443</v>
      </c>
      <c r="Q37" s="40">
        <v>0</v>
      </c>
      <c r="R37" s="44">
        <v>0</v>
      </c>
      <c r="S37" s="39">
        <v>12528.47</v>
      </c>
      <c r="T37" s="149">
        <f t="shared" si="2"/>
        <v>362647.86</v>
      </c>
      <c r="V37" s="109"/>
      <c r="W37" s="108"/>
      <c r="X37" s="108" t="s">
        <v>101</v>
      </c>
      <c r="Y37" s="108" t="str">
        <f t="shared" si="1"/>
        <v>1</v>
      </c>
      <c r="Z37" s="109">
        <v>2003</v>
      </c>
    </row>
    <row r="38" spans="1:26" ht="17.149999999999999" customHeight="1" x14ac:dyDescent="0.35">
      <c r="A38" s="50" t="str">
        <f t="shared" si="0"/>
        <v>Quarter 2 2003</v>
      </c>
      <c r="B38" s="44">
        <v>283116.34000000003</v>
      </c>
      <c r="C38" s="40">
        <v>13370</v>
      </c>
      <c r="D38" s="40">
        <v>63428</v>
      </c>
      <c r="E38" s="41">
        <f>SUMIFS('Month (GWh)'!E:E,'Month (GWh)'!$Z:$Z,'Quarter (GWh)'!$Z38,'Month (GWh)'!$Y:$Y,'Quarter (GWh)'!$Y38)</f>
        <v>-50058</v>
      </c>
      <c r="F38" s="39">
        <v>-7475</v>
      </c>
      <c r="G38" s="40">
        <v>-6.61</v>
      </c>
      <c r="H38" s="40">
        <v>0</v>
      </c>
      <c r="I38" s="42">
        <f>SUMIFS('Month (GWh)'!I:I,'Month (GWh)'!$Z:$Z,'Quarter (GWh)'!$Z38,'Month (GWh)'!$Y:$Y,'Quarter (GWh)'!$Y38)</f>
        <v>296486.33999999997</v>
      </c>
      <c r="J38" s="43">
        <f>SUMIFS('Month (GWh)'!J:J,'Month (GWh)'!$Z:$Z,'Quarter (GWh)'!$Z38,'Month (GWh)'!$Y:$Y,'Quarter (GWh)'!$Y38)</f>
        <v>225576.74</v>
      </c>
      <c r="K38" s="39">
        <v>76333.33</v>
      </c>
      <c r="L38" s="40">
        <v>62658.47</v>
      </c>
      <c r="M38" s="40">
        <v>39386.19</v>
      </c>
      <c r="N38" s="44">
        <v>22834.54</v>
      </c>
      <c r="O38" s="40">
        <v>18887.25</v>
      </c>
      <c r="P38" s="40">
        <v>1787</v>
      </c>
      <c r="Q38" s="40">
        <v>0</v>
      </c>
      <c r="R38" s="44">
        <v>0</v>
      </c>
      <c r="S38" s="39">
        <v>8454.2800000000007</v>
      </c>
      <c r="T38" s="149">
        <f t="shared" si="2"/>
        <v>230341.06</v>
      </c>
      <c r="V38" s="109"/>
      <c r="W38" s="108"/>
      <c r="X38" s="108" t="s">
        <v>102</v>
      </c>
      <c r="Y38" s="108" t="str">
        <f t="shared" si="1"/>
        <v>2</v>
      </c>
      <c r="Z38" s="109">
        <v>2003</v>
      </c>
    </row>
    <row r="39" spans="1:26" ht="17.149999999999999" customHeight="1" x14ac:dyDescent="0.35">
      <c r="A39" s="50" t="str">
        <f t="shared" si="0"/>
        <v>Quarter 3 2003</v>
      </c>
      <c r="B39" s="44">
        <v>244212.24</v>
      </c>
      <c r="C39" s="40">
        <v>10549</v>
      </c>
      <c r="D39" s="40">
        <v>50778</v>
      </c>
      <c r="E39" s="41">
        <f>SUMIFS('Month (GWh)'!E:E,'Month (GWh)'!$Z:$Z,'Quarter (GWh)'!$Z39,'Month (GWh)'!$Y:$Y,'Quarter (GWh)'!$Y39)</f>
        <v>-40229</v>
      </c>
      <c r="F39" s="39">
        <v>-18333</v>
      </c>
      <c r="G39" s="40">
        <v>-35.49</v>
      </c>
      <c r="H39" s="40">
        <v>0</v>
      </c>
      <c r="I39" s="42">
        <f>SUMIFS('Month (GWh)'!I:I,'Month (GWh)'!$Z:$Z,'Quarter (GWh)'!$Z39,'Month (GWh)'!$Y:$Y,'Quarter (GWh)'!$Y39)</f>
        <v>254761.24</v>
      </c>
      <c r="J39" s="43">
        <f>SUMIFS('Month (GWh)'!J:J,'Month (GWh)'!$Z:$Z,'Quarter (GWh)'!$Z39,'Month (GWh)'!$Y:$Y,'Quarter (GWh)'!$Y39)</f>
        <v>185614.75</v>
      </c>
      <c r="K39" s="39">
        <v>82068.83</v>
      </c>
      <c r="L39" s="40">
        <v>34287.56</v>
      </c>
      <c r="M39" s="40">
        <v>29812.58</v>
      </c>
      <c r="N39" s="44">
        <v>12830.99</v>
      </c>
      <c r="O39" s="40">
        <v>16806.8</v>
      </c>
      <c r="P39" s="40">
        <v>1300</v>
      </c>
      <c r="Q39" s="40">
        <v>0</v>
      </c>
      <c r="R39" s="44">
        <v>0</v>
      </c>
      <c r="S39" s="39">
        <v>8475.18</v>
      </c>
      <c r="T39" s="149">
        <f t="shared" si="2"/>
        <v>185581.93999999997</v>
      </c>
      <c r="V39" s="109"/>
      <c r="W39" s="108"/>
      <c r="X39" s="108" t="s">
        <v>103</v>
      </c>
      <c r="Y39" s="108" t="str">
        <f t="shared" si="1"/>
        <v>3</v>
      </c>
      <c r="Z39" s="109">
        <v>2003</v>
      </c>
    </row>
    <row r="40" spans="1:26" ht="17.149999999999999" customHeight="1" x14ac:dyDescent="0.35">
      <c r="A40" s="50" t="str">
        <f t="shared" si="0"/>
        <v>Quarter 4 2003</v>
      </c>
      <c r="B40" s="44">
        <v>318741.59999999998</v>
      </c>
      <c r="C40" s="40">
        <v>32581</v>
      </c>
      <c r="D40" s="40">
        <v>18810</v>
      </c>
      <c r="E40" s="41">
        <f>SUMIFS('Month (GWh)'!E:E,'Month (GWh)'!$Z:$Z,'Quarter (GWh)'!$Z40,'Month (GWh)'!$Y:$Y,'Quarter (GWh)'!$Y40)</f>
        <v>13771</v>
      </c>
      <c r="F40" s="39">
        <v>1074</v>
      </c>
      <c r="G40" s="40">
        <v>-9.56</v>
      </c>
      <c r="H40" s="40">
        <v>0</v>
      </c>
      <c r="I40" s="42">
        <f>SUMIFS('Month (GWh)'!I:I,'Month (GWh)'!$Z:$Z,'Quarter (GWh)'!$Z40,'Month (GWh)'!$Y:$Y,'Quarter (GWh)'!$Y40)</f>
        <v>351322.60000000003</v>
      </c>
      <c r="J40" s="43">
        <f>SUMIFS('Month (GWh)'!J:J,'Month (GWh)'!$Z:$Z,'Quarter (GWh)'!$Z40,'Month (GWh)'!$Y:$Y,'Quarter (GWh)'!$Y40)</f>
        <v>333577.03000000003</v>
      </c>
      <c r="K40" s="39">
        <v>86132.62</v>
      </c>
      <c r="L40" s="40">
        <v>131801.49</v>
      </c>
      <c r="M40" s="40">
        <v>44030.94</v>
      </c>
      <c r="N40" s="44">
        <v>36583.589999999997</v>
      </c>
      <c r="O40" s="40">
        <v>19897.95</v>
      </c>
      <c r="P40" s="40">
        <v>1945</v>
      </c>
      <c r="Q40" s="40">
        <v>0</v>
      </c>
      <c r="R40" s="44">
        <v>0</v>
      </c>
      <c r="S40" s="39">
        <v>11587.68</v>
      </c>
      <c r="T40" s="149">
        <f t="shared" si="2"/>
        <v>331979.27</v>
      </c>
      <c r="V40" s="109"/>
      <c r="W40" s="108"/>
      <c r="X40" s="108" t="s">
        <v>104</v>
      </c>
      <c r="Y40" s="108" t="str">
        <f t="shared" si="1"/>
        <v>4</v>
      </c>
      <c r="Z40" s="109">
        <v>2003</v>
      </c>
    </row>
    <row r="41" spans="1:26" ht="17.149999999999999" customHeight="1" x14ac:dyDescent="0.35">
      <c r="A41" s="50" t="str">
        <f t="shared" si="0"/>
        <v>Quarter 1 2004</v>
      </c>
      <c r="B41" s="44">
        <v>317719.07</v>
      </c>
      <c r="C41" s="40">
        <v>44622</v>
      </c>
      <c r="D41" s="40">
        <v>11778</v>
      </c>
      <c r="E41" s="41">
        <f>SUMIFS('Month (GWh)'!E:E,'Month (GWh)'!$Z:$Z,'Quarter (GWh)'!$Z41,'Month (GWh)'!$Y:$Y,'Quarter (GWh)'!$Y41)</f>
        <v>32844</v>
      </c>
      <c r="F41" s="39">
        <v>22956</v>
      </c>
      <c r="G41" s="40">
        <v>-17.13</v>
      </c>
      <c r="H41" s="40">
        <v>0</v>
      </c>
      <c r="I41" s="42">
        <f>SUMIFS('Month (GWh)'!I:I,'Month (GWh)'!$Z:$Z,'Quarter (GWh)'!$Z41,'Month (GWh)'!$Y:$Y,'Quarter (GWh)'!$Y41)</f>
        <v>362341.06999999995</v>
      </c>
      <c r="J41" s="43">
        <f>SUMIFS('Month (GWh)'!J:J,'Month (GWh)'!$Z:$Z,'Quarter (GWh)'!$Z41,'Month (GWh)'!$Y:$Y,'Quarter (GWh)'!$Y41)</f>
        <v>373501.94</v>
      </c>
      <c r="K41" s="39">
        <v>83686.69</v>
      </c>
      <c r="L41" s="40">
        <v>158976.07</v>
      </c>
      <c r="M41" s="40">
        <v>52586.47</v>
      </c>
      <c r="N41" s="44">
        <v>40072.14</v>
      </c>
      <c r="O41" s="40">
        <v>20215.439999999999</v>
      </c>
      <c r="P41" s="40">
        <v>2263</v>
      </c>
      <c r="Q41" s="40">
        <v>0</v>
      </c>
      <c r="R41" s="44">
        <v>0</v>
      </c>
      <c r="S41" s="39">
        <v>12940.73</v>
      </c>
      <c r="T41" s="149">
        <f t="shared" si="2"/>
        <v>370740.54</v>
      </c>
      <c r="V41" s="109"/>
      <c r="W41" s="108"/>
      <c r="X41" s="108" t="s">
        <v>101</v>
      </c>
      <c r="Y41" s="108" t="str">
        <f t="shared" si="1"/>
        <v>1</v>
      </c>
      <c r="Z41" s="109">
        <v>2004</v>
      </c>
    </row>
    <row r="42" spans="1:26" ht="17.149999999999999" customHeight="1" x14ac:dyDescent="0.35">
      <c r="A42" s="50" t="str">
        <f t="shared" si="0"/>
        <v>Quarter 2 2004</v>
      </c>
      <c r="B42" s="44">
        <v>282014.13</v>
      </c>
      <c r="C42" s="40">
        <v>15054</v>
      </c>
      <c r="D42" s="40">
        <v>44070</v>
      </c>
      <c r="E42" s="41">
        <f>SUMIFS('Month (GWh)'!E:E,'Month (GWh)'!$Z:$Z,'Quarter (GWh)'!$Z42,'Month (GWh)'!$Y:$Y,'Quarter (GWh)'!$Y42)</f>
        <v>-29016</v>
      </c>
      <c r="F42" s="39">
        <v>-14424</v>
      </c>
      <c r="G42" s="40">
        <v>-11.16</v>
      </c>
      <c r="H42" s="40">
        <v>0</v>
      </c>
      <c r="I42" s="42">
        <f>SUMIFS('Month (GWh)'!I:I,'Month (GWh)'!$Z:$Z,'Quarter (GWh)'!$Z42,'Month (GWh)'!$Y:$Y,'Quarter (GWh)'!$Y42)</f>
        <v>297068.13</v>
      </c>
      <c r="J42" s="43">
        <f>SUMIFS('Month (GWh)'!J:J,'Month (GWh)'!$Z:$Z,'Quarter (GWh)'!$Z42,'Month (GWh)'!$Y:$Y,'Quarter (GWh)'!$Y42)</f>
        <v>238562.97</v>
      </c>
      <c r="K42" s="39">
        <v>81845.240000000005</v>
      </c>
      <c r="L42" s="40">
        <v>66579.66</v>
      </c>
      <c r="M42" s="40">
        <v>34127.96</v>
      </c>
      <c r="N42" s="44">
        <v>23487.599999999999</v>
      </c>
      <c r="O42" s="40">
        <v>19769.439999999999</v>
      </c>
      <c r="P42" s="40">
        <v>1439</v>
      </c>
      <c r="Q42" s="40">
        <v>0</v>
      </c>
      <c r="R42" s="44">
        <v>0</v>
      </c>
      <c r="S42" s="39">
        <v>9972.7099999999991</v>
      </c>
      <c r="T42" s="149">
        <f t="shared" si="2"/>
        <v>237221.61000000002</v>
      </c>
      <c r="V42" s="109"/>
      <c r="W42" s="108"/>
      <c r="X42" s="108" t="s">
        <v>102</v>
      </c>
      <c r="Y42" s="108" t="str">
        <f t="shared" si="1"/>
        <v>2</v>
      </c>
      <c r="Z42" s="109">
        <v>2004</v>
      </c>
    </row>
    <row r="43" spans="1:26" ht="17.149999999999999" customHeight="1" x14ac:dyDescent="0.35">
      <c r="A43" s="50" t="str">
        <f t="shared" si="0"/>
        <v>Quarter 3 2004</v>
      </c>
      <c r="B43" s="44">
        <v>224953.48</v>
      </c>
      <c r="C43" s="40">
        <v>16215</v>
      </c>
      <c r="D43" s="40">
        <v>35109</v>
      </c>
      <c r="E43" s="41">
        <f>SUMIFS('Month (GWh)'!E:E,'Month (GWh)'!$Z:$Z,'Quarter (GWh)'!$Z43,'Month (GWh)'!$Y:$Y,'Quarter (GWh)'!$Y43)</f>
        <v>-18894</v>
      </c>
      <c r="F43" s="39">
        <v>-14348</v>
      </c>
      <c r="G43" s="40">
        <v>-6.51</v>
      </c>
      <c r="H43" s="40">
        <v>0</v>
      </c>
      <c r="I43" s="42">
        <f>SUMIFS('Month (GWh)'!I:I,'Month (GWh)'!$Z:$Z,'Quarter (GWh)'!$Z43,'Month (GWh)'!$Y:$Y,'Quarter (GWh)'!$Y43)</f>
        <v>241168.47999999998</v>
      </c>
      <c r="J43" s="43">
        <f>SUMIFS('Month (GWh)'!J:J,'Month (GWh)'!$Z:$Z,'Quarter (GWh)'!$Z43,'Month (GWh)'!$Y:$Y,'Quarter (GWh)'!$Y43)</f>
        <v>191704.97</v>
      </c>
      <c r="K43" s="39">
        <v>85611.87</v>
      </c>
      <c r="L43" s="40">
        <v>37180.51</v>
      </c>
      <c r="M43" s="40">
        <v>26202.9</v>
      </c>
      <c r="N43" s="44">
        <v>14804.72</v>
      </c>
      <c r="O43" s="40">
        <v>17191.400000000001</v>
      </c>
      <c r="P43" s="40">
        <v>862</v>
      </c>
      <c r="Q43" s="40">
        <v>0</v>
      </c>
      <c r="R43" s="44">
        <v>0</v>
      </c>
      <c r="S43" s="39">
        <v>9230.93</v>
      </c>
      <c r="T43" s="149">
        <f t="shared" si="2"/>
        <v>191084.33</v>
      </c>
      <c r="V43" s="109"/>
      <c r="W43" s="108"/>
      <c r="X43" s="108" t="s">
        <v>103</v>
      </c>
      <c r="Y43" s="108" t="str">
        <f t="shared" si="1"/>
        <v>3</v>
      </c>
      <c r="Z43" s="109">
        <v>2004</v>
      </c>
    </row>
    <row r="44" spans="1:26" ht="17.149999999999999" customHeight="1" x14ac:dyDescent="0.35">
      <c r="A44" s="50" t="str">
        <f t="shared" si="0"/>
        <v>Quarter 4 2004</v>
      </c>
      <c r="B44" s="44">
        <v>295760.44</v>
      </c>
      <c r="C44" s="40">
        <v>45064</v>
      </c>
      <c r="D44" s="40">
        <v>11074</v>
      </c>
      <c r="E44" s="41">
        <f>SUMIFS('Month (GWh)'!E:E,'Month (GWh)'!$Z:$Z,'Quarter (GWh)'!$Z44,'Month (GWh)'!$Y:$Y,'Quarter (GWh)'!$Y44)</f>
        <v>33990</v>
      </c>
      <c r="F44" s="39">
        <v>-419</v>
      </c>
      <c r="G44" s="40">
        <v>-4.04</v>
      </c>
      <c r="H44" s="40">
        <v>0</v>
      </c>
      <c r="I44" s="42">
        <f>SUMIFS('Month (GWh)'!I:I,'Month (GWh)'!$Z:$Z,'Quarter (GWh)'!$Z44,'Month (GWh)'!$Y:$Y,'Quarter (GWh)'!$Y44)</f>
        <v>340824.44</v>
      </c>
      <c r="J44" s="43">
        <f>SUMIFS('Month (GWh)'!J:J,'Month (GWh)'!$Z:$Z,'Quarter (GWh)'!$Z44,'Month (GWh)'!$Y:$Y,'Quarter (GWh)'!$Y44)</f>
        <v>329327.39</v>
      </c>
      <c r="K44" s="39">
        <v>89085.74</v>
      </c>
      <c r="L44" s="40">
        <v>131969.57</v>
      </c>
      <c r="M44" s="40">
        <v>41385.440000000002</v>
      </c>
      <c r="N44" s="44">
        <v>32238.03</v>
      </c>
      <c r="O44" s="40">
        <v>19805.48</v>
      </c>
      <c r="P44" s="40">
        <v>1996</v>
      </c>
      <c r="Q44" s="40">
        <v>0</v>
      </c>
      <c r="R44" s="44">
        <v>0</v>
      </c>
      <c r="S44" s="39">
        <v>12364.63</v>
      </c>
      <c r="T44" s="149">
        <f t="shared" si="2"/>
        <v>328844.89</v>
      </c>
      <c r="V44" s="109"/>
      <c r="W44" s="108"/>
      <c r="X44" s="108" t="s">
        <v>104</v>
      </c>
      <c r="Y44" s="108" t="str">
        <f t="shared" si="1"/>
        <v>4</v>
      </c>
      <c r="Z44" s="109">
        <v>2004</v>
      </c>
    </row>
    <row r="45" spans="1:26" ht="17.149999999999999" customHeight="1" x14ac:dyDescent="0.35">
      <c r="A45" s="50" t="str">
        <f t="shared" si="0"/>
        <v>Quarter 1 2005</v>
      </c>
      <c r="B45" s="44">
        <v>299476.88</v>
      </c>
      <c r="C45" s="40">
        <v>48146</v>
      </c>
      <c r="D45" s="40">
        <v>12275</v>
      </c>
      <c r="E45" s="41">
        <f>SUMIFS('Month (GWh)'!E:E,'Month (GWh)'!$Z:$Z,'Quarter (GWh)'!$Z45,'Month (GWh)'!$Y:$Y,'Quarter (GWh)'!$Y45)</f>
        <v>35871</v>
      </c>
      <c r="F45" s="39">
        <v>24768</v>
      </c>
      <c r="G45" s="40">
        <v>-17.46</v>
      </c>
      <c r="H45" s="40">
        <v>0</v>
      </c>
      <c r="I45" s="42">
        <f>SUMIFS('Month (GWh)'!I:I,'Month (GWh)'!$Z:$Z,'Quarter (GWh)'!$Z45,'Month (GWh)'!$Y:$Y,'Quarter (GWh)'!$Y45)</f>
        <v>347622.88</v>
      </c>
      <c r="J45" s="43">
        <f>SUMIFS('Month (GWh)'!J:J,'Month (GWh)'!$Z:$Z,'Quarter (GWh)'!$Z45,'Month (GWh)'!$Y:$Y,'Quarter (GWh)'!$Y45)</f>
        <v>360098.42</v>
      </c>
      <c r="K45" s="39">
        <v>78777.289999999994</v>
      </c>
      <c r="L45" s="40">
        <v>157489.66</v>
      </c>
      <c r="M45" s="40">
        <v>47758.33</v>
      </c>
      <c r="N45" s="44">
        <v>41429.33</v>
      </c>
      <c r="O45" s="40">
        <v>19942.990000000002</v>
      </c>
      <c r="P45" s="40">
        <v>2158</v>
      </c>
      <c r="Q45" s="40">
        <v>0</v>
      </c>
      <c r="R45" s="44">
        <v>0</v>
      </c>
      <c r="S45" s="39">
        <v>13363.04</v>
      </c>
      <c r="T45" s="149">
        <f t="shared" si="2"/>
        <v>360918.64</v>
      </c>
      <c r="V45" s="109"/>
      <c r="W45" s="108"/>
      <c r="X45" s="108" t="s">
        <v>101</v>
      </c>
      <c r="Y45" s="108" t="str">
        <f t="shared" si="1"/>
        <v>1</v>
      </c>
      <c r="Z45" s="109">
        <v>2005</v>
      </c>
    </row>
    <row r="46" spans="1:26" ht="17.149999999999999" customHeight="1" x14ac:dyDescent="0.35">
      <c r="A46" s="50" t="str">
        <f t="shared" si="0"/>
        <v>Quarter 2 2005</v>
      </c>
      <c r="B46" s="44">
        <v>267538.43</v>
      </c>
      <c r="C46" s="40">
        <v>24566</v>
      </c>
      <c r="D46" s="40">
        <v>31130</v>
      </c>
      <c r="E46" s="41">
        <f>SUMIFS('Month (GWh)'!E:E,'Month (GWh)'!$Z:$Z,'Quarter (GWh)'!$Z46,'Month (GWh)'!$Y:$Y,'Quarter (GWh)'!$Y46)</f>
        <v>-6564</v>
      </c>
      <c r="F46" s="39">
        <v>-16688</v>
      </c>
      <c r="G46" s="40">
        <v>-13.31</v>
      </c>
      <c r="H46" s="40">
        <v>0</v>
      </c>
      <c r="I46" s="42">
        <f>SUMIFS('Month (GWh)'!I:I,'Month (GWh)'!$Z:$Z,'Quarter (GWh)'!$Z46,'Month (GWh)'!$Y:$Y,'Quarter (GWh)'!$Y46)</f>
        <v>292104.43</v>
      </c>
      <c r="J46" s="43">
        <f>SUMIFS('Month (GWh)'!J:J,'Month (GWh)'!$Z:$Z,'Quarter (GWh)'!$Z46,'Month (GWh)'!$Y:$Y,'Quarter (GWh)'!$Y46)</f>
        <v>244273.11</v>
      </c>
      <c r="K46" s="39">
        <v>85551.06</v>
      </c>
      <c r="L46" s="40">
        <v>69316.97</v>
      </c>
      <c r="M46" s="40">
        <v>32520.03</v>
      </c>
      <c r="N46" s="44">
        <v>24862.2</v>
      </c>
      <c r="O46" s="40">
        <v>18811.18</v>
      </c>
      <c r="P46" s="40">
        <v>1523</v>
      </c>
      <c r="Q46" s="40">
        <v>0</v>
      </c>
      <c r="R46" s="44">
        <v>0</v>
      </c>
      <c r="S46" s="39">
        <v>11418.38</v>
      </c>
      <c r="T46" s="149">
        <f t="shared" si="2"/>
        <v>244002.82</v>
      </c>
      <c r="V46" s="109"/>
      <c r="W46" s="108"/>
      <c r="X46" s="108" t="s">
        <v>102</v>
      </c>
      <c r="Y46" s="108" t="str">
        <f t="shared" si="1"/>
        <v>2</v>
      </c>
      <c r="Z46" s="109">
        <v>2005</v>
      </c>
    </row>
    <row r="47" spans="1:26" ht="17.149999999999999" customHeight="1" x14ac:dyDescent="0.35">
      <c r="A47" s="50" t="str">
        <f t="shared" si="0"/>
        <v>Quarter 3 2005</v>
      </c>
      <c r="B47" s="44">
        <v>191512.84</v>
      </c>
      <c r="C47" s="40">
        <v>32068</v>
      </c>
      <c r="D47" s="40">
        <v>22800</v>
      </c>
      <c r="E47" s="41">
        <f>SUMIFS('Month (GWh)'!E:E,'Month (GWh)'!$Z:$Z,'Quarter (GWh)'!$Z47,'Month (GWh)'!$Y:$Y,'Quarter (GWh)'!$Y47)</f>
        <v>9268</v>
      </c>
      <c r="F47" s="39">
        <v>-12932</v>
      </c>
      <c r="G47" s="40">
        <v>-14.8</v>
      </c>
      <c r="H47" s="40">
        <v>0</v>
      </c>
      <c r="I47" s="42">
        <f>SUMIFS('Month (GWh)'!I:I,'Month (GWh)'!$Z:$Z,'Quarter (GWh)'!$Z47,'Month (GWh)'!$Y:$Y,'Quarter (GWh)'!$Y47)</f>
        <v>223580.83999999997</v>
      </c>
      <c r="J47" s="43">
        <f>SUMIFS('Month (GWh)'!J:J,'Month (GWh)'!$Z:$Z,'Quarter (GWh)'!$Z47,'Month (GWh)'!$Y:$Y,'Quarter (GWh)'!$Y47)</f>
        <v>187834.05</v>
      </c>
      <c r="K47" s="39">
        <v>88820.96</v>
      </c>
      <c r="L47" s="40">
        <v>33799.360000000001</v>
      </c>
      <c r="M47" s="40">
        <v>24294.36</v>
      </c>
      <c r="N47" s="44">
        <v>13706.71</v>
      </c>
      <c r="O47" s="40">
        <v>15910.11</v>
      </c>
      <c r="P47" s="40">
        <v>1082</v>
      </c>
      <c r="Q47" s="40">
        <v>0</v>
      </c>
      <c r="R47" s="44">
        <v>0</v>
      </c>
      <c r="S47" s="39">
        <v>9154.8799999999992</v>
      </c>
      <c r="T47" s="149">
        <f t="shared" si="2"/>
        <v>186768.38</v>
      </c>
      <c r="V47" s="109"/>
      <c r="W47" s="108"/>
      <c r="X47" s="108" t="s">
        <v>103</v>
      </c>
      <c r="Y47" s="108" t="str">
        <f t="shared" si="1"/>
        <v>3</v>
      </c>
      <c r="Z47" s="109">
        <v>2005</v>
      </c>
    </row>
    <row r="48" spans="1:26" ht="17.149999999999999" customHeight="1" x14ac:dyDescent="0.35">
      <c r="A48" s="50" t="str">
        <f t="shared" si="0"/>
        <v>Quarter 4 2005</v>
      </c>
      <c r="B48" s="44">
        <v>266704</v>
      </c>
      <c r="C48" s="40">
        <v>52675</v>
      </c>
      <c r="D48" s="40">
        <v>14103</v>
      </c>
      <c r="E48" s="41">
        <f>SUMIFS('Month (GWh)'!E:E,'Month (GWh)'!$Z:$Z,'Quarter (GWh)'!$Z48,'Month (GWh)'!$Y:$Y,'Quarter (GWh)'!$Y48)</f>
        <v>38572</v>
      </c>
      <c r="F48" s="39">
        <v>6173</v>
      </c>
      <c r="G48" s="40">
        <v>-5.19</v>
      </c>
      <c r="H48" s="40">
        <v>0</v>
      </c>
      <c r="I48" s="42">
        <f>SUMIFS('Month (GWh)'!I:I,'Month (GWh)'!$Z:$Z,'Quarter (GWh)'!$Z48,'Month (GWh)'!$Y:$Y,'Quarter (GWh)'!$Y48)</f>
        <v>319379</v>
      </c>
      <c r="J48" s="43">
        <f>SUMIFS('Month (GWh)'!J:J,'Month (GWh)'!$Z:$Z,'Quarter (GWh)'!$Z48,'Month (GWh)'!$Y:$Y,'Quarter (GWh)'!$Y48)</f>
        <v>311443.81</v>
      </c>
      <c r="K48" s="39">
        <v>77920.350000000006</v>
      </c>
      <c r="L48" s="40">
        <v>127672.4</v>
      </c>
      <c r="M48" s="40">
        <v>39315.07</v>
      </c>
      <c r="N48" s="44">
        <v>33419.74</v>
      </c>
      <c r="O48" s="40">
        <v>18707.53</v>
      </c>
      <c r="P48" s="40">
        <v>1792</v>
      </c>
      <c r="Q48" s="40">
        <v>0</v>
      </c>
      <c r="R48" s="44">
        <v>0</v>
      </c>
      <c r="S48" s="39">
        <v>12144.3</v>
      </c>
      <c r="T48" s="149">
        <f t="shared" si="2"/>
        <v>310971.38999999996</v>
      </c>
      <c r="V48" s="109"/>
      <c r="W48" s="108"/>
      <c r="X48" s="108" t="s">
        <v>104</v>
      </c>
      <c r="Y48" s="108" t="str">
        <f t="shared" si="1"/>
        <v>4</v>
      </c>
      <c r="Z48" s="109">
        <v>2005</v>
      </c>
    </row>
    <row r="49" spans="1:26" ht="17.149999999999999" customHeight="1" x14ac:dyDescent="0.35">
      <c r="A49" s="50" t="str">
        <f t="shared" si="0"/>
        <v>Quarter 1 2006</v>
      </c>
      <c r="B49" s="44">
        <v>285269</v>
      </c>
      <c r="C49" s="40">
        <v>71981</v>
      </c>
      <c r="D49" s="40">
        <v>12158</v>
      </c>
      <c r="E49" s="41">
        <f>SUMIFS('Month (GWh)'!E:E,'Month (GWh)'!$Z:$Z,'Quarter (GWh)'!$Z49,'Month (GWh)'!$Y:$Y,'Quarter (GWh)'!$Y49)</f>
        <v>59823</v>
      </c>
      <c r="F49" s="39">
        <v>13746</v>
      </c>
      <c r="G49" s="40">
        <v>-22.61</v>
      </c>
      <c r="H49" s="40">
        <v>0</v>
      </c>
      <c r="I49" s="42">
        <f>SUMIFS('Month (GWh)'!I:I,'Month (GWh)'!$Z:$Z,'Quarter (GWh)'!$Z49,'Month (GWh)'!$Y:$Y,'Quarter (GWh)'!$Y49)</f>
        <v>357250</v>
      </c>
      <c r="J49" s="43">
        <f>SUMIFS('Month (GWh)'!J:J,'Month (GWh)'!$Z:$Z,'Quarter (GWh)'!$Z49,'Month (GWh)'!$Y:$Y,'Quarter (GWh)'!$Y49)</f>
        <v>358815.38</v>
      </c>
      <c r="K49" s="39">
        <v>67286.47</v>
      </c>
      <c r="L49" s="40">
        <v>145736.43</v>
      </c>
      <c r="M49" s="40">
        <v>56839.29</v>
      </c>
      <c r="N49" s="44">
        <v>46895.33</v>
      </c>
      <c r="O49" s="40">
        <v>19192</v>
      </c>
      <c r="P49" s="40">
        <v>2003</v>
      </c>
      <c r="Q49" s="40">
        <v>0</v>
      </c>
      <c r="R49" s="44">
        <v>0</v>
      </c>
      <c r="S49" s="39">
        <v>13886.39</v>
      </c>
      <c r="T49" s="149">
        <f t="shared" si="2"/>
        <v>351838.91000000003</v>
      </c>
      <c r="V49" s="109"/>
      <c r="W49" s="108"/>
      <c r="X49" s="108" t="s">
        <v>101</v>
      </c>
      <c r="Y49" s="108" t="str">
        <f t="shared" si="1"/>
        <v>1</v>
      </c>
      <c r="Z49" s="109">
        <v>2006</v>
      </c>
    </row>
    <row r="50" spans="1:26" ht="17.149999999999999" customHeight="1" x14ac:dyDescent="0.35">
      <c r="A50" s="50" t="str">
        <f t="shared" si="0"/>
        <v>Quarter 2 2006</v>
      </c>
      <c r="B50" s="44">
        <v>227830</v>
      </c>
      <c r="C50" s="40">
        <v>33351</v>
      </c>
      <c r="D50" s="40">
        <v>33822</v>
      </c>
      <c r="E50" s="41">
        <f>SUMIFS('Month (GWh)'!E:E,'Month (GWh)'!$Z:$Z,'Quarter (GWh)'!$Z50,'Month (GWh)'!$Y:$Y,'Quarter (GWh)'!$Y50)</f>
        <v>-471</v>
      </c>
      <c r="F50" s="39">
        <v>-6156</v>
      </c>
      <c r="G50" s="40">
        <v>-14.09</v>
      </c>
      <c r="H50" s="40">
        <v>0</v>
      </c>
      <c r="I50" s="42">
        <f>SUMIFS('Month (GWh)'!I:I,'Month (GWh)'!$Z:$Z,'Quarter (GWh)'!$Z50,'Month (GWh)'!$Y:$Y,'Quarter (GWh)'!$Y50)</f>
        <v>261181</v>
      </c>
      <c r="J50" s="43">
        <f>SUMIFS('Month (GWh)'!J:J,'Month (GWh)'!$Z:$Z,'Quarter (GWh)'!$Z50,'Month (GWh)'!$Y:$Y,'Quarter (GWh)'!$Y50)</f>
        <v>221188.90000000002</v>
      </c>
      <c r="K50" s="39">
        <v>74499.179999999993</v>
      </c>
      <c r="L50" s="40">
        <v>64955.26</v>
      </c>
      <c r="M50" s="40">
        <v>26420.959999999999</v>
      </c>
      <c r="N50" s="44">
        <v>23200.11</v>
      </c>
      <c r="O50" s="40">
        <v>17171</v>
      </c>
      <c r="P50" s="40">
        <v>1112</v>
      </c>
      <c r="Q50" s="40">
        <v>0</v>
      </c>
      <c r="R50" s="44">
        <v>0</v>
      </c>
      <c r="S50" s="39">
        <v>10702.08</v>
      </c>
      <c r="T50" s="149">
        <f t="shared" si="2"/>
        <v>218060.59</v>
      </c>
      <c r="V50" s="109"/>
      <c r="W50" s="108"/>
      <c r="X50" s="108" t="s">
        <v>102</v>
      </c>
      <c r="Y50" s="108" t="str">
        <f t="shared" si="1"/>
        <v>2</v>
      </c>
      <c r="Z50" s="109">
        <v>2006</v>
      </c>
    </row>
    <row r="51" spans="1:26" ht="17.149999999999999" customHeight="1" x14ac:dyDescent="0.35">
      <c r="A51" s="50" t="str">
        <f t="shared" si="0"/>
        <v>Quarter 3 2006</v>
      </c>
      <c r="B51" s="44">
        <v>186632</v>
      </c>
      <c r="C51" s="40">
        <v>38388</v>
      </c>
      <c r="D51" s="40">
        <v>40243</v>
      </c>
      <c r="E51" s="41">
        <f>SUMIFS('Month (GWh)'!E:E,'Month (GWh)'!$Z:$Z,'Quarter (GWh)'!$Z51,'Month (GWh)'!$Y:$Y,'Quarter (GWh)'!$Y51)</f>
        <v>-1855</v>
      </c>
      <c r="F51" s="39">
        <v>-14606</v>
      </c>
      <c r="G51" s="40">
        <v>-6.5</v>
      </c>
      <c r="H51" s="40">
        <v>0</v>
      </c>
      <c r="I51" s="42">
        <f>SUMIFS('Month (GWh)'!I:I,'Month (GWh)'!$Z:$Z,'Quarter (GWh)'!$Z51,'Month (GWh)'!$Y:$Y,'Quarter (GWh)'!$Y51)</f>
        <v>225020</v>
      </c>
      <c r="J51" s="43">
        <f>SUMIFS('Month (GWh)'!J:J,'Month (GWh)'!$Z:$Z,'Quarter (GWh)'!$Z51,'Month (GWh)'!$Y:$Y,'Quarter (GWh)'!$Y51)</f>
        <v>170164.49</v>
      </c>
      <c r="K51" s="39">
        <v>80173.84</v>
      </c>
      <c r="L51" s="40">
        <v>25127.51</v>
      </c>
      <c r="M51" s="40">
        <v>21730.3</v>
      </c>
      <c r="N51" s="44">
        <v>16283.46</v>
      </c>
      <c r="O51" s="40">
        <v>15237</v>
      </c>
      <c r="P51" s="40">
        <v>1313</v>
      </c>
      <c r="Q51" s="40">
        <v>0</v>
      </c>
      <c r="R51" s="44">
        <v>0</v>
      </c>
      <c r="S51" s="39">
        <v>9399.94</v>
      </c>
      <c r="T51" s="149">
        <f t="shared" si="2"/>
        <v>169265.05</v>
      </c>
      <c r="V51" s="109"/>
      <c r="W51" s="108"/>
      <c r="X51" s="108" t="s">
        <v>103</v>
      </c>
      <c r="Y51" s="108" t="str">
        <f t="shared" si="1"/>
        <v>3</v>
      </c>
      <c r="Z51" s="109">
        <v>2006</v>
      </c>
    </row>
    <row r="52" spans="1:26" ht="17.149999999999999" customHeight="1" x14ac:dyDescent="0.35">
      <c r="A52" s="50" t="str">
        <f t="shared" si="0"/>
        <v>Quarter 4 2006</v>
      </c>
      <c r="B52" s="44">
        <v>230053</v>
      </c>
      <c r="C52" s="40">
        <v>90532</v>
      </c>
      <c r="D52" s="40">
        <v>24589</v>
      </c>
      <c r="E52" s="41">
        <f>SUMIFS('Month (GWh)'!E:E,'Month (GWh)'!$Z:$Z,'Quarter (GWh)'!$Z52,'Month (GWh)'!$Y:$Y,'Quarter (GWh)'!$Y52)</f>
        <v>65943</v>
      </c>
      <c r="F52" s="39">
        <v>581</v>
      </c>
      <c r="G52" s="40">
        <v>-12.04</v>
      </c>
      <c r="H52" s="40">
        <v>0</v>
      </c>
      <c r="I52" s="42">
        <f>SUMIFS('Month (GWh)'!I:I,'Month (GWh)'!$Z:$Z,'Quarter (GWh)'!$Z52,'Month (GWh)'!$Y:$Y,'Quarter (GWh)'!$Y52)</f>
        <v>320585</v>
      </c>
      <c r="J52" s="43">
        <f>SUMIFS('Month (GWh)'!J:J,'Month (GWh)'!$Z:$Z,'Quarter (GWh)'!$Z52,'Month (GWh)'!$Y:$Y,'Quarter (GWh)'!$Y52)</f>
        <v>296564.97000000003</v>
      </c>
      <c r="K52" s="39">
        <v>88853.27</v>
      </c>
      <c r="L52" s="40">
        <v>103885.2</v>
      </c>
      <c r="M52" s="40">
        <v>36501.300000000003</v>
      </c>
      <c r="N52" s="44">
        <v>30543.26</v>
      </c>
      <c r="O52" s="40">
        <v>17652</v>
      </c>
      <c r="P52" s="40">
        <v>1403</v>
      </c>
      <c r="Q52" s="40">
        <v>0</v>
      </c>
      <c r="R52" s="44">
        <v>0</v>
      </c>
      <c r="S52" s="39">
        <v>12300.34</v>
      </c>
      <c r="T52" s="149">
        <f t="shared" si="2"/>
        <v>291138.37000000005</v>
      </c>
      <c r="V52" s="109"/>
      <c r="W52" s="108"/>
      <c r="X52" s="108" t="s">
        <v>104</v>
      </c>
      <c r="Y52" s="108" t="str">
        <f t="shared" si="1"/>
        <v>4</v>
      </c>
      <c r="Z52" s="109">
        <v>2006</v>
      </c>
    </row>
    <row r="53" spans="1:26" ht="17.149999999999999" customHeight="1" x14ac:dyDescent="0.35">
      <c r="A53" s="50" t="str">
        <f t="shared" si="0"/>
        <v>Quarter 1 2007</v>
      </c>
      <c r="B53" s="44">
        <v>237300.03</v>
      </c>
      <c r="C53" s="40">
        <v>111784.1</v>
      </c>
      <c r="D53" s="40">
        <v>20611.650000000001</v>
      </c>
      <c r="E53" s="41">
        <f>SUMIFS('Month (GWh)'!E:E,'Month (GWh)'!$Z:$Z,'Quarter (GWh)'!$Z53,'Month (GWh)'!$Y:$Y,'Quarter (GWh)'!$Y53)</f>
        <v>91172.45</v>
      </c>
      <c r="F53" s="39">
        <v>15066</v>
      </c>
      <c r="G53" s="40">
        <v>-28.83</v>
      </c>
      <c r="H53" s="40">
        <v>0</v>
      </c>
      <c r="I53" s="42">
        <f>SUMIFS('Month (GWh)'!I:I,'Month (GWh)'!$Z:$Z,'Quarter (GWh)'!$Z53,'Month (GWh)'!$Y:$Y,'Quarter (GWh)'!$Y53)</f>
        <v>349084.13</v>
      </c>
      <c r="J53" s="43">
        <f>SUMIFS('Month (GWh)'!J:J,'Month (GWh)'!$Z:$Z,'Quarter (GWh)'!$Z53,'Month (GWh)'!$Y:$Y,'Quarter (GWh)'!$Y53)</f>
        <v>343509.64999999997</v>
      </c>
      <c r="K53" s="39">
        <v>93428.89</v>
      </c>
      <c r="L53" s="40">
        <v>122561.59</v>
      </c>
      <c r="M53" s="40">
        <v>47149.39</v>
      </c>
      <c r="N53" s="44">
        <v>46075.56</v>
      </c>
      <c r="O53" s="40">
        <v>17278.37</v>
      </c>
      <c r="P53" s="40">
        <v>1735</v>
      </c>
      <c r="Q53" s="40">
        <v>0</v>
      </c>
      <c r="R53" s="44">
        <v>0</v>
      </c>
      <c r="S53" s="39">
        <v>14683.51</v>
      </c>
      <c r="T53" s="149">
        <f t="shared" si="2"/>
        <v>342912.31</v>
      </c>
      <c r="V53" s="109"/>
      <c r="W53" s="108"/>
      <c r="X53" s="108" t="s">
        <v>101</v>
      </c>
      <c r="Y53" s="108" t="str">
        <f t="shared" si="1"/>
        <v>1</v>
      </c>
      <c r="Z53" s="109">
        <v>2007</v>
      </c>
    </row>
    <row r="54" spans="1:26" ht="17.149999999999999" customHeight="1" x14ac:dyDescent="0.35">
      <c r="A54" s="50" t="str">
        <f t="shared" si="0"/>
        <v>Quarter 2 2007</v>
      </c>
      <c r="B54" s="44">
        <v>206241.85</v>
      </c>
      <c r="C54" s="40">
        <v>61373.38</v>
      </c>
      <c r="D54" s="40">
        <v>36485.56</v>
      </c>
      <c r="E54" s="41">
        <f>SUMIFS('Month (GWh)'!E:E,'Month (GWh)'!$Z:$Z,'Quarter (GWh)'!$Z54,'Month (GWh)'!$Y:$Y,'Quarter (GWh)'!$Y54)</f>
        <v>24887.82</v>
      </c>
      <c r="F54" s="39">
        <v>-7017</v>
      </c>
      <c r="G54" s="40">
        <v>-26.88</v>
      </c>
      <c r="H54" s="40">
        <v>0</v>
      </c>
      <c r="I54" s="42">
        <f>SUMIFS('Month (GWh)'!I:I,'Month (GWh)'!$Z:$Z,'Quarter (GWh)'!$Z54,'Month (GWh)'!$Y:$Y,'Quarter (GWh)'!$Y54)</f>
        <v>267615.23</v>
      </c>
      <c r="J54" s="43">
        <f>SUMIFS('Month (GWh)'!J:J,'Month (GWh)'!$Z:$Z,'Quarter (GWh)'!$Z54,'Month (GWh)'!$Y:$Y,'Quarter (GWh)'!$Y54)</f>
        <v>224085.78999999998</v>
      </c>
      <c r="K54" s="39">
        <v>94436.01</v>
      </c>
      <c r="L54" s="40">
        <v>51983.65</v>
      </c>
      <c r="M54" s="40">
        <v>25701.14</v>
      </c>
      <c r="N54" s="44">
        <v>22227.21</v>
      </c>
      <c r="O54" s="40">
        <v>16484.45</v>
      </c>
      <c r="P54" s="40">
        <v>868</v>
      </c>
      <c r="Q54" s="40">
        <v>0</v>
      </c>
      <c r="R54" s="44">
        <v>0</v>
      </c>
      <c r="S54" s="39">
        <v>11223.69</v>
      </c>
      <c r="T54" s="149">
        <f t="shared" si="2"/>
        <v>222924.15</v>
      </c>
      <c r="V54" s="109"/>
      <c r="W54" s="108"/>
      <c r="X54" s="108" t="s">
        <v>102</v>
      </c>
      <c r="Y54" s="108" t="str">
        <f t="shared" si="1"/>
        <v>2</v>
      </c>
      <c r="Z54" s="109">
        <v>2007</v>
      </c>
    </row>
    <row r="55" spans="1:26" ht="17.149999999999999" customHeight="1" x14ac:dyDescent="0.35">
      <c r="A55" s="50" t="str">
        <f t="shared" si="0"/>
        <v>Quarter 3 2007</v>
      </c>
      <c r="B55" s="44">
        <v>165567.66</v>
      </c>
      <c r="C55" s="40">
        <v>48776.81</v>
      </c>
      <c r="D55" s="40">
        <v>27150.05</v>
      </c>
      <c r="E55" s="41">
        <f>SUMIFS('Month (GWh)'!E:E,'Month (GWh)'!$Z:$Z,'Quarter (GWh)'!$Z55,'Month (GWh)'!$Y:$Y,'Quarter (GWh)'!$Y55)</f>
        <v>21626.760000000006</v>
      </c>
      <c r="F55" s="39">
        <v>-6660</v>
      </c>
      <c r="G55" s="40">
        <v>-15.98</v>
      </c>
      <c r="H55" s="40">
        <v>0</v>
      </c>
      <c r="I55" s="42">
        <f>SUMIFS('Month (GWh)'!I:I,'Month (GWh)'!$Z:$Z,'Quarter (GWh)'!$Z55,'Month (GWh)'!$Y:$Y,'Quarter (GWh)'!$Y55)</f>
        <v>214344.47000000003</v>
      </c>
      <c r="J55" s="43">
        <f>SUMIFS('Month (GWh)'!J:J,'Month (GWh)'!$Z:$Z,'Quarter (GWh)'!$Z55,'Month (GWh)'!$Y:$Y,'Quarter (GWh)'!$Y55)</f>
        <v>180518.43000000002</v>
      </c>
      <c r="K55" s="39">
        <v>80409.02</v>
      </c>
      <c r="L55" s="40">
        <v>37743.25</v>
      </c>
      <c r="M55" s="40">
        <v>20978.63</v>
      </c>
      <c r="N55" s="44">
        <v>15411.83</v>
      </c>
      <c r="O55" s="40">
        <v>14267.86</v>
      </c>
      <c r="P55" s="40">
        <v>755</v>
      </c>
      <c r="Q55" s="40">
        <v>0</v>
      </c>
      <c r="R55" s="44">
        <v>0</v>
      </c>
      <c r="S55" s="39">
        <v>10263.93</v>
      </c>
      <c r="T55" s="149">
        <f t="shared" si="2"/>
        <v>179829.51999999996</v>
      </c>
      <c r="V55" s="109"/>
      <c r="W55" s="108"/>
      <c r="X55" s="108" t="s">
        <v>103</v>
      </c>
      <c r="Y55" s="108" t="str">
        <f t="shared" si="1"/>
        <v>3</v>
      </c>
      <c r="Z55" s="109">
        <v>2007</v>
      </c>
    </row>
    <row r="56" spans="1:26" ht="17.149999999999999" customHeight="1" x14ac:dyDescent="0.35">
      <c r="A56" s="50" t="str">
        <f t="shared" si="0"/>
        <v>Quarter 4 2007</v>
      </c>
      <c r="B56" s="44">
        <v>228982.75</v>
      </c>
      <c r="C56" s="40">
        <v>101806.46</v>
      </c>
      <c r="D56" s="40">
        <v>24624.560000000001</v>
      </c>
      <c r="E56" s="41">
        <f>SUMIFS('Month (GWh)'!E:E,'Month (GWh)'!$Z:$Z,'Quarter (GWh)'!$Z56,'Month (GWh)'!$Y:$Y,'Quarter (GWh)'!$Y56)</f>
        <v>77181.900000000009</v>
      </c>
      <c r="F56" s="39">
        <v>4091</v>
      </c>
      <c r="G56" s="40">
        <v>-6.07</v>
      </c>
      <c r="H56" s="40">
        <v>0</v>
      </c>
      <c r="I56" s="42">
        <f>SUMIFS('Month (GWh)'!I:I,'Month (GWh)'!$Z:$Z,'Quarter (GWh)'!$Z56,'Month (GWh)'!$Y:$Y,'Quarter (GWh)'!$Y56)</f>
        <v>330789.21000000002</v>
      </c>
      <c r="J56" s="43">
        <f>SUMIFS('Month (GWh)'!J:J,'Month (GWh)'!$Z:$Z,'Quarter (GWh)'!$Z56,'Month (GWh)'!$Y:$Y,'Quarter (GWh)'!$Y56)</f>
        <v>310249.58999999997</v>
      </c>
      <c r="K56" s="39">
        <v>87018.4</v>
      </c>
      <c r="L56" s="40">
        <v>124889.71</v>
      </c>
      <c r="M56" s="40">
        <v>35421.07</v>
      </c>
      <c r="N56" s="44">
        <v>28249.25</v>
      </c>
      <c r="O56" s="40">
        <v>16199.1</v>
      </c>
      <c r="P56" s="40">
        <v>1340</v>
      </c>
      <c r="Q56" s="40">
        <v>0</v>
      </c>
      <c r="R56" s="44">
        <v>0</v>
      </c>
      <c r="S56" s="39">
        <v>14346.64</v>
      </c>
      <c r="T56" s="149">
        <f t="shared" si="2"/>
        <v>307464.17</v>
      </c>
      <c r="V56" s="109"/>
      <c r="W56" s="108"/>
      <c r="X56" s="108" t="s">
        <v>104</v>
      </c>
      <c r="Y56" s="108" t="str">
        <f t="shared" si="1"/>
        <v>4</v>
      </c>
      <c r="Z56" s="109">
        <v>2007</v>
      </c>
    </row>
    <row r="57" spans="1:26" ht="17.149999999999999" customHeight="1" x14ac:dyDescent="0.35">
      <c r="A57" s="50" t="str">
        <f t="shared" si="0"/>
        <v>Quarter 1 2008</v>
      </c>
      <c r="B57" s="44">
        <v>229600.3</v>
      </c>
      <c r="C57" s="40">
        <v>126871.73</v>
      </c>
      <c r="D57" s="40">
        <v>17653.16</v>
      </c>
      <c r="E57" s="41">
        <f>SUMIFS('Month (GWh)'!E:E,'Month (GWh)'!$Z:$Z,'Quarter (GWh)'!$Z57,'Month (GWh)'!$Y:$Y,'Quarter (GWh)'!$Y57)</f>
        <v>109218.57</v>
      </c>
      <c r="F57" s="39">
        <v>22199</v>
      </c>
      <c r="G57" s="40">
        <v>-13.92</v>
      </c>
      <c r="H57" s="40">
        <v>0</v>
      </c>
      <c r="I57" s="42">
        <f>SUMIFS('Month (GWh)'!I:I,'Month (GWh)'!$Z:$Z,'Quarter (GWh)'!$Z57,'Month (GWh)'!$Y:$Y,'Quarter (GWh)'!$Y57)</f>
        <v>356472.03</v>
      </c>
      <c r="J57" s="43">
        <f>SUMIFS('Month (GWh)'!J:J,'Month (GWh)'!$Z:$Z,'Quarter (GWh)'!$Z57,'Month (GWh)'!$Y:$Y,'Quarter (GWh)'!$Y57)</f>
        <v>361003.95</v>
      </c>
      <c r="K57" s="39">
        <v>99533.48</v>
      </c>
      <c r="L57" s="40">
        <v>145313.26999999999</v>
      </c>
      <c r="M57" s="40">
        <v>44830.59</v>
      </c>
      <c r="N57" s="44">
        <v>39044.26</v>
      </c>
      <c r="O57" s="40">
        <v>16370.15</v>
      </c>
      <c r="P57" s="40">
        <v>1585</v>
      </c>
      <c r="Q57" s="40">
        <v>30.95</v>
      </c>
      <c r="R57" s="44">
        <v>62.28</v>
      </c>
      <c r="S57" s="39">
        <v>12991.83</v>
      </c>
      <c r="T57" s="149">
        <f t="shared" si="2"/>
        <v>359761.81000000006</v>
      </c>
      <c r="V57" s="109"/>
      <c r="W57" s="108"/>
      <c r="X57" s="108" t="s">
        <v>101</v>
      </c>
      <c r="Y57" s="108" t="str">
        <f t="shared" si="1"/>
        <v>1</v>
      </c>
      <c r="Z57" s="109">
        <v>2008</v>
      </c>
    </row>
    <row r="58" spans="1:26" ht="17.149999999999999" customHeight="1" x14ac:dyDescent="0.35">
      <c r="A58" s="50" t="str">
        <f t="shared" si="0"/>
        <v>Quarter 2 2008</v>
      </c>
      <c r="B58" s="44">
        <v>204029.08</v>
      </c>
      <c r="C58" s="40">
        <v>77617.45</v>
      </c>
      <c r="D58" s="40">
        <v>27579.83</v>
      </c>
      <c r="E58" s="41">
        <f>SUMIFS('Month (GWh)'!E:E,'Month (GWh)'!$Z:$Z,'Quarter (GWh)'!$Z58,'Month (GWh)'!$Y:$Y,'Quarter (GWh)'!$Y58)</f>
        <v>50037.619999999995</v>
      </c>
      <c r="F58" s="39">
        <v>-21058</v>
      </c>
      <c r="G58" s="40">
        <v>-9.42</v>
      </c>
      <c r="H58" s="40">
        <v>0</v>
      </c>
      <c r="I58" s="42">
        <f>SUMIFS('Month (GWh)'!I:I,'Month (GWh)'!$Z:$Z,'Quarter (GWh)'!$Z58,'Month (GWh)'!$Y:$Y,'Quarter (GWh)'!$Y58)</f>
        <v>281646.53000000003</v>
      </c>
      <c r="J58" s="43">
        <f>SUMIFS('Month (GWh)'!J:J,'Month (GWh)'!$Z:$Z,'Quarter (GWh)'!$Z58,'Month (GWh)'!$Y:$Y,'Quarter (GWh)'!$Y58)</f>
        <v>232999.28</v>
      </c>
      <c r="K58" s="39">
        <v>91485.06</v>
      </c>
      <c r="L58" s="40">
        <v>60124.78</v>
      </c>
      <c r="M58" s="40">
        <v>26112.51</v>
      </c>
      <c r="N58" s="44">
        <v>26918.47</v>
      </c>
      <c r="O58" s="40">
        <v>15521.13</v>
      </c>
      <c r="P58" s="40">
        <v>887</v>
      </c>
      <c r="Q58" s="40">
        <v>14.22</v>
      </c>
      <c r="R58" s="44">
        <v>263.70999999999998</v>
      </c>
      <c r="S58" s="39">
        <v>10029.709999999999</v>
      </c>
      <c r="T58" s="149">
        <f t="shared" si="2"/>
        <v>231356.59</v>
      </c>
      <c r="V58" s="109"/>
      <c r="W58" s="108"/>
      <c r="X58" s="108" t="s">
        <v>102</v>
      </c>
      <c r="Y58" s="108" t="str">
        <f t="shared" si="1"/>
        <v>2</v>
      </c>
      <c r="Z58" s="109">
        <v>2008</v>
      </c>
    </row>
    <row r="59" spans="1:26" ht="17.149999999999999" customHeight="1" x14ac:dyDescent="0.35">
      <c r="A59" s="50" t="str">
        <f t="shared" si="0"/>
        <v>Quarter 3 2008</v>
      </c>
      <c r="B59" s="44">
        <v>162701.16</v>
      </c>
      <c r="C59" s="40">
        <v>68732.91</v>
      </c>
      <c r="D59" s="40">
        <v>31172.28</v>
      </c>
      <c r="E59" s="41">
        <f>SUMIFS('Month (GWh)'!E:E,'Month (GWh)'!$Z:$Z,'Quarter (GWh)'!$Z59,'Month (GWh)'!$Y:$Y,'Quarter (GWh)'!$Y59)</f>
        <v>37560.630000000005</v>
      </c>
      <c r="F59" s="39">
        <v>-11055</v>
      </c>
      <c r="G59" s="40">
        <v>-29.47</v>
      </c>
      <c r="H59" s="40">
        <v>0</v>
      </c>
      <c r="I59" s="42">
        <f>SUMIFS('Month (GWh)'!I:I,'Month (GWh)'!$Z:$Z,'Quarter (GWh)'!$Z59,'Month (GWh)'!$Y:$Y,'Quarter (GWh)'!$Y59)</f>
        <v>231434.07</v>
      </c>
      <c r="J59" s="43">
        <f>SUMIFS('Month (GWh)'!J:J,'Month (GWh)'!$Z:$Z,'Quarter (GWh)'!$Z59,'Month (GWh)'!$Y:$Y,'Quarter (GWh)'!$Y59)</f>
        <v>189177.33</v>
      </c>
      <c r="K59" s="39">
        <v>97453.55</v>
      </c>
      <c r="L59" s="40">
        <v>34096.11</v>
      </c>
      <c r="M59" s="40">
        <v>21251.599999999999</v>
      </c>
      <c r="N59" s="44">
        <v>11852.97</v>
      </c>
      <c r="O59" s="40">
        <v>13496.85</v>
      </c>
      <c r="P59" s="40">
        <v>366</v>
      </c>
      <c r="Q59" s="40">
        <v>11.77</v>
      </c>
      <c r="R59" s="44">
        <v>305.02</v>
      </c>
      <c r="S59" s="39">
        <v>9121.1299999999992</v>
      </c>
      <c r="T59" s="149">
        <f t="shared" si="2"/>
        <v>187955</v>
      </c>
      <c r="V59" s="109"/>
      <c r="W59" s="108"/>
      <c r="X59" s="108" t="s">
        <v>103</v>
      </c>
      <c r="Y59" s="108" t="str">
        <f t="shared" si="1"/>
        <v>3</v>
      </c>
      <c r="Z59" s="109">
        <v>2008</v>
      </c>
    </row>
    <row r="60" spans="1:26" ht="17.149999999999999" customHeight="1" x14ac:dyDescent="0.35">
      <c r="A60" s="50" t="str">
        <f t="shared" si="0"/>
        <v>Quarter 4 2008</v>
      </c>
      <c r="B60" s="44">
        <v>211490.82</v>
      </c>
      <c r="C60" s="40">
        <v>124142.95</v>
      </c>
      <c r="D60" s="40">
        <v>34582.04</v>
      </c>
      <c r="E60" s="41">
        <f>SUMIFS('Month (GWh)'!E:E,'Month (GWh)'!$Z:$Z,'Quarter (GWh)'!$Z60,'Month (GWh)'!$Y:$Y,'Quarter (GWh)'!$Y60)</f>
        <v>89560.91</v>
      </c>
      <c r="F60" s="39">
        <v>6827</v>
      </c>
      <c r="G60" s="40">
        <v>-15.47</v>
      </c>
      <c r="H60" s="40">
        <v>0</v>
      </c>
      <c r="I60" s="42">
        <f>SUMIFS('Month (GWh)'!I:I,'Month (GWh)'!$Z:$Z,'Quarter (GWh)'!$Z60,'Month (GWh)'!$Y:$Y,'Quarter (GWh)'!$Y60)</f>
        <v>335633.77</v>
      </c>
      <c r="J60" s="43">
        <f>SUMIFS('Month (GWh)'!J:J,'Month (GWh)'!$Z:$Z,'Quarter (GWh)'!$Z60,'Month (GWh)'!$Y:$Y,'Quarter (GWh)'!$Y60)</f>
        <v>307863.25</v>
      </c>
      <c r="K60" s="39">
        <v>87726.92</v>
      </c>
      <c r="L60" s="40">
        <v>126780.28</v>
      </c>
      <c r="M60" s="40">
        <v>30949.45</v>
      </c>
      <c r="N60" s="44">
        <v>31918.66</v>
      </c>
      <c r="O60" s="40">
        <v>15936.17</v>
      </c>
      <c r="P60" s="40">
        <v>1427</v>
      </c>
      <c r="Q60" s="40">
        <v>76.760000000000005</v>
      </c>
      <c r="R60" s="44">
        <v>159.56</v>
      </c>
      <c r="S60" s="39">
        <v>11827.01</v>
      </c>
      <c r="T60" s="149">
        <f t="shared" si="2"/>
        <v>306801.81</v>
      </c>
      <c r="V60" s="109"/>
      <c r="W60" s="108"/>
      <c r="X60" s="108" t="s">
        <v>104</v>
      </c>
      <c r="Y60" s="108" t="str">
        <f t="shared" si="1"/>
        <v>4</v>
      </c>
      <c r="Z60" s="109">
        <v>2008</v>
      </c>
    </row>
    <row r="61" spans="1:26" ht="17.149999999999999" customHeight="1" x14ac:dyDescent="0.35">
      <c r="A61" s="50" t="str">
        <f t="shared" si="0"/>
        <v>Quarter 1 2009</v>
      </c>
      <c r="B61" s="44">
        <v>198753.92000000001</v>
      </c>
      <c r="C61" s="40">
        <v>142330.95000000001</v>
      </c>
      <c r="D61" s="40">
        <v>33179.11</v>
      </c>
      <c r="E61" s="41">
        <f>SUMIFS('Month (GWh)'!E:E,'Month (GWh)'!$Z:$Z,'Quarter (GWh)'!$Z61,'Month (GWh)'!$Y:$Y,'Quarter (GWh)'!$Y61)</f>
        <v>109151.84</v>
      </c>
      <c r="F61" s="39">
        <v>19930</v>
      </c>
      <c r="G61" s="40">
        <v>-37.549999999999997</v>
      </c>
      <c r="H61" s="40">
        <v>0</v>
      </c>
      <c r="I61" s="42">
        <f>SUMIFS('Month (GWh)'!I:I,'Month (GWh)'!$Z:$Z,'Quarter (GWh)'!$Z61,'Month (GWh)'!$Y:$Y,'Quarter (GWh)'!$Y61)</f>
        <v>341084.87</v>
      </c>
      <c r="J61" s="43">
        <f>SUMIFS('Month (GWh)'!J:J,'Month (GWh)'!$Z:$Z,'Quarter (GWh)'!$Z61,'Month (GWh)'!$Y:$Y,'Quarter (GWh)'!$Y61)</f>
        <v>327798.19999999995</v>
      </c>
      <c r="K61" s="39">
        <v>82509.81</v>
      </c>
      <c r="L61" s="40">
        <v>146959.6</v>
      </c>
      <c r="M61" s="40">
        <v>36092.400000000001</v>
      </c>
      <c r="N61" s="44">
        <v>33158.26</v>
      </c>
      <c r="O61" s="40">
        <v>16144.08</v>
      </c>
      <c r="P61" s="40">
        <v>1403</v>
      </c>
      <c r="Q61" s="40">
        <v>198.36</v>
      </c>
      <c r="R61" s="44">
        <v>92.91</v>
      </c>
      <c r="S61" s="39">
        <v>12523.55</v>
      </c>
      <c r="T61" s="149">
        <f t="shared" si="2"/>
        <v>329081.96999999997</v>
      </c>
      <c r="V61" s="109"/>
      <c r="W61" s="108"/>
      <c r="X61" s="108" t="s">
        <v>101</v>
      </c>
      <c r="Y61" s="108" t="str">
        <f t="shared" si="1"/>
        <v>1</v>
      </c>
      <c r="Z61" s="109">
        <v>2009</v>
      </c>
    </row>
    <row r="62" spans="1:26" ht="17.149999999999999" customHeight="1" x14ac:dyDescent="0.35">
      <c r="A62" s="50" t="str">
        <f t="shared" si="0"/>
        <v>Quarter 2 2009</v>
      </c>
      <c r="B62" s="44">
        <v>181093.51</v>
      </c>
      <c r="C62" s="40">
        <v>84886.59</v>
      </c>
      <c r="D62" s="40">
        <v>43983.25</v>
      </c>
      <c r="E62" s="41">
        <f>SUMIFS('Month (GWh)'!E:E,'Month (GWh)'!$Z:$Z,'Quarter (GWh)'!$Z62,'Month (GWh)'!$Y:$Y,'Quarter (GWh)'!$Y62)</f>
        <v>40903.340000000004</v>
      </c>
      <c r="F62" s="39">
        <v>-22147</v>
      </c>
      <c r="G62" s="40">
        <v>-123.26</v>
      </c>
      <c r="H62" s="40">
        <v>0</v>
      </c>
      <c r="I62" s="42">
        <f>SUMIFS('Month (GWh)'!I:I,'Month (GWh)'!$Z:$Z,'Quarter (GWh)'!$Z62,'Month (GWh)'!$Y:$Y,'Quarter (GWh)'!$Y62)</f>
        <v>265980.10000000003</v>
      </c>
      <c r="J62" s="43">
        <f>SUMIFS('Month (GWh)'!J:J,'Month (GWh)'!$Z:$Z,'Quarter (GWh)'!$Z62,'Month (GWh)'!$Y:$Y,'Quarter (GWh)'!$Y62)</f>
        <v>199726.58000000002</v>
      </c>
      <c r="K62" s="39">
        <v>83485.72</v>
      </c>
      <c r="L62" s="40">
        <v>50622.77</v>
      </c>
      <c r="M62" s="40">
        <v>19681.36</v>
      </c>
      <c r="N62" s="44">
        <v>20343.61</v>
      </c>
      <c r="O62" s="40">
        <v>16145.47</v>
      </c>
      <c r="P62" s="40">
        <v>602</v>
      </c>
      <c r="Q62" s="40">
        <v>281.16000000000003</v>
      </c>
      <c r="R62" s="44">
        <v>360.46</v>
      </c>
      <c r="S62" s="39">
        <v>9335.5499999999993</v>
      </c>
      <c r="T62" s="149">
        <f t="shared" si="2"/>
        <v>200858.09999999995</v>
      </c>
      <c r="V62" s="109"/>
      <c r="W62" s="108"/>
      <c r="X62" s="108" t="s">
        <v>102</v>
      </c>
      <c r="Y62" s="108" t="str">
        <f t="shared" si="1"/>
        <v>2</v>
      </c>
      <c r="Z62" s="109">
        <v>2009</v>
      </c>
    </row>
    <row r="63" spans="1:26" ht="17.149999999999999" customHeight="1" x14ac:dyDescent="0.35">
      <c r="A63" s="50" t="str">
        <f t="shared" si="0"/>
        <v>Quarter 3 2009</v>
      </c>
      <c r="B63" s="44">
        <v>129951.46</v>
      </c>
      <c r="C63" s="40">
        <v>81303.83</v>
      </c>
      <c r="D63" s="40">
        <v>26506.26</v>
      </c>
      <c r="E63" s="41">
        <f>SUMIFS('Month (GWh)'!E:E,'Month (GWh)'!$Z:$Z,'Quarter (GWh)'!$Z63,'Month (GWh)'!$Y:$Y,'Quarter (GWh)'!$Y63)</f>
        <v>54797.570000000007</v>
      </c>
      <c r="F63" s="39">
        <v>-8763</v>
      </c>
      <c r="G63" s="40">
        <v>-81.760000000000005</v>
      </c>
      <c r="H63" s="40">
        <v>0</v>
      </c>
      <c r="I63" s="42">
        <f>SUMIFS('Month (GWh)'!I:I,'Month (GWh)'!$Z:$Z,'Quarter (GWh)'!$Z63,'Month (GWh)'!$Y:$Y,'Quarter (GWh)'!$Y63)</f>
        <v>211255.29</v>
      </c>
      <c r="J63" s="43">
        <f>SUMIFS('Month (GWh)'!J:J,'Month (GWh)'!$Z:$Z,'Quarter (GWh)'!$Z63,'Month (GWh)'!$Y:$Y,'Quarter (GWh)'!$Y63)</f>
        <v>175904.28000000003</v>
      </c>
      <c r="K63" s="39">
        <v>91782.55</v>
      </c>
      <c r="L63" s="40">
        <v>29795.64</v>
      </c>
      <c r="M63" s="40">
        <v>17562.400000000001</v>
      </c>
      <c r="N63" s="44">
        <v>14668.44</v>
      </c>
      <c r="O63" s="40">
        <v>13379.09</v>
      </c>
      <c r="P63" s="40">
        <v>225</v>
      </c>
      <c r="Q63" s="40">
        <v>448.1</v>
      </c>
      <c r="R63" s="44">
        <v>168.35</v>
      </c>
      <c r="S63" s="39">
        <v>8724.0499999999993</v>
      </c>
      <c r="T63" s="149">
        <f t="shared" si="2"/>
        <v>176753.62</v>
      </c>
      <c r="V63" s="109"/>
      <c r="W63" s="108"/>
      <c r="X63" s="108" t="s">
        <v>103</v>
      </c>
      <c r="Y63" s="108" t="str">
        <f t="shared" si="1"/>
        <v>3</v>
      </c>
      <c r="Z63" s="109">
        <v>2009</v>
      </c>
    </row>
    <row r="64" spans="1:26" ht="17.149999999999999" customHeight="1" x14ac:dyDescent="0.35">
      <c r="A64" s="50" t="str">
        <f t="shared" si="0"/>
        <v>Quarter 4 2009</v>
      </c>
      <c r="B64" s="44">
        <v>169545.34</v>
      </c>
      <c r="C64" s="40">
        <v>156022.73000000001</v>
      </c>
      <c r="D64" s="40">
        <v>26132.02</v>
      </c>
      <c r="E64" s="41">
        <f>SUMIFS('Month (GWh)'!E:E,'Month (GWh)'!$Z:$Z,'Quarter (GWh)'!$Z64,'Month (GWh)'!$Y:$Y,'Quarter (GWh)'!$Y64)</f>
        <v>129890.70999999999</v>
      </c>
      <c r="F64" s="39">
        <v>6104</v>
      </c>
      <c r="G64" s="40">
        <v>-108.71</v>
      </c>
      <c r="H64" s="40">
        <v>0</v>
      </c>
      <c r="I64" s="42">
        <f>SUMIFS('Month (GWh)'!I:I,'Month (GWh)'!$Z:$Z,'Quarter (GWh)'!$Z64,'Month (GWh)'!$Y:$Y,'Quarter (GWh)'!$Y64)</f>
        <v>325568.07</v>
      </c>
      <c r="J64" s="43">
        <f>SUMIFS('Month (GWh)'!J:J,'Month (GWh)'!$Z:$Z,'Quarter (GWh)'!$Z64,'Month (GWh)'!$Y:$Y,'Quarter (GWh)'!$Y64)</f>
        <v>305431.32999999996</v>
      </c>
      <c r="K64" s="39">
        <v>100973.2</v>
      </c>
      <c r="L64" s="40">
        <v>114260.21</v>
      </c>
      <c r="M64" s="40">
        <v>29163.98</v>
      </c>
      <c r="N64" s="44">
        <v>33916.53</v>
      </c>
      <c r="O64" s="40">
        <v>15429.36</v>
      </c>
      <c r="P64" s="40">
        <v>580</v>
      </c>
      <c r="Q64" s="40">
        <v>731.06</v>
      </c>
      <c r="R64" s="44">
        <v>60.5</v>
      </c>
      <c r="S64" s="39">
        <v>12192.71</v>
      </c>
      <c r="T64" s="149">
        <f t="shared" si="2"/>
        <v>307307.55000000005</v>
      </c>
      <c r="V64" s="109"/>
      <c r="W64" s="108"/>
      <c r="X64" s="108" t="s">
        <v>104</v>
      </c>
      <c r="Y64" s="108" t="str">
        <f t="shared" si="1"/>
        <v>4</v>
      </c>
      <c r="Z64" s="109">
        <v>2009</v>
      </c>
    </row>
    <row r="65" spans="1:26" ht="17.149999999999999" customHeight="1" x14ac:dyDescent="0.35">
      <c r="A65" s="50" t="str">
        <f t="shared" si="0"/>
        <v>Quarter 1 2010</v>
      </c>
      <c r="B65" s="44">
        <v>178842.46</v>
      </c>
      <c r="C65" s="40">
        <v>183956.08</v>
      </c>
      <c r="D65" s="40">
        <v>22711.84</v>
      </c>
      <c r="E65" s="41">
        <f>SUMIFS('Month (GWh)'!E:E,'Month (GWh)'!$Z:$Z,'Quarter (GWh)'!$Z65,'Month (GWh)'!$Y:$Y,'Quarter (GWh)'!$Y65)</f>
        <v>161244.24</v>
      </c>
      <c r="F65" s="39">
        <v>32558</v>
      </c>
      <c r="G65" s="40">
        <v>-110.98</v>
      </c>
      <c r="H65" s="40">
        <v>0</v>
      </c>
      <c r="I65" s="42">
        <f>SUMIFS('Month (GWh)'!I:I,'Month (GWh)'!$Z:$Z,'Quarter (GWh)'!$Z65,'Month (GWh)'!$Y:$Y,'Quarter (GWh)'!$Y65)</f>
        <v>362798.54000000004</v>
      </c>
      <c r="J65" s="43">
        <f>SUMIFS('Month (GWh)'!J:J,'Month (GWh)'!$Z:$Z,'Quarter (GWh)'!$Z65,'Month (GWh)'!$Y:$Y,'Quarter (GWh)'!$Y65)</f>
        <v>372533.73</v>
      </c>
      <c r="K65" s="39">
        <v>103118.04</v>
      </c>
      <c r="L65" s="40">
        <v>160596.19</v>
      </c>
      <c r="M65" s="40">
        <v>34574.93</v>
      </c>
      <c r="N65" s="44">
        <v>37723.919999999998</v>
      </c>
      <c r="O65" s="40">
        <v>16455.939999999999</v>
      </c>
      <c r="P65" s="40">
        <v>1378</v>
      </c>
      <c r="Q65" s="40">
        <v>720.49</v>
      </c>
      <c r="R65" s="44">
        <v>67.09</v>
      </c>
      <c r="S65" s="39">
        <v>14392.5</v>
      </c>
      <c r="T65" s="149">
        <f t="shared" si="2"/>
        <v>369027.1</v>
      </c>
      <c r="V65" s="109"/>
      <c r="W65" s="108"/>
      <c r="X65" s="108" t="s">
        <v>101</v>
      </c>
      <c r="Y65" s="108" t="str">
        <f t="shared" si="1"/>
        <v>1</v>
      </c>
      <c r="Z65" s="109">
        <v>2010</v>
      </c>
    </row>
    <row r="66" spans="1:26" ht="17.149999999999999" customHeight="1" x14ac:dyDescent="0.35">
      <c r="A66" s="50" t="str">
        <f t="shared" si="0"/>
        <v>Quarter 2 2010</v>
      </c>
      <c r="B66" s="44">
        <v>169541.99</v>
      </c>
      <c r="C66" s="40">
        <v>133285.29999999999</v>
      </c>
      <c r="D66" s="40">
        <v>57075.31</v>
      </c>
      <c r="E66" s="41">
        <f>SUMIFS('Month (GWh)'!E:E,'Month (GWh)'!$Z:$Z,'Quarter (GWh)'!$Z66,'Month (GWh)'!$Y:$Y,'Quarter (GWh)'!$Y66)</f>
        <v>76209.989999999991</v>
      </c>
      <c r="F66" s="39">
        <v>-21833</v>
      </c>
      <c r="G66" s="40">
        <v>-27.82</v>
      </c>
      <c r="H66" s="40">
        <v>0</v>
      </c>
      <c r="I66" s="42">
        <f>SUMIFS('Month (GWh)'!I:I,'Month (GWh)'!$Z:$Z,'Quarter (GWh)'!$Z66,'Month (GWh)'!$Y:$Y,'Quarter (GWh)'!$Y66)</f>
        <v>302827.28999999998</v>
      </c>
      <c r="J66" s="43">
        <f>SUMIFS('Month (GWh)'!J:J,'Month (GWh)'!$Z:$Z,'Quarter (GWh)'!$Z66,'Month (GWh)'!$Y:$Y,'Quarter (GWh)'!$Y66)</f>
        <v>223891.16999999998</v>
      </c>
      <c r="K66" s="39">
        <v>98054.86</v>
      </c>
      <c r="L66" s="40">
        <v>54308.639999999999</v>
      </c>
      <c r="M66" s="40">
        <v>19136.93</v>
      </c>
      <c r="N66" s="44">
        <v>22424.400000000001</v>
      </c>
      <c r="O66" s="40">
        <v>16107.21</v>
      </c>
      <c r="P66" s="40">
        <v>707</v>
      </c>
      <c r="Q66" s="40">
        <v>727.18</v>
      </c>
      <c r="R66" s="44">
        <v>304.23</v>
      </c>
      <c r="S66" s="39">
        <v>11194.94</v>
      </c>
      <c r="T66" s="149">
        <f t="shared" si="2"/>
        <v>222965.38999999998</v>
      </c>
      <c r="V66" s="109"/>
      <c r="W66" s="108"/>
      <c r="X66" s="108" t="s">
        <v>102</v>
      </c>
      <c r="Y66" s="108" t="str">
        <f t="shared" si="1"/>
        <v>2</v>
      </c>
      <c r="Z66" s="109">
        <v>2010</v>
      </c>
    </row>
    <row r="67" spans="1:26" ht="17.149999999999999" customHeight="1" x14ac:dyDescent="0.35">
      <c r="A67" s="50" t="str">
        <f t="shared" si="0"/>
        <v>Quarter 3 2010</v>
      </c>
      <c r="B67" s="44">
        <v>140433.57</v>
      </c>
      <c r="C67" s="40">
        <v>97236.45</v>
      </c>
      <c r="D67" s="40">
        <v>48887.85</v>
      </c>
      <c r="E67" s="41">
        <f>SUMIFS('Month (GWh)'!E:E,'Month (GWh)'!$Z:$Z,'Quarter (GWh)'!$Z67,'Month (GWh)'!$Y:$Y,'Quarter (GWh)'!$Y67)</f>
        <v>48348.600000000006</v>
      </c>
      <c r="F67" s="39">
        <v>-13945</v>
      </c>
      <c r="G67" s="40">
        <v>-66</v>
      </c>
      <c r="H67" s="40">
        <v>0</v>
      </c>
      <c r="I67" s="42">
        <f>SUMIFS('Month (GWh)'!I:I,'Month (GWh)'!$Z:$Z,'Quarter (GWh)'!$Z67,'Month (GWh)'!$Y:$Y,'Quarter (GWh)'!$Y67)</f>
        <v>237670.02000000002</v>
      </c>
      <c r="J67" s="43">
        <f>SUMIFS('Month (GWh)'!J:J,'Month (GWh)'!$Z:$Z,'Quarter (GWh)'!$Z67,'Month (GWh)'!$Y:$Y,'Quarter (GWh)'!$Y67)</f>
        <v>174771.17</v>
      </c>
      <c r="K67" s="39">
        <v>87389.81</v>
      </c>
      <c r="L67" s="40">
        <v>30012.73</v>
      </c>
      <c r="M67" s="40">
        <v>16151.22</v>
      </c>
      <c r="N67" s="44">
        <v>15446.04</v>
      </c>
      <c r="O67" s="40">
        <v>13557.52</v>
      </c>
      <c r="P67" s="40">
        <v>328</v>
      </c>
      <c r="Q67" s="40">
        <v>657.58</v>
      </c>
      <c r="R67" s="44">
        <v>215.64</v>
      </c>
      <c r="S67" s="39">
        <v>9339.32</v>
      </c>
      <c r="T67" s="149">
        <f t="shared" si="2"/>
        <v>173097.86</v>
      </c>
      <c r="V67" s="109"/>
      <c r="W67" s="108"/>
      <c r="X67" s="108" t="s">
        <v>103</v>
      </c>
      <c r="Y67" s="108" t="str">
        <f t="shared" si="1"/>
        <v>3</v>
      </c>
      <c r="Z67" s="109">
        <v>2010</v>
      </c>
    </row>
    <row r="68" spans="1:26" ht="17.149999999999999" customHeight="1" x14ac:dyDescent="0.35">
      <c r="A68" s="50" t="str">
        <f t="shared" si="0"/>
        <v>Quarter 4 2010</v>
      </c>
      <c r="B68" s="44">
        <v>153696.67000000001</v>
      </c>
      <c r="C68" s="40">
        <v>191787.55</v>
      </c>
      <c r="D68" s="40">
        <v>39511</v>
      </c>
      <c r="E68" s="41">
        <f>SUMIFS('Month (GWh)'!E:E,'Month (GWh)'!$Z:$Z,'Quarter (GWh)'!$Z68,'Month (GWh)'!$Y:$Y,'Quarter (GWh)'!$Y68)</f>
        <v>152276.54999999999</v>
      </c>
      <c r="F68" s="39">
        <v>18491</v>
      </c>
      <c r="G68" s="40">
        <v>-58.25</v>
      </c>
      <c r="H68" s="40">
        <v>0</v>
      </c>
      <c r="I68" s="42">
        <f>SUMIFS('Month (GWh)'!I:I,'Month (GWh)'!$Z:$Z,'Quarter (GWh)'!$Z68,'Month (GWh)'!$Y:$Y,'Quarter (GWh)'!$Y68)</f>
        <v>345484.22</v>
      </c>
      <c r="J68" s="43">
        <f>SUMIFS('Month (GWh)'!J:J,'Month (GWh)'!$Z:$Z,'Quarter (GWh)'!$Z68,'Month (GWh)'!$Y:$Y,'Quarter (GWh)'!$Y68)</f>
        <v>324405.95999999996</v>
      </c>
      <c r="K68" s="39">
        <v>87935.52</v>
      </c>
      <c r="L68" s="40">
        <v>138209.09</v>
      </c>
      <c r="M68" s="40">
        <v>27419.06</v>
      </c>
      <c r="N68" s="44">
        <v>42020.75</v>
      </c>
      <c r="O68" s="40">
        <v>15089.58</v>
      </c>
      <c r="P68" s="40">
        <v>798</v>
      </c>
      <c r="Q68" s="40">
        <v>951.58</v>
      </c>
      <c r="R68" s="44">
        <v>77.709999999999994</v>
      </c>
      <c r="S68" s="39">
        <v>12022.3</v>
      </c>
      <c r="T68" s="149">
        <f t="shared" si="2"/>
        <v>324523.59000000003</v>
      </c>
      <c r="V68" s="109"/>
      <c r="W68" s="108"/>
      <c r="X68" s="108" t="s">
        <v>104</v>
      </c>
      <c r="Y68" s="108" t="str">
        <f t="shared" si="1"/>
        <v>4</v>
      </c>
      <c r="Z68" s="109">
        <v>2010</v>
      </c>
    </row>
    <row r="69" spans="1:26" ht="17.149999999999999" customHeight="1" x14ac:dyDescent="0.35">
      <c r="A69" s="50" t="str">
        <f t="shared" si="0"/>
        <v>Quarter 1 2011</v>
      </c>
      <c r="B69" s="44">
        <v>146728.71</v>
      </c>
      <c r="C69" s="40">
        <v>183647.08</v>
      </c>
      <c r="D69" s="40">
        <v>21448.12</v>
      </c>
      <c r="E69" s="41">
        <f>SUMIFS('Month (GWh)'!E:E,'Month (GWh)'!$Z:$Z,'Quarter (GWh)'!$Z69,'Month (GWh)'!$Y:$Y,'Quarter (GWh)'!$Y69)</f>
        <v>162198.96</v>
      </c>
      <c r="F69" s="39">
        <v>6805</v>
      </c>
      <c r="G69" s="40">
        <v>-31.86</v>
      </c>
      <c r="H69" s="40">
        <v>0</v>
      </c>
      <c r="I69" s="42">
        <f>SUMIFS('Month (GWh)'!I:I,'Month (GWh)'!$Z:$Z,'Quarter (GWh)'!$Z69,'Month (GWh)'!$Y:$Y,'Quarter (GWh)'!$Y69)</f>
        <v>330375.79000000004</v>
      </c>
      <c r="J69" s="43">
        <f>SUMIFS('Month (GWh)'!J:J,'Month (GWh)'!$Z:$Z,'Quarter (GWh)'!$Z69,'Month (GWh)'!$Y:$Y,'Quarter (GWh)'!$Y69)</f>
        <v>315700.81000000006</v>
      </c>
      <c r="K69" s="39">
        <v>81234.080000000002</v>
      </c>
      <c r="L69" s="40">
        <v>135600.12</v>
      </c>
      <c r="M69" s="40">
        <v>33155.07</v>
      </c>
      <c r="N69" s="44">
        <v>36402.94</v>
      </c>
      <c r="O69" s="40">
        <v>14635.63</v>
      </c>
      <c r="P69" s="40">
        <v>654</v>
      </c>
      <c r="Q69" s="40">
        <v>1175.55</v>
      </c>
      <c r="R69" s="44">
        <v>109.96</v>
      </c>
      <c r="S69" s="39">
        <v>12068.73</v>
      </c>
      <c r="T69" s="149">
        <f t="shared" si="2"/>
        <v>315036.08</v>
      </c>
      <c r="V69" s="109"/>
      <c r="W69" s="108"/>
      <c r="X69" s="108" t="s">
        <v>101</v>
      </c>
      <c r="Y69" s="108" t="str">
        <f t="shared" si="1"/>
        <v>1</v>
      </c>
      <c r="Z69" s="109">
        <v>2011</v>
      </c>
    </row>
    <row r="70" spans="1:26" ht="17.149999999999999" customHeight="1" x14ac:dyDescent="0.35">
      <c r="A70" s="50" t="str">
        <f t="shared" si="0"/>
        <v>Quarter 2 2011</v>
      </c>
      <c r="B70" s="44">
        <v>127397.62</v>
      </c>
      <c r="C70" s="40">
        <v>132206.6</v>
      </c>
      <c r="D70" s="40">
        <v>53175.69</v>
      </c>
      <c r="E70" s="41">
        <f>SUMIFS('Month (GWh)'!E:E,'Month (GWh)'!$Z:$Z,'Quarter (GWh)'!$Z70,'Month (GWh)'!$Y:$Y,'Quarter (GWh)'!$Y70)</f>
        <v>79030.91</v>
      </c>
      <c r="F70" s="39">
        <v>-21374</v>
      </c>
      <c r="G70" s="40">
        <v>-9.8699999999999992</v>
      </c>
      <c r="H70" s="40">
        <v>0</v>
      </c>
      <c r="I70" s="42">
        <f>SUMIFS('Month (GWh)'!I:I,'Month (GWh)'!$Z:$Z,'Quarter (GWh)'!$Z70,'Month (GWh)'!$Y:$Y,'Quarter (GWh)'!$Y70)</f>
        <v>259604.22</v>
      </c>
      <c r="J70" s="43">
        <f>SUMIFS('Month (GWh)'!J:J,'Month (GWh)'!$Z:$Z,'Quarter (GWh)'!$Z70,'Month (GWh)'!$Y:$Y,'Quarter (GWh)'!$Y70)</f>
        <v>185044.66</v>
      </c>
      <c r="K70" s="39">
        <v>77811.59</v>
      </c>
      <c r="L70" s="40">
        <v>44294.76</v>
      </c>
      <c r="M70" s="40">
        <v>17826.61</v>
      </c>
      <c r="N70" s="44">
        <v>20966.150000000001</v>
      </c>
      <c r="O70" s="40">
        <v>13571.85</v>
      </c>
      <c r="P70" s="40">
        <v>422</v>
      </c>
      <c r="Q70" s="40">
        <v>1222.71</v>
      </c>
      <c r="R70" s="44">
        <v>328.11</v>
      </c>
      <c r="S70" s="39">
        <v>9467.44</v>
      </c>
      <c r="T70" s="149">
        <f t="shared" si="2"/>
        <v>185911.22</v>
      </c>
      <c r="V70" s="109"/>
      <c r="W70" s="108"/>
      <c r="X70" s="108" t="s">
        <v>102</v>
      </c>
      <c r="Y70" s="108" t="str">
        <f t="shared" si="1"/>
        <v>2</v>
      </c>
      <c r="Z70" s="109">
        <v>2011</v>
      </c>
    </row>
    <row r="71" spans="1:26" ht="17.149999999999999" customHeight="1" x14ac:dyDescent="0.35">
      <c r="A71" s="50" t="str">
        <f t="shared" si="0"/>
        <v>Quarter 3 2011</v>
      </c>
      <c r="B71" s="44">
        <v>101190.31</v>
      </c>
      <c r="C71" s="40">
        <v>124500.3</v>
      </c>
      <c r="D71" s="40">
        <v>51596.74</v>
      </c>
      <c r="E71" s="41">
        <f>SUMIFS('Month (GWh)'!E:E,'Month (GWh)'!$Z:$Z,'Quarter (GWh)'!$Z71,'Month (GWh)'!$Y:$Y,'Quarter (GWh)'!$Y71)</f>
        <v>72903.56</v>
      </c>
      <c r="F71" s="39">
        <v>-11109</v>
      </c>
      <c r="G71" s="40">
        <v>-11.09</v>
      </c>
      <c r="H71" s="40">
        <v>0</v>
      </c>
      <c r="I71" s="42">
        <f>SUMIFS('Month (GWh)'!I:I,'Month (GWh)'!$Z:$Z,'Quarter (GWh)'!$Z71,'Month (GWh)'!$Y:$Y,'Quarter (GWh)'!$Y71)</f>
        <v>225690.61</v>
      </c>
      <c r="J71" s="43">
        <f>SUMIFS('Month (GWh)'!J:J,'Month (GWh)'!$Z:$Z,'Quarter (GWh)'!$Z71,'Month (GWh)'!$Y:$Y,'Quarter (GWh)'!$Y71)</f>
        <v>162973.76999999999</v>
      </c>
      <c r="K71" s="39">
        <v>80371.98</v>
      </c>
      <c r="L71" s="40">
        <v>29313.87</v>
      </c>
      <c r="M71" s="40">
        <v>15353.78</v>
      </c>
      <c r="N71" s="44">
        <v>17157.89</v>
      </c>
      <c r="O71" s="40">
        <v>11663.86</v>
      </c>
      <c r="P71" s="40">
        <v>248</v>
      </c>
      <c r="Q71" s="40">
        <v>898.72</v>
      </c>
      <c r="R71" s="44">
        <v>178.8</v>
      </c>
      <c r="S71" s="39">
        <v>8454.6200000000008</v>
      </c>
      <c r="T71" s="149">
        <f t="shared" si="2"/>
        <v>163641.51999999999</v>
      </c>
      <c r="V71" s="109"/>
      <c r="W71" s="108"/>
      <c r="X71" s="108" t="s">
        <v>103</v>
      </c>
      <c r="Y71" s="108" t="str">
        <f t="shared" si="1"/>
        <v>3</v>
      </c>
      <c r="Z71" s="109">
        <v>2011</v>
      </c>
    </row>
    <row r="72" spans="1:26" ht="17.149999999999999" customHeight="1" x14ac:dyDescent="0.35">
      <c r="A72" s="50" t="str">
        <f t="shared" si="0"/>
        <v>Quarter 4 2011</v>
      </c>
      <c r="B72" s="44">
        <v>136035.51999999999</v>
      </c>
      <c r="C72" s="40">
        <v>157115.5</v>
      </c>
      <c r="D72" s="40">
        <v>51010.92</v>
      </c>
      <c r="E72" s="41">
        <f>SUMIFS('Month (GWh)'!E:E,'Month (GWh)'!$Z:$Z,'Quarter (GWh)'!$Z72,'Month (GWh)'!$Y:$Y,'Quarter (GWh)'!$Y72)</f>
        <v>106104.57999999999</v>
      </c>
      <c r="F72" s="39">
        <v>3055</v>
      </c>
      <c r="G72" s="40">
        <v>-7.19</v>
      </c>
      <c r="H72" s="40">
        <v>0</v>
      </c>
      <c r="I72" s="42">
        <f>SUMIFS('Month (GWh)'!I:I,'Month (GWh)'!$Z:$Z,'Quarter (GWh)'!$Z72,'Month (GWh)'!$Y:$Y,'Quarter (GWh)'!$Y72)</f>
        <v>293151.02</v>
      </c>
      <c r="J72" s="43">
        <f>SUMIFS('Month (GWh)'!J:J,'Month (GWh)'!$Z:$Z,'Quarter (GWh)'!$Z72,'Month (GWh)'!$Y:$Y,'Quarter (GWh)'!$Y72)</f>
        <v>245187.90000000002</v>
      </c>
      <c r="K72" s="39">
        <v>69165.84</v>
      </c>
      <c r="L72" s="40">
        <v>94335.93</v>
      </c>
      <c r="M72" s="40">
        <v>24372.9</v>
      </c>
      <c r="N72" s="44">
        <v>33327.93</v>
      </c>
      <c r="O72" s="40">
        <v>13853.66</v>
      </c>
      <c r="P72" s="40">
        <v>467</v>
      </c>
      <c r="Q72" s="40">
        <v>764.03</v>
      </c>
      <c r="R72" s="44">
        <v>35.520000000000003</v>
      </c>
      <c r="S72" s="39">
        <v>10696.65</v>
      </c>
      <c r="T72" s="149">
        <f t="shared" si="2"/>
        <v>247019.45999999996</v>
      </c>
      <c r="V72" s="109"/>
      <c r="W72" s="108"/>
      <c r="X72" s="108" t="s">
        <v>104</v>
      </c>
      <c r="Y72" s="108" t="str">
        <f t="shared" si="1"/>
        <v>4</v>
      </c>
      <c r="Z72" s="109">
        <v>2011</v>
      </c>
    </row>
    <row r="73" spans="1:26" ht="17.149999999999999" customHeight="1" x14ac:dyDescent="0.35">
      <c r="A73" s="50" t="str">
        <f t="shared" si="0"/>
        <v>Quarter 1 2012</v>
      </c>
      <c r="B73" s="44">
        <v>128431.21</v>
      </c>
      <c r="C73" s="40">
        <v>167417.18</v>
      </c>
      <c r="D73" s="40">
        <v>30047.77</v>
      </c>
      <c r="E73" s="41">
        <f>SUMIFS('Month (GWh)'!E:E,'Month (GWh)'!$Z:$Z,'Quarter (GWh)'!$Z73,'Month (GWh)'!$Y:$Y,'Quarter (GWh)'!$Y73)</f>
        <v>137369.41</v>
      </c>
      <c r="F73" s="39">
        <v>13623.06</v>
      </c>
      <c r="G73" s="40">
        <v>-11.43</v>
      </c>
      <c r="H73" s="40">
        <v>0</v>
      </c>
      <c r="I73" s="42">
        <f>SUMIFS('Month (GWh)'!I:I,'Month (GWh)'!$Z:$Z,'Quarter (GWh)'!$Z73,'Month (GWh)'!$Y:$Y,'Quarter (GWh)'!$Y73)</f>
        <v>295848.39</v>
      </c>
      <c r="J73" s="43">
        <f>SUMIFS('Month (GWh)'!J:J,'Month (GWh)'!$Z:$Z,'Quarter (GWh)'!$Z73,'Month (GWh)'!$Y:$Y,'Quarter (GWh)'!$Y73)</f>
        <v>279412.25</v>
      </c>
      <c r="K73" s="39">
        <v>59307.28</v>
      </c>
      <c r="L73" s="40">
        <v>128747.91</v>
      </c>
      <c r="M73" s="40">
        <v>33072.589999999997</v>
      </c>
      <c r="N73" s="44">
        <v>32140.54</v>
      </c>
      <c r="O73" s="40">
        <v>12970.19</v>
      </c>
      <c r="P73" s="40">
        <v>545</v>
      </c>
      <c r="Q73" s="40">
        <v>579.66999999999996</v>
      </c>
      <c r="R73" s="44">
        <v>119.06</v>
      </c>
      <c r="S73" s="39">
        <v>11114.17</v>
      </c>
      <c r="T73" s="149">
        <f t="shared" si="2"/>
        <v>278596.40999999997</v>
      </c>
      <c r="V73" s="109"/>
      <c r="W73" s="108"/>
      <c r="X73" s="108" t="s">
        <v>101</v>
      </c>
      <c r="Y73" s="108" t="str">
        <f t="shared" si="1"/>
        <v>1</v>
      </c>
      <c r="Z73" s="109">
        <v>2012</v>
      </c>
    </row>
    <row r="74" spans="1:26" ht="17.149999999999999" customHeight="1" x14ac:dyDescent="0.35">
      <c r="A74" s="50" t="str">
        <f t="shared" ref="A74:A125" si="3">X74&amp;" "&amp;Z74</f>
        <v>Quarter 2 2012</v>
      </c>
      <c r="B74" s="44">
        <v>110756.23</v>
      </c>
      <c r="C74" s="40">
        <v>123911.19</v>
      </c>
      <c r="D74" s="40">
        <v>37314.15</v>
      </c>
      <c r="E74" s="41">
        <f>SUMIFS('Month (GWh)'!E:E,'Month (GWh)'!$Z:$Z,'Quarter (GWh)'!$Z74,'Month (GWh)'!$Y:$Y,'Quarter (GWh)'!$Y74)</f>
        <v>86597.040000000008</v>
      </c>
      <c r="F74" s="39">
        <v>-9325.27</v>
      </c>
      <c r="G74" s="40">
        <v>-4.0999999999999996</v>
      </c>
      <c r="H74" s="40">
        <v>0</v>
      </c>
      <c r="I74" s="42">
        <f>SUMIFS('Month (GWh)'!I:I,'Month (GWh)'!$Z:$Z,'Quarter (GWh)'!$Z74,'Month (GWh)'!$Y:$Y,'Quarter (GWh)'!$Y74)</f>
        <v>234667.41999999998</v>
      </c>
      <c r="J74" s="43">
        <f>SUMIFS('Month (GWh)'!J:J,'Month (GWh)'!$Z:$Z,'Quarter (GWh)'!$Z74,'Month (GWh)'!$Y:$Y,'Quarter (GWh)'!$Y74)</f>
        <v>188023.88999999998</v>
      </c>
      <c r="K74" s="39">
        <v>53840.77</v>
      </c>
      <c r="L74" s="40">
        <v>64810.05</v>
      </c>
      <c r="M74" s="40">
        <v>20201.29</v>
      </c>
      <c r="N74" s="44">
        <v>26394.33</v>
      </c>
      <c r="O74" s="40">
        <v>12651.43</v>
      </c>
      <c r="P74" s="40">
        <v>315</v>
      </c>
      <c r="Q74" s="40">
        <v>710.48</v>
      </c>
      <c r="R74" s="44">
        <v>218.73</v>
      </c>
      <c r="S74" s="39">
        <v>9167.9500000000007</v>
      </c>
      <c r="T74" s="149">
        <f t="shared" si="2"/>
        <v>188310.03000000003</v>
      </c>
      <c r="V74" s="109"/>
      <c r="W74" s="108"/>
      <c r="X74" s="108" t="s">
        <v>102</v>
      </c>
      <c r="Y74" s="108" t="str">
        <f t="shared" ref="Y74:Y122" si="4">RIGHT(X74,1)</f>
        <v>2</v>
      </c>
      <c r="Z74" s="109">
        <v>2012</v>
      </c>
    </row>
    <row r="75" spans="1:26" ht="17.149999999999999" customHeight="1" x14ac:dyDescent="0.35">
      <c r="A75" s="50" t="str">
        <f t="shared" si="3"/>
        <v>Quarter 3 2012</v>
      </c>
      <c r="B75" s="44">
        <v>89433.88</v>
      </c>
      <c r="C75" s="40">
        <v>97303.58</v>
      </c>
      <c r="D75" s="40">
        <v>44135.18</v>
      </c>
      <c r="E75" s="41">
        <f>SUMIFS('Month (GWh)'!E:E,'Month (GWh)'!$Z:$Z,'Quarter (GWh)'!$Z75,'Month (GWh)'!$Y:$Y,'Quarter (GWh)'!$Y75)</f>
        <v>53168.399999999994</v>
      </c>
      <c r="F75" s="39">
        <v>-8227.6200000000008</v>
      </c>
      <c r="G75" s="40">
        <v>-13.92</v>
      </c>
      <c r="H75" s="40">
        <v>0</v>
      </c>
      <c r="I75" s="42">
        <f>SUMIFS('Month (GWh)'!I:I,'Month (GWh)'!$Z:$Z,'Quarter (GWh)'!$Z75,'Month (GWh)'!$Y:$Y,'Quarter (GWh)'!$Y75)</f>
        <v>186737.46</v>
      </c>
      <c r="J75" s="43">
        <f>SUMIFS('Month (GWh)'!J:J,'Month (GWh)'!$Z:$Z,'Quarter (GWh)'!$Z75,'Month (GWh)'!$Y:$Y,'Quarter (GWh)'!$Y75)</f>
        <v>134360.74</v>
      </c>
      <c r="K75" s="39">
        <v>49192.67</v>
      </c>
      <c r="L75" s="40">
        <v>32418.14</v>
      </c>
      <c r="M75" s="40">
        <v>15075.14</v>
      </c>
      <c r="N75" s="44">
        <v>17292.37</v>
      </c>
      <c r="O75" s="40">
        <v>11016.79</v>
      </c>
      <c r="P75" s="40">
        <v>199</v>
      </c>
      <c r="Q75" s="40">
        <v>520.54999999999995</v>
      </c>
      <c r="R75" s="44">
        <v>199.38</v>
      </c>
      <c r="S75" s="39">
        <v>8335.1</v>
      </c>
      <c r="T75" s="149">
        <f t="shared" si="2"/>
        <v>134249.13999999998</v>
      </c>
      <c r="V75" s="109"/>
      <c r="W75" s="108"/>
      <c r="X75" s="108" t="s">
        <v>103</v>
      </c>
      <c r="Y75" s="108" t="str">
        <f t="shared" si="4"/>
        <v>3</v>
      </c>
      <c r="Z75" s="109">
        <v>2012</v>
      </c>
    </row>
    <row r="76" spans="1:26" ht="17.149999999999999" customHeight="1" x14ac:dyDescent="0.35">
      <c r="A76" s="50" t="str">
        <f t="shared" si="3"/>
        <v>Quarter 4 2012</v>
      </c>
      <c r="B76" s="44">
        <v>106320.09</v>
      </c>
      <c r="C76" s="40">
        <v>165724.04999999999</v>
      </c>
      <c r="D76" s="40">
        <v>20213.52</v>
      </c>
      <c r="E76" s="41">
        <f>SUMIFS('Month (GWh)'!E:E,'Month (GWh)'!$Z:$Z,'Quarter (GWh)'!$Z76,'Month (GWh)'!$Y:$Y,'Quarter (GWh)'!$Y76)</f>
        <v>145510.53</v>
      </c>
      <c r="F76" s="39">
        <v>4255.6000000000004</v>
      </c>
      <c r="G76" s="40">
        <v>-26.26</v>
      </c>
      <c r="H76" s="40">
        <v>0</v>
      </c>
      <c r="I76" s="42">
        <f>SUMIFS('Month (GWh)'!I:I,'Month (GWh)'!$Z:$Z,'Quarter (GWh)'!$Z76,'Month (GWh)'!$Y:$Y,'Quarter (GWh)'!$Y76)</f>
        <v>272044.14</v>
      </c>
      <c r="J76" s="43">
        <f>SUMIFS('Month (GWh)'!J:J,'Month (GWh)'!$Z:$Z,'Quarter (GWh)'!$Z76,'Month (GWh)'!$Y:$Y,'Quarter (GWh)'!$Y76)</f>
        <v>256059.97</v>
      </c>
      <c r="K76" s="39">
        <v>53788.480000000003</v>
      </c>
      <c r="L76" s="40">
        <v>114147.25</v>
      </c>
      <c r="M76" s="40">
        <v>28485.8</v>
      </c>
      <c r="N76" s="44">
        <v>36374.61</v>
      </c>
      <c r="O76" s="40">
        <v>11822.17</v>
      </c>
      <c r="P76" s="40">
        <v>623</v>
      </c>
      <c r="Q76" s="40">
        <v>407.49</v>
      </c>
      <c r="R76" s="44">
        <v>57.6</v>
      </c>
      <c r="S76" s="39">
        <v>10558.59</v>
      </c>
      <c r="T76" s="149">
        <f t="shared" si="2"/>
        <v>256264.99000000002</v>
      </c>
      <c r="V76" s="109"/>
      <c r="W76" s="108"/>
      <c r="X76" s="108" t="s">
        <v>104</v>
      </c>
      <c r="Y76" s="108" t="str">
        <f t="shared" si="4"/>
        <v>4</v>
      </c>
      <c r="Z76" s="109">
        <v>2012</v>
      </c>
    </row>
    <row r="77" spans="1:26" ht="17.149999999999999" customHeight="1" x14ac:dyDescent="0.35">
      <c r="A77" s="50" t="str">
        <f t="shared" si="3"/>
        <v>Quarter 1 2013</v>
      </c>
      <c r="B77" s="44">
        <v>109769.94</v>
      </c>
      <c r="C77" s="40">
        <v>183413.54</v>
      </c>
      <c r="D77" s="40">
        <v>19399.349999999999</v>
      </c>
      <c r="E77" s="41">
        <f>SUMIFS('Month (GWh)'!E:E,'Month (GWh)'!$Z:$Z,'Quarter (GWh)'!$Z77,'Month (GWh)'!$Y:$Y,'Quarter (GWh)'!$Y77)</f>
        <v>164014.19</v>
      </c>
      <c r="F77" s="39">
        <v>40417.089999999997</v>
      </c>
      <c r="G77" s="40">
        <v>-29.37</v>
      </c>
      <c r="H77" s="40">
        <v>0</v>
      </c>
      <c r="I77" s="42">
        <f>SUMIFS('Month (GWh)'!I:I,'Month (GWh)'!$Z:$Z,'Quarter (GWh)'!$Z77,'Month (GWh)'!$Y:$Y,'Quarter (GWh)'!$Y77)</f>
        <v>293183.48</v>
      </c>
      <c r="J77" s="43">
        <f>SUMIFS('Month (GWh)'!J:J,'Month (GWh)'!$Z:$Z,'Quarter (GWh)'!$Z77,'Month (GWh)'!$Y:$Y,'Quarter (GWh)'!$Y77)</f>
        <v>314171.84999999998</v>
      </c>
      <c r="K77" s="39">
        <v>58939.1</v>
      </c>
      <c r="L77" s="40">
        <v>156851.37</v>
      </c>
      <c r="M77" s="40">
        <v>33196.06</v>
      </c>
      <c r="N77" s="44">
        <v>41153.379999999997</v>
      </c>
      <c r="O77" s="40">
        <v>12660.79</v>
      </c>
      <c r="P77" s="40">
        <v>907</v>
      </c>
      <c r="Q77" s="40">
        <v>239.79</v>
      </c>
      <c r="R77" s="44">
        <v>37.090000000000003</v>
      </c>
      <c r="S77" s="39">
        <v>11815.82</v>
      </c>
      <c r="T77" s="149">
        <f t="shared" si="2"/>
        <v>315800.39999999997</v>
      </c>
      <c r="V77" s="109"/>
      <c r="W77" s="108"/>
      <c r="X77" s="108" t="s">
        <v>101</v>
      </c>
      <c r="Y77" s="108" t="str">
        <f t="shared" si="4"/>
        <v>1</v>
      </c>
      <c r="Z77" s="109">
        <v>2013</v>
      </c>
    </row>
    <row r="78" spans="1:26" ht="17.149999999999999" customHeight="1" x14ac:dyDescent="0.35">
      <c r="A78" s="50" t="str">
        <f t="shared" si="3"/>
        <v>Quarter 2 2013</v>
      </c>
      <c r="B78" s="44">
        <v>108900.48</v>
      </c>
      <c r="C78" s="40">
        <v>131075.65</v>
      </c>
      <c r="D78" s="40">
        <v>33001.75</v>
      </c>
      <c r="E78" s="41">
        <f>SUMIFS('Month (GWh)'!E:E,'Month (GWh)'!$Z:$Z,'Quarter (GWh)'!$Z78,'Month (GWh)'!$Y:$Y,'Quarter (GWh)'!$Y78)</f>
        <v>98073.900000000009</v>
      </c>
      <c r="F78" s="39">
        <v>-24960.04</v>
      </c>
      <c r="G78" s="40">
        <v>-12.17</v>
      </c>
      <c r="H78" s="40">
        <v>0</v>
      </c>
      <c r="I78" s="42">
        <f>SUMIFS('Month (GWh)'!I:I,'Month (GWh)'!$Z:$Z,'Quarter (GWh)'!$Z78,'Month (GWh)'!$Y:$Y,'Quarter (GWh)'!$Y78)</f>
        <v>239976.13</v>
      </c>
      <c r="J78" s="43">
        <f>SUMIFS('Month (GWh)'!J:J,'Month (GWh)'!$Z:$Z,'Quarter (GWh)'!$Z78,'Month (GWh)'!$Y:$Y,'Quarter (GWh)'!$Y78)</f>
        <v>182002.16000000003</v>
      </c>
      <c r="K78" s="39">
        <v>50748.55</v>
      </c>
      <c r="L78" s="40">
        <v>64340.23</v>
      </c>
      <c r="M78" s="40">
        <v>18761.43</v>
      </c>
      <c r="N78" s="44">
        <v>26519.89</v>
      </c>
      <c r="O78" s="40">
        <v>12324.05</v>
      </c>
      <c r="P78" s="40">
        <v>341</v>
      </c>
      <c r="Q78" s="40">
        <v>653.14</v>
      </c>
      <c r="R78" s="44">
        <v>235.96</v>
      </c>
      <c r="S78" s="39">
        <v>9232.35</v>
      </c>
      <c r="T78" s="149">
        <f t="shared" si="2"/>
        <v>183156.59999999998</v>
      </c>
      <c r="V78" s="109"/>
      <c r="W78" s="108"/>
      <c r="X78" s="108" t="s">
        <v>102</v>
      </c>
      <c r="Y78" s="108" t="str">
        <f t="shared" si="4"/>
        <v>2</v>
      </c>
      <c r="Z78" s="109">
        <v>2013</v>
      </c>
    </row>
    <row r="79" spans="1:26" ht="17.149999999999999" customHeight="1" x14ac:dyDescent="0.35">
      <c r="A79" s="50" t="str">
        <f t="shared" si="3"/>
        <v>Quarter 3 2013</v>
      </c>
      <c r="B79" s="44">
        <v>86889.32</v>
      </c>
      <c r="C79" s="40">
        <v>78618.559999999998</v>
      </c>
      <c r="D79" s="40">
        <v>28620.400000000001</v>
      </c>
      <c r="E79" s="41">
        <f>SUMIFS('Month (GWh)'!E:E,'Month (GWh)'!$Z:$Z,'Quarter (GWh)'!$Z79,'Month (GWh)'!$Y:$Y,'Quarter (GWh)'!$Y79)</f>
        <v>49998.16</v>
      </c>
      <c r="F79" s="39">
        <v>-14605.37</v>
      </c>
      <c r="G79" s="40">
        <v>-14.08</v>
      </c>
      <c r="H79" s="40">
        <v>0</v>
      </c>
      <c r="I79" s="42">
        <f>SUMIFS('Month (GWh)'!I:I,'Month (GWh)'!$Z:$Z,'Quarter (GWh)'!$Z79,'Month (GWh)'!$Y:$Y,'Quarter (GWh)'!$Y79)</f>
        <v>165507.88</v>
      </c>
      <c r="J79" s="43">
        <f>SUMIFS('Month (GWh)'!J:J,'Month (GWh)'!$Z:$Z,'Quarter (GWh)'!$Z79,'Month (GWh)'!$Y:$Y,'Quarter (GWh)'!$Y79)</f>
        <v>122268.04</v>
      </c>
      <c r="K79" s="39">
        <v>45145.37</v>
      </c>
      <c r="L79" s="40">
        <v>27029.71</v>
      </c>
      <c r="M79" s="40">
        <v>16231.95</v>
      </c>
      <c r="N79" s="44">
        <v>15643.94</v>
      </c>
      <c r="O79" s="40">
        <v>9905.42</v>
      </c>
      <c r="P79" s="40">
        <v>209</v>
      </c>
      <c r="Q79" s="40">
        <v>287.10000000000002</v>
      </c>
      <c r="R79" s="44">
        <v>284.63</v>
      </c>
      <c r="S79" s="39">
        <v>7667.81</v>
      </c>
      <c r="T79" s="149">
        <f t="shared" si="2"/>
        <v>122404.93000000001</v>
      </c>
      <c r="V79" s="109"/>
      <c r="W79" s="108"/>
      <c r="X79" s="108" t="s">
        <v>103</v>
      </c>
      <c r="Y79" s="108" t="str">
        <f t="shared" si="4"/>
        <v>3</v>
      </c>
      <c r="Z79" s="109">
        <v>2013</v>
      </c>
    </row>
    <row r="80" spans="1:26" ht="17.149999999999999" customHeight="1" x14ac:dyDescent="0.35">
      <c r="A80" s="50" t="str">
        <f t="shared" si="3"/>
        <v>Quarter 4 2013</v>
      </c>
      <c r="B80" s="44">
        <v>104900.37</v>
      </c>
      <c r="C80" s="40">
        <v>145032.41</v>
      </c>
      <c r="D80" s="40">
        <v>18560.5</v>
      </c>
      <c r="E80" s="41">
        <f>SUMIFS('Month (GWh)'!E:E,'Month (GWh)'!$Z:$Z,'Quarter (GWh)'!$Z80,'Month (GWh)'!$Y:$Y,'Quarter (GWh)'!$Y80)</f>
        <v>126471.91</v>
      </c>
      <c r="F80" s="39">
        <v>413.19</v>
      </c>
      <c r="G80" s="40">
        <v>-4.93</v>
      </c>
      <c r="H80" s="40">
        <v>0</v>
      </c>
      <c r="I80" s="42">
        <f>SUMIFS('Month (GWh)'!I:I,'Month (GWh)'!$Z:$Z,'Quarter (GWh)'!$Z80,'Month (GWh)'!$Y:$Y,'Quarter (GWh)'!$Y80)</f>
        <v>249932.78000000003</v>
      </c>
      <c r="J80" s="43">
        <f>SUMIFS('Month (GWh)'!J:J,'Month (GWh)'!$Z:$Z,'Quarter (GWh)'!$Z80,'Month (GWh)'!$Y:$Y,'Quarter (GWh)'!$Y80)</f>
        <v>231780.55000000005</v>
      </c>
      <c r="K80" s="39">
        <v>50617.84</v>
      </c>
      <c r="L80" s="40">
        <v>101631.43</v>
      </c>
      <c r="M80" s="40">
        <v>25881.41</v>
      </c>
      <c r="N80" s="44">
        <v>32810.89</v>
      </c>
      <c r="O80" s="40">
        <v>11109.69</v>
      </c>
      <c r="P80" s="40">
        <v>560</v>
      </c>
      <c r="Q80" s="40">
        <v>336.51</v>
      </c>
      <c r="R80" s="44">
        <v>86.19</v>
      </c>
      <c r="S80" s="39">
        <v>10047.42</v>
      </c>
      <c r="T80" s="149">
        <f t="shared" si="2"/>
        <v>233081.38000000003</v>
      </c>
      <c r="V80" s="109"/>
      <c r="W80" s="108"/>
      <c r="X80" s="108" t="s">
        <v>104</v>
      </c>
      <c r="Y80" s="108" t="str">
        <f t="shared" si="4"/>
        <v>4</v>
      </c>
      <c r="Z80" s="109">
        <v>2013</v>
      </c>
    </row>
    <row r="81" spans="1:26" ht="17.149999999999999" customHeight="1" x14ac:dyDescent="0.35">
      <c r="A81" s="50" t="str">
        <f t="shared" si="3"/>
        <v>Quarter 1 2014</v>
      </c>
      <c r="B81" s="44">
        <v>112347.87</v>
      </c>
      <c r="C81" s="40">
        <v>142984.82999999999</v>
      </c>
      <c r="D81" s="40">
        <v>19248.91</v>
      </c>
      <c r="E81" s="41">
        <f>SUMIFS('Month (GWh)'!E:E,'Month (GWh)'!$Z:$Z,'Quarter (GWh)'!$Z81,'Month (GWh)'!$Y:$Y,'Quarter (GWh)'!$Y81)</f>
        <v>123735.92</v>
      </c>
      <c r="F81" s="39">
        <v>17075.78</v>
      </c>
      <c r="G81" s="40">
        <v>-9.48</v>
      </c>
      <c r="H81" s="40">
        <v>17.87</v>
      </c>
      <c r="I81" s="42">
        <f>SUMIFS('Month (GWh)'!I:I,'Month (GWh)'!$Z:$Z,'Quarter (GWh)'!$Z81,'Month (GWh)'!$Y:$Y,'Quarter (GWh)'!$Y81)</f>
        <v>255332.69999999998</v>
      </c>
      <c r="J81" s="43">
        <f>SUMIFS('Month (GWh)'!J:J,'Month (GWh)'!$Z:$Z,'Quarter (GWh)'!$Z81,'Month (GWh)'!$Y:$Y,'Quarter (GWh)'!$Y81)</f>
        <v>253167.95999999996</v>
      </c>
      <c r="K81" s="39">
        <v>47720.89</v>
      </c>
      <c r="L81" s="40">
        <v>119881.01</v>
      </c>
      <c r="M81" s="40">
        <v>31211.41</v>
      </c>
      <c r="N81" s="44">
        <v>31171.61</v>
      </c>
      <c r="O81" s="40">
        <v>11851.86</v>
      </c>
      <c r="P81" s="40">
        <v>604</v>
      </c>
      <c r="Q81" s="40">
        <v>190.81</v>
      </c>
      <c r="R81" s="44">
        <v>83.78</v>
      </c>
      <c r="S81" s="39">
        <v>11551.01</v>
      </c>
      <c r="T81" s="149">
        <f t="shared" ref="T81:T116" si="5">SUM(K81:S81)</f>
        <v>254266.37999999998</v>
      </c>
      <c r="V81" s="109"/>
      <c r="W81" s="108"/>
      <c r="X81" s="108" t="s">
        <v>101</v>
      </c>
      <c r="Y81" s="108" t="str">
        <f t="shared" si="4"/>
        <v>1</v>
      </c>
      <c r="Z81" s="109">
        <v>2014</v>
      </c>
    </row>
    <row r="82" spans="1:26" ht="17.149999999999999" customHeight="1" x14ac:dyDescent="0.35">
      <c r="A82" s="50" t="str">
        <f t="shared" si="3"/>
        <v>Quarter 2 2014</v>
      </c>
      <c r="B82" s="44">
        <v>105343.27</v>
      </c>
      <c r="C82" s="40">
        <v>105357.49</v>
      </c>
      <c r="D82" s="40">
        <v>37599.949999999997</v>
      </c>
      <c r="E82" s="41">
        <f>SUMIFS('Month (GWh)'!E:E,'Month (GWh)'!$Z:$Z,'Quarter (GWh)'!$Z82,'Month (GWh)'!$Y:$Y,'Quarter (GWh)'!$Y82)</f>
        <v>67757.539999999994</v>
      </c>
      <c r="F82" s="39">
        <v>-17747.400000000001</v>
      </c>
      <c r="G82" s="40">
        <v>-25.2</v>
      </c>
      <c r="H82" s="40">
        <v>21.4</v>
      </c>
      <c r="I82" s="42">
        <f>SUMIFS('Month (GWh)'!I:I,'Month (GWh)'!$Z:$Z,'Quarter (GWh)'!$Z82,'Month (GWh)'!$Y:$Y,'Quarter (GWh)'!$Y82)</f>
        <v>210700.76</v>
      </c>
      <c r="J82" s="43">
        <f>SUMIFS('Month (GWh)'!J:J,'Month (GWh)'!$Z:$Z,'Quarter (GWh)'!$Z82,'Month (GWh)'!$Y:$Y,'Quarter (GWh)'!$Y82)</f>
        <v>155349.60999999999</v>
      </c>
      <c r="K82" s="39">
        <v>50634.63</v>
      </c>
      <c r="L82" s="40">
        <v>46305.55</v>
      </c>
      <c r="M82" s="40">
        <v>17910.02</v>
      </c>
      <c r="N82" s="44">
        <v>19259.88</v>
      </c>
      <c r="O82" s="40">
        <v>11760.41</v>
      </c>
      <c r="P82" s="40">
        <v>223</v>
      </c>
      <c r="Q82" s="40">
        <v>649.85</v>
      </c>
      <c r="R82" s="44">
        <v>324.60000000000002</v>
      </c>
      <c r="S82" s="39">
        <v>8991.49</v>
      </c>
      <c r="T82" s="149">
        <f t="shared" si="5"/>
        <v>156059.43</v>
      </c>
      <c r="V82" s="109"/>
      <c r="W82" s="108"/>
      <c r="X82" s="108" t="s">
        <v>102</v>
      </c>
      <c r="Y82" s="108" t="str">
        <f t="shared" si="4"/>
        <v>2</v>
      </c>
      <c r="Z82" s="109">
        <v>2014</v>
      </c>
    </row>
    <row r="83" spans="1:26" ht="17.149999999999999" customHeight="1" x14ac:dyDescent="0.35">
      <c r="A83" s="50" t="str">
        <f t="shared" si="3"/>
        <v>Quarter 3 2014</v>
      </c>
      <c r="B83" s="44">
        <v>91184.86</v>
      </c>
      <c r="C83" s="40">
        <v>89689.81</v>
      </c>
      <c r="D83" s="40">
        <v>37722.230000000003</v>
      </c>
      <c r="E83" s="41">
        <f>SUMIFS('Month (GWh)'!E:E,'Month (GWh)'!$Z:$Z,'Quarter (GWh)'!$Z83,'Month (GWh)'!$Y:$Y,'Quarter (GWh)'!$Y83)</f>
        <v>51967.58</v>
      </c>
      <c r="F83" s="39">
        <v>-6877.65</v>
      </c>
      <c r="G83" s="40">
        <v>-39.65</v>
      </c>
      <c r="H83" s="40">
        <v>26.6</v>
      </c>
      <c r="I83" s="42">
        <f>SUMIFS('Month (GWh)'!I:I,'Month (GWh)'!$Z:$Z,'Quarter (GWh)'!$Z83,'Month (GWh)'!$Y:$Y,'Quarter (GWh)'!$Y83)</f>
        <v>180874.66999999998</v>
      </c>
      <c r="J83" s="43">
        <f>SUMIFS('Month (GWh)'!J:J,'Month (GWh)'!$Z:$Z,'Quarter (GWh)'!$Z83,'Month (GWh)'!$Y:$Y,'Quarter (GWh)'!$Y83)</f>
        <v>136261.72999999998</v>
      </c>
      <c r="K83" s="39">
        <v>62124.29</v>
      </c>
      <c r="L83" s="40">
        <v>24658.82</v>
      </c>
      <c r="M83" s="40">
        <v>15944.21</v>
      </c>
      <c r="N83" s="44">
        <v>14253.84</v>
      </c>
      <c r="O83" s="40">
        <v>10041.84</v>
      </c>
      <c r="P83" s="40">
        <v>184</v>
      </c>
      <c r="Q83" s="40">
        <v>593.37</v>
      </c>
      <c r="R83" s="44">
        <v>179.35</v>
      </c>
      <c r="S83" s="39">
        <v>8406.86</v>
      </c>
      <c r="T83" s="149">
        <f t="shared" si="5"/>
        <v>136386.58000000002</v>
      </c>
      <c r="V83" s="109"/>
      <c r="W83" s="108"/>
      <c r="X83" s="108" t="s">
        <v>103</v>
      </c>
      <c r="Y83" s="108" t="str">
        <f t="shared" si="4"/>
        <v>3</v>
      </c>
      <c r="Z83" s="109">
        <v>2014</v>
      </c>
    </row>
    <row r="84" spans="1:26" ht="17.149999999999999" customHeight="1" x14ac:dyDescent="0.35">
      <c r="A84" s="50" t="str">
        <f t="shared" si="3"/>
        <v>Quarter 4 2014</v>
      </c>
      <c r="B84" s="44">
        <v>106638.96</v>
      </c>
      <c r="C84" s="40">
        <v>138936.42000000001</v>
      </c>
      <c r="D84" s="40">
        <v>21367.41</v>
      </c>
      <c r="E84" s="41">
        <f>SUMIFS('Month (GWh)'!E:E,'Month (GWh)'!$Z:$Z,'Quarter (GWh)'!$Z84,'Month (GWh)'!$Y:$Y,'Quarter (GWh)'!$Y84)</f>
        <v>117569.01000000001</v>
      </c>
      <c r="F84" s="39">
        <v>5817.85</v>
      </c>
      <c r="G84" s="40">
        <v>-65.540000000000006</v>
      </c>
      <c r="H84" s="40">
        <v>70.17</v>
      </c>
      <c r="I84" s="42">
        <f>SUMIFS('Month (GWh)'!I:I,'Month (GWh)'!$Z:$Z,'Quarter (GWh)'!$Z84,'Month (GWh)'!$Y:$Y,'Quarter (GWh)'!$Y84)</f>
        <v>245575.38</v>
      </c>
      <c r="J84" s="43">
        <f>SUMIFS('Month (GWh)'!J:J,'Month (GWh)'!$Z:$Z,'Quarter (GWh)'!$Z84,'Month (GWh)'!$Y:$Y,'Quarter (GWh)'!$Y84)</f>
        <v>230030.43999999997</v>
      </c>
      <c r="K84" s="39">
        <v>56979.15</v>
      </c>
      <c r="L84" s="40">
        <v>94761.29</v>
      </c>
      <c r="M84" s="40">
        <v>25170.1</v>
      </c>
      <c r="N84" s="44">
        <v>31496.3</v>
      </c>
      <c r="O84" s="40">
        <v>11737.3</v>
      </c>
      <c r="P84" s="40">
        <v>489</v>
      </c>
      <c r="Q84" s="40">
        <v>397.16</v>
      </c>
      <c r="R84" s="44">
        <v>63.75</v>
      </c>
      <c r="S84" s="39">
        <v>10758.19</v>
      </c>
      <c r="T84" s="149">
        <f t="shared" si="5"/>
        <v>231852.24</v>
      </c>
      <c r="V84" s="109"/>
      <c r="W84" s="108"/>
      <c r="X84" s="108" t="s">
        <v>104</v>
      </c>
      <c r="Y84" s="108" t="str">
        <f t="shared" si="4"/>
        <v>4</v>
      </c>
      <c r="Z84" s="109">
        <v>2014</v>
      </c>
    </row>
    <row r="85" spans="1:26" ht="17.149999999999999" customHeight="1" x14ac:dyDescent="0.35">
      <c r="A85" s="50" t="str">
        <f t="shared" si="3"/>
        <v>Quarter 1 2015</v>
      </c>
      <c r="B85" s="44">
        <v>112571.79</v>
      </c>
      <c r="C85" s="40">
        <v>156859.18</v>
      </c>
      <c r="D85" s="40">
        <v>25455.84</v>
      </c>
      <c r="E85" s="41">
        <f>SUMIFS('Month (GWh)'!E:E,'Month (GWh)'!$Z:$Z,'Quarter (GWh)'!$Z85,'Month (GWh)'!$Y:$Y,'Quarter (GWh)'!$Y85)</f>
        <v>131403.34</v>
      </c>
      <c r="F85" s="39">
        <v>34539.93</v>
      </c>
      <c r="G85" s="40">
        <v>-92.41</v>
      </c>
      <c r="H85" s="40">
        <v>144.68</v>
      </c>
      <c r="I85" s="42">
        <f>SUMIFS('Month (GWh)'!I:I,'Month (GWh)'!$Z:$Z,'Quarter (GWh)'!$Z85,'Month (GWh)'!$Y:$Y,'Quarter (GWh)'!$Y85)</f>
        <v>269430.96999999997</v>
      </c>
      <c r="J85" s="43">
        <f>SUMIFS('Month (GWh)'!J:J,'Month (GWh)'!$Z:$Z,'Quarter (GWh)'!$Z85,'Month (GWh)'!$Y:$Y,'Quarter (GWh)'!$Y85)</f>
        <v>278567.33999999997</v>
      </c>
      <c r="K85" s="39">
        <v>51067.9</v>
      </c>
      <c r="L85" s="40">
        <v>135491.97</v>
      </c>
      <c r="M85" s="40">
        <v>31952.78</v>
      </c>
      <c r="N85" s="44">
        <v>34989.1</v>
      </c>
      <c r="O85" s="40">
        <v>12567.16</v>
      </c>
      <c r="P85" s="40">
        <v>684</v>
      </c>
      <c r="Q85" s="40">
        <v>526.37</v>
      </c>
      <c r="R85" s="44">
        <v>39.93</v>
      </c>
      <c r="S85" s="39">
        <v>12761.73</v>
      </c>
      <c r="T85" s="149">
        <f t="shared" si="5"/>
        <v>280080.93999999994</v>
      </c>
      <c r="V85" s="109"/>
      <c r="W85" s="108"/>
      <c r="X85" s="108" t="s">
        <v>101</v>
      </c>
      <c r="Y85" s="108" t="str">
        <f t="shared" si="4"/>
        <v>1</v>
      </c>
      <c r="Z85" s="109">
        <v>2015</v>
      </c>
    </row>
    <row r="86" spans="1:26" ht="17.149999999999999" customHeight="1" x14ac:dyDescent="0.35">
      <c r="A86" s="50" t="str">
        <f t="shared" si="3"/>
        <v>Quarter 2 2015</v>
      </c>
      <c r="B86" s="44">
        <v>118538.79</v>
      </c>
      <c r="C86" s="40">
        <v>94450.45</v>
      </c>
      <c r="D86" s="40">
        <v>38600.22</v>
      </c>
      <c r="E86" s="41">
        <f>SUMIFS('Month (GWh)'!E:E,'Month (GWh)'!$Z:$Z,'Quarter (GWh)'!$Z86,'Month (GWh)'!$Y:$Y,'Quarter (GWh)'!$Y86)</f>
        <v>55850.229999999996</v>
      </c>
      <c r="F86" s="39">
        <v>-10848.71</v>
      </c>
      <c r="G86" s="40">
        <v>-96.23</v>
      </c>
      <c r="H86" s="40">
        <v>230.81</v>
      </c>
      <c r="I86" s="42">
        <f>SUMIFS('Month (GWh)'!I:I,'Month (GWh)'!$Z:$Z,'Quarter (GWh)'!$Z86,'Month (GWh)'!$Y:$Y,'Quarter (GWh)'!$Y86)</f>
        <v>212989.24</v>
      </c>
      <c r="J86" s="43">
        <f>SUMIFS('Month (GWh)'!J:J,'Month (GWh)'!$Z:$Z,'Quarter (GWh)'!$Z86,'Month (GWh)'!$Y:$Y,'Quarter (GWh)'!$Y86)</f>
        <v>163674.88</v>
      </c>
      <c r="K86" s="39">
        <v>49655.15</v>
      </c>
      <c r="L86" s="40">
        <v>51592.62</v>
      </c>
      <c r="M86" s="40">
        <v>17563.82</v>
      </c>
      <c r="N86" s="44">
        <v>20818.71</v>
      </c>
      <c r="O86" s="40">
        <v>13684.87</v>
      </c>
      <c r="P86" s="40">
        <v>404</v>
      </c>
      <c r="Q86" s="40">
        <v>540.6</v>
      </c>
      <c r="R86" s="44">
        <v>193.29</v>
      </c>
      <c r="S86" s="39">
        <v>9758.34</v>
      </c>
      <c r="T86" s="149">
        <f t="shared" si="5"/>
        <v>164211.4</v>
      </c>
      <c r="V86" s="109"/>
      <c r="W86" s="108"/>
      <c r="X86" s="108" t="s">
        <v>102</v>
      </c>
      <c r="Y86" s="108" t="str">
        <f t="shared" si="4"/>
        <v>2</v>
      </c>
      <c r="Z86" s="109">
        <v>2015</v>
      </c>
    </row>
    <row r="87" spans="1:26" ht="17.149999999999999" customHeight="1" x14ac:dyDescent="0.35">
      <c r="A87" s="50" t="str">
        <f t="shared" si="3"/>
        <v>Quarter 3 2015</v>
      </c>
      <c r="B87" s="44">
        <v>99295.98</v>
      </c>
      <c r="C87" s="40">
        <v>104604.59</v>
      </c>
      <c r="D87" s="40">
        <v>52142.07</v>
      </c>
      <c r="E87" s="41">
        <f>SUMIFS('Month (GWh)'!E:E,'Month (GWh)'!$Z:$Z,'Quarter (GWh)'!$Z87,'Month (GWh)'!$Y:$Y,'Quarter (GWh)'!$Y87)</f>
        <v>52462.520000000004</v>
      </c>
      <c r="F87" s="39">
        <v>-15703.83</v>
      </c>
      <c r="G87" s="40">
        <v>-99.15</v>
      </c>
      <c r="H87" s="40">
        <v>281.64</v>
      </c>
      <c r="I87" s="42">
        <f>SUMIFS('Month (GWh)'!I:I,'Month (GWh)'!$Z:$Z,'Quarter (GWh)'!$Z87,'Month (GWh)'!$Y:$Y,'Quarter (GWh)'!$Y87)</f>
        <v>203900.57</v>
      </c>
      <c r="J87" s="43">
        <f>SUMIFS('Month (GWh)'!J:J,'Month (GWh)'!$Z:$Z,'Quarter (GWh)'!$Z87,'Month (GWh)'!$Y:$Y,'Quarter (GWh)'!$Y87)</f>
        <v>136237.15999999997</v>
      </c>
      <c r="K87" s="39">
        <v>55277.47</v>
      </c>
      <c r="L87" s="40">
        <v>27308.67</v>
      </c>
      <c r="M87" s="40">
        <v>15963.77</v>
      </c>
      <c r="N87" s="44">
        <v>16118.85</v>
      </c>
      <c r="O87" s="40">
        <v>11367.97</v>
      </c>
      <c r="P87" s="40">
        <v>268</v>
      </c>
      <c r="Q87" s="40">
        <v>579.41</v>
      </c>
      <c r="R87" s="44">
        <v>215.17</v>
      </c>
      <c r="S87" s="39">
        <v>9161.25</v>
      </c>
      <c r="T87" s="149">
        <f t="shared" si="5"/>
        <v>136260.56</v>
      </c>
      <c r="V87" s="109"/>
      <c r="W87" s="108"/>
      <c r="X87" s="108" t="s">
        <v>103</v>
      </c>
      <c r="Y87" s="108" t="str">
        <f t="shared" si="4"/>
        <v>3</v>
      </c>
      <c r="Z87" s="109">
        <v>2015</v>
      </c>
    </row>
    <row r="88" spans="1:26" ht="17.149999999999999" customHeight="1" x14ac:dyDescent="0.35">
      <c r="A88" s="50" t="str">
        <f t="shared" si="3"/>
        <v>Quarter 4 2015</v>
      </c>
      <c r="B88" s="44">
        <v>121030.51</v>
      </c>
      <c r="C88" s="40">
        <v>142483.85999999999</v>
      </c>
      <c r="D88" s="40">
        <v>40155.11</v>
      </c>
      <c r="E88" s="41">
        <f>SUMIFS('Month (GWh)'!E:E,'Month (GWh)'!$Z:$Z,'Quarter (GWh)'!$Z88,'Month (GWh)'!$Y:$Y,'Quarter (GWh)'!$Y88)</f>
        <v>102328.75</v>
      </c>
      <c r="F88" s="39">
        <v>-4014.07</v>
      </c>
      <c r="G88" s="40">
        <v>-132.41999999999999</v>
      </c>
      <c r="H88" s="40">
        <v>322.48</v>
      </c>
      <c r="I88" s="42">
        <f>SUMIFS('Month (GWh)'!I:I,'Month (GWh)'!$Z:$Z,'Quarter (GWh)'!$Z88,'Month (GWh)'!$Y:$Y,'Quarter (GWh)'!$Y88)</f>
        <v>263514.37</v>
      </c>
      <c r="J88" s="43">
        <f>SUMIFS('Month (GWh)'!J:J,'Month (GWh)'!$Z:$Z,'Quarter (GWh)'!$Z88,'Month (GWh)'!$Y:$Y,'Quarter (GWh)'!$Y88)</f>
        <v>219535.25</v>
      </c>
      <c r="K88" s="39">
        <v>56288.52</v>
      </c>
      <c r="L88" s="40">
        <v>84850.53</v>
      </c>
      <c r="M88" s="40">
        <v>24435.84</v>
      </c>
      <c r="N88" s="44">
        <v>28457.48</v>
      </c>
      <c r="O88" s="40">
        <v>13404.11</v>
      </c>
      <c r="P88" s="40">
        <v>401</v>
      </c>
      <c r="Q88" s="40">
        <v>605.91999999999996</v>
      </c>
      <c r="R88" s="44">
        <v>9.93</v>
      </c>
      <c r="S88" s="39">
        <v>11392.14</v>
      </c>
      <c r="T88" s="149">
        <f t="shared" si="5"/>
        <v>219845.46999999997</v>
      </c>
      <c r="U88" s="40"/>
      <c r="V88" s="109"/>
      <c r="W88" s="108"/>
      <c r="X88" s="108" t="s">
        <v>104</v>
      </c>
      <c r="Y88" s="108" t="str">
        <f t="shared" si="4"/>
        <v>4</v>
      </c>
      <c r="Z88" s="109">
        <v>2015</v>
      </c>
    </row>
    <row r="89" spans="1:26" ht="17.149999999999999" customHeight="1" x14ac:dyDescent="0.35">
      <c r="A89" s="50" t="str">
        <f t="shared" si="3"/>
        <v>Quarter 1 2016</v>
      </c>
      <c r="B89" s="44">
        <v>118588.38</v>
      </c>
      <c r="C89" s="40">
        <v>153002.12</v>
      </c>
      <c r="D89" s="40">
        <v>19489.12</v>
      </c>
      <c r="E89" s="41">
        <f>SUMIFS('Month (GWh)'!E:E,'Month (GWh)'!$Z:$Z,'Quarter (GWh)'!$Z89,'Month (GWh)'!$Y:$Y,'Quarter (GWh)'!$Y89)</f>
        <v>133513</v>
      </c>
      <c r="F89" s="39">
        <v>34799</v>
      </c>
      <c r="G89" s="40">
        <v>-127.24</v>
      </c>
      <c r="H89" s="40">
        <v>950.76</v>
      </c>
      <c r="I89" s="42">
        <f>SUMIFS('Month (GWh)'!I:I,'Month (GWh)'!$Z:$Z,'Quarter (GWh)'!$Z89,'Month (GWh)'!$Y:$Y,'Quarter (GWh)'!$Y89)</f>
        <v>271590.5</v>
      </c>
      <c r="J89" s="43">
        <f>SUMIFS('Month (GWh)'!J:J,'Month (GWh)'!$Z:$Z,'Quarter (GWh)'!$Z89,'Month (GWh)'!$Y:$Y,'Quarter (GWh)'!$Y89)</f>
        <v>287723.91000000003</v>
      </c>
      <c r="K89" s="39">
        <v>71964.210000000006</v>
      </c>
      <c r="L89" s="40">
        <v>128347.94</v>
      </c>
      <c r="M89" s="40">
        <v>29128.33</v>
      </c>
      <c r="N89" s="44">
        <v>32360.55</v>
      </c>
      <c r="O89" s="40">
        <v>13924.35</v>
      </c>
      <c r="P89" s="40">
        <v>608.55999999999995</v>
      </c>
      <c r="Q89" s="40">
        <v>414.97</v>
      </c>
      <c r="R89" s="44">
        <v>45.46</v>
      </c>
      <c r="S89" s="39">
        <v>12857.53</v>
      </c>
      <c r="T89" s="149">
        <f t="shared" si="5"/>
        <v>289651.90000000002</v>
      </c>
      <c r="V89" s="109"/>
      <c r="W89" s="108"/>
      <c r="X89" s="108" t="s">
        <v>101</v>
      </c>
      <c r="Y89" s="108" t="str">
        <f t="shared" si="4"/>
        <v>1</v>
      </c>
      <c r="Z89" s="109">
        <v>2016</v>
      </c>
    </row>
    <row r="90" spans="1:26" ht="17.149999999999999" customHeight="1" x14ac:dyDescent="0.35">
      <c r="A90" s="50" t="str">
        <f t="shared" si="3"/>
        <v>Quarter 2 2016</v>
      </c>
      <c r="B90" s="44">
        <v>112598.89</v>
      </c>
      <c r="C90" s="40">
        <v>112485.41</v>
      </c>
      <c r="D90" s="40">
        <v>28142.14</v>
      </c>
      <c r="E90" s="41">
        <f>SUMIFS('Month (GWh)'!E:E,'Month (GWh)'!$Z:$Z,'Quarter (GWh)'!$Z90,'Month (GWh)'!$Y:$Y,'Quarter (GWh)'!$Y90)</f>
        <v>84343.26999999999</v>
      </c>
      <c r="F90" s="39">
        <v>-14213.36</v>
      </c>
      <c r="G90" s="40">
        <v>-106.08</v>
      </c>
      <c r="H90" s="40">
        <v>950.76</v>
      </c>
      <c r="I90" s="42">
        <f>SUMIFS('Month (GWh)'!I:I,'Month (GWh)'!$Z:$Z,'Quarter (GWh)'!$Z90,'Month (GWh)'!$Y:$Y,'Quarter (GWh)'!$Y90)</f>
        <v>225084.3</v>
      </c>
      <c r="J90" s="43">
        <f>SUMIFS('Month (GWh)'!J:J,'Month (GWh)'!$Z:$Z,'Quarter (GWh)'!$Z90,'Month (GWh)'!$Y:$Y,'Quarter (GWh)'!$Y90)</f>
        <v>183573.48000000004</v>
      </c>
      <c r="K90" s="39">
        <v>71288.320000000007</v>
      </c>
      <c r="L90" s="40">
        <v>55300.81</v>
      </c>
      <c r="M90" s="40">
        <v>17987.82</v>
      </c>
      <c r="N90" s="44">
        <v>19635.509999999998</v>
      </c>
      <c r="O90" s="40">
        <v>12313.52</v>
      </c>
      <c r="P90" s="40">
        <v>387.59</v>
      </c>
      <c r="Q90" s="40">
        <v>504.62</v>
      </c>
      <c r="R90" s="44">
        <v>82.68</v>
      </c>
      <c r="S90" s="39">
        <v>10044.59</v>
      </c>
      <c r="T90" s="149">
        <f t="shared" si="5"/>
        <v>187545.46</v>
      </c>
      <c r="V90" s="109"/>
      <c r="W90" s="108"/>
      <c r="X90" s="108" t="s">
        <v>102</v>
      </c>
      <c r="Y90" s="108" t="str">
        <f t="shared" si="4"/>
        <v>2</v>
      </c>
      <c r="Z90" s="109">
        <v>2016</v>
      </c>
    </row>
    <row r="91" spans="1:26" ht="17.149999999999999" customHeight="1" x14ac:dyDescent="0.35">
      <c r="A91" s="50" t="str">
        <f t="shared" si="3"/>
        <v>Quarter 3 2016</v>
      </c>
      <c r="B91" s="44">
        <v>110387.39</v>
      </c>
      <c r="C91" s="40">
        <v>86769.5</v>
      </c>
      <c r="D91" s="40">
        <v>53452.27</v>
      </c>
      <c r="E91" s="41">
        <f>SUMIFS('Month (GWh)'!E:E,'Month (GWh)'!$Z:$Z,'Quarter (GWh)'!$Z91,'Month (GWh)'!$Y:$Y,'Quarter (GWh)'!$Y91)</f>
        <v>33317.229999999996</v>
      </c>
      <c r="F91" s="39">
        <v>-4445</v>
      </c>
      <c r="G91" s="40">
        <v>-63.69</v>
      </c>
      <c r="H91" s="40">
        <v>961.21</v>
      </c>
      <c r="I91" s="42">
        <f>SUMIFS('Month (GWh)'!I:I,'Month (GWh)'!$Z:$Z,'Quarter (GWh)'!$Z91,'Month (GWh)'!$Y:$Y,'Quarter (GWh)'!$Y91)</f>
        <v>197156.89</v>
      </c>
      <c r="J91" s="43">
        <f>SUMIFS('Month (GWh)'!J:J,'Month (GWh)'!$Z:$Z,'Quarter (GWh)'!$Z91,'Month (GWh)'!$Y:$Y,'Quarter (GWh)'!$Y91)</f>
        <v>140157.16</v>
      </c>
      <c r="K91" s="39">
        <v>68402.8</v>
      </c>
      <c r="L91" s="40">
        <v>21537</v>
      </c>
      <c r="M91" s="40">
        <v>14845.68</v>
      </c>
      <c r="N91" s="44">
        <v>13275.57</v>
      </c>
      <c r="O91" s="40">
        <v>11950.41</v>
      </c>
      <c r="P91" s="40">
        <v>548.98</v>
      </c>
      <c r="Q91" s="40">
        <v>499.24</v>
      </c>
      <c r="R91" s="44">
        <v>7.25</v>
      </c>
      <c r="S91" s="39">
        <v>8696.91</v>
      </c>
      <c r="T91" s="149">
        <f t="shared" si="5"/>
        <v>139763.84000000003</v>
      </c>
      <c r="V91" s="109"/>
      <c r="W91" s="108"/>
      <c r="X91" s="108" t="s">
        <v>103</v>
      </c>
      <c r="Y91" s="108" t="str">
        <f t="shared" si="4"/>
        <v>3</v>
      </c>
      <c r="Z91" s="109">
        <v>2016</v>
      </c>
    </row>
    <row r="92" spans="1:26" ht="17.149999999999999" customHeight="1" x14ac:dyDescent="0.35">
      <c r="A92" s="50" t="str">
        <f t="shared" si="3"/>
        <v>Quarter 4 2016</v>
      </c>
      <c r="B92" s="44">
        <v>121739.86</v>
      </c>
      <c r="C92" s="40">
        <v>164253.75</v>
      </c>
      <c r="D92" s="40">
        <v>17192.87</v>
      </c>
      <c r="E92" s="41">
        <f>SUMIFS('Month (GWh)'!E:E,'Month (GWh)'!$Z:$Z,'Quarter (GWh)'!$Z92,'Month (GWh)'!$Y:$Y,'Quarter (GWh)'!$Y92)</f>
        <v>147060.88</v>
      </c>
      <c r="F92" s="39">
        <v>3086.51</v>
      </c>
      <c r="G92" s="40">
        <v>-46.86</v>
      </c>
      <c r="H92" s="40">
        <v>961.21</v>
      </c>
      <c r="I92" s="42">
        <f>SUMIFS('Month (GWh)'!I:I,'Month (GWh)'!$Z:$Z,'Quarter (GWh)'!$Z92,'Month (GWh)'!$Y:$Y,'Quarter (GWh)'!$Y92)</f>
        <v>285993.61</v>
      </c>
      <c r="J92" s="43">
        <f>SUMIFS('Month (GWh)'!J:J,'Month (GWh)'!$Z:$Z,'Quarter (GWh)'!$Z92,'Month (GWh)'!$Y:$Y,'Quarter (GWh)'!$Y92)</f>
        <v>272801.61</v>
      </c>
      <c r="K92" s="39">
        <v>86421.97</v>
      </c>
      <c r="L92" s="40">
        <v>105685.62</v>
      </c>
      <c r="M92" s="40">
        <v>25320.11</v>
      </c>
      <c r="N92" s="44">
        <v>30603.8</v>
      </c>
      <c r="O92" s="40">
        <v>11842.29</v>
      </c>
      <c r="P92" s="40">
        <v>823.97</v>
      </c>
      <c r="Q92" s="40">
        <v>180.89</v>
      </c>
      <c r="R92" s="44">
        <v>4.7300000000000004</v>
      </c>
      <c r="S92" s="39">
        <v>11569.95</v>
      </c>
      <c r="T92" s="149">
        <f t="shared" si="5"/>
        <v>272453.33</v>
      </c>
      <c r="V92" s="109"/>
      <c r="W92" s="108"/>
      <c r="X92" s="108" t="s">
        <v>104</v>
      </c>
      <c r="Y92" s="108" t="str">
        <f t="shared" si="4"/>
        <v>4</v>
      </c>
      <c r="Z92" s="109">
        <v>2016</v>
      </c>
    </row>
    <row r="93" spans="1:26" ht="17.149999999999999" customHeight="1" x14ac:dyDescent="0.35">
      <c r="A93" s="50" t="str">
        <f t="shared" si="3"/>
        <v>Quarter 1 2017</v>
      </c>
      <c r="B93" s="44">
        <v>124552.13</v>
      </c>
      <c r="C93" s="40">
        <v>161668.81</v>
      </c>
      <c r="D93" s="40">
        <v>15112.18</v>
      </c>
      <c r="E93" s="41">
        <f>SUMIFS('Month (GWh)'!E:E,'Month (GWh)'!$Z:$Z,'Quarter (GWh)'!$Z93,'Month (GWh)'!$Y:$Y,'Quarter (GWh)'!$Y93)</f>
        <v>146556.63</v>
      </c>
      <c r="F93" s="39">
        <v>16725.419999999998</v>
      </c>
      <c r="G93" s="40">
        <v>-56.21</v>
      </c>
      <c r="H93" s="40">
        <v>1055.5899999999999</v>
      </c>
      <c r="I93" s="42">
        <f>SUMIFS('Month (GWh)'!I:I,'Month (GWh)'!$Z:$Z,'Quarter (GWh)'!$Z93,'Month (GWh)'!$Y:$Y,'Quarter (GWh)'!$Y93)</f>
        <v>286220.94</v>
      </c>
      <c r="J93" s="43">
        <f>SUMIFS('Month (GWh)'!J:J,'Month (GWh)'!$Z:$Z,'Quarter (GWh)'!$Z93,'Month (GWh)'!$Y:$Y,'Quarter (GWh)'!$Y93)</f>
        <v>288833.55</v>
      </c>
      <c r="K93" s="39">
        <v>78762.960000000006</v>
      </c>
      <c r="L93" s="40">
        <v>117713.85</v>
      </c>
      <c r="M93" s="40">
        <v>30164.09</v>
      </c>
      <c r="N93" s="44">
        <v>37680.15</v>
      </c>
      <c r="O93" s="40">
        <v>13159.69</v>
      </c>
      <c r="P93" s="40">
        <v>1059.3599999999999</v>
      </c>
      <c r="Q93" s="40">
        <v>206</v>
      </c>
      <c r="R93" s="44">
        <v>11.23</v>
      </c>
      <c r="S93" s="39">
        <v>11530.57</v>
      </c>
      <c r="T93" s="149">
        <f t="shared" si="5"/>
        <v>290287.89999999997</v>
      </c>
      <c r="V93" s="109"/>
      <c r="W93" s="108"/>
      <c r="X93" s="108" t="s">
        <v>101</v>
      </c>
      <c r="Y93" s="108" t="str">
        <f t="shared" si="4"/>
        <v>1</v>
      </c>
      <c r="Z93" s="109">
        <v>2017</v>
      </c>
    </row>
    <row r="94" spans="1:26" ht="17.149999999999999" customHeight="1" x14ac:dyDescent="0.35">
      <c r="A94" s="50" t="str">
        <f t="shared" si="3"/>
        <v>Quarter 2 2017</v>
      </c>
      <c r="B94" s="44">
        <v>120188.29</v>
      </c>
      <c r="C94" s="40">
        <v>92025.5</v>
      </c>
      <c r="D94" s="40">
        <v>41304.699999999997</v>
      </c>
      <c r="E94" s="41">
        <f>SUMIFS('Month (GWh)'!E:E,'Month (GWh)'!$Z:$Z,'Quarter (GWh)'!$Z94,'Month (GWh)'!$Y:$Y,'Quarter (GWh)'!$Y94)</f>
        <v>50720.800000000003</v>
      </c>
      <c r="F94" s="39">
        <v>2072.33</v>
      </c>
      <c r="G94" s="40">
        <v>-24.4</v>
      </c>
      <c r="H94" s="40">
        <v>1067.32</v>
      </c>
      <c r="I94" s="42">
        <f>SUMIFS('Month (GWh)'!I:I,'Month (GWh)'!$Z:$Z,'Quarter (GWh)'!$Z94,'Month (GWh)'!$Y:$Y,'Quarter (GWh)'!$Y94)</f>
        <v>212213.78999999998</v>
      </c>
      <c r="J94" s="43">
        <f>SUMIFS('Month (GWh)'!J:J,'Month (GWh)'!$Z:$Z,'Quarter (GWh)'!$Z94,'Month (GWh)'!$Y:$Y,'Quarter (GWh)'!$Y94)</f>
        <v>174024.34</v>
      </c>
      <c r="K94" s="39">
        <v>66779.53</v>
      </c>
      <c r="L94" s="40">
        <v>48569.29</v>
      </c>
      <c r="M94" s="40">
        <v>16526.61</v>
      </c>
      <c r="N94" s="44">
        <v>21051.919999999998</v>
      </c>
      <c r="O94" s="40">
        <v>12703.49</v>
      </c>
      <c r="P94" s="40">
        <v>410.71</v>
      </c>
      <c r="Q94" s="40">
        <v>347.76</v>
      </c>
      <c r="R94" s="44">
        <v>4.33</v>
      </c>
      <c r="S94" s="39">
        <v>8931.4500000000007</v>
      </c>
      <c r="T94" s="149">
        <f t="shared" si="5"/>
        <v>175325.08999999997</v>
      </c>
      <c r="V94" s="109"/>
      <c r="W94" s="108"/>
      <c r="X94" s="108" t="s">
        <v>102</v>
      </c>
      <c r="Y94" s="108" t="str">
        <f t="shared" si="4"/>
        <v>2</v>
      </c>
      <c r="Z94" s="109">
        <v>2017</v>
      </c>
    </row>
    <row r="95" spans="1:26" ht="17.149999999999999" customHeight="1" x14ac:dyDescent="0.35">
      <c r="A95" s="50" t="str">
        <f t="shared" si="3"/>
        <v>Quarter 3 2017</v>
      </c>
      <c r="B95" s="44">
        <v>98056.57</v>
      </c>
      <c r="C95" s="40">
        <v>97789.98</v>
      </c>
      <c r="D95" s="40">
        <v>51647.9</v>
      </c>
      <c r="E95" s="41">
        <f>SUMIFS('Month (GWh)'!E:E,'Month (GWh)'!$Z:$Z,'Quarter (GWh)'!$Z95,'Month (GWh)'!$Y:$Y,'Quarter (GWh)'!$Y95)</f>
        <v>46142.080000000002</v>
      </c>
      <c r="F95" s="39">
        <v>-158.12</v>
      </c>
      <c r="G95" s="40">
        <v>-28.89</v>
      </c>
      <c r="H95" s="40">
        <v>1079.05</v>
      </c>
      <c r="I95" s="42">
        <f>SUMIFS('Month (GWh)'!I:I,'Month (GWh)'!$Z:$Z,'Quarter (GWh)'!$Z95,'Month (GWh)'!$Y:$Y,'Quarter (GWh)'!$Y95)</f>
        <v>195846.55</v>
      </c>
      <c r="J95" s="43">
        <f>SUMIFS('Month (GWh)'!J:J,'Month (GWh)'!$Z:$Z,'Quarter (GWh)'!$Z95,'Month (GWh)'!$Y:$Y,'Quarter (GWh)'!$Y95)</f>
        <v>145090.69</v>
      </c>
      <c r="K95" s="39">
        <v>63607.26</v>
      </c>
      <c r="L95" s="40">
        <v>25666.63</v>
      </c>
      <c r="M95" s="40">
        <v>15996.91</v>
      </c>
      <c r="N95" s="44">
        <v>17181.63</v>
      </c>
      <c r="O95" s="40">
        <v>11643.84</v>
      </c>
      <c r="P95" s="40">
        <v>533.88</v>
      </c>
      <c r="Q95" s="40">
        <v>268.29000000000002</v>
      </c>
      <c r="R95" s="44">
        <v>0</v>
      </c>
      <c r="S95" s="39">
        <v>8163.05</v>
      </c>
      <c r="T95" s="149">
        <f t="shared" si="5"/>
        <v>143061.49000000002</v>
      </c>
      <c r="V95" s="109"/>
      <c r="W95" s="108"/>
      <c r="X95" s="108" t="s">
        <v>103</v>
      </c>
      <c r="Y95" s="108" t="str">
        <f t="shared" si="4"/>
        <v>3</v>
      </c>
      <c r="Z95" s="109">
        <v>2017</v>
      </c>
    </row>
    <row r="96" spans="1:26" ht="17.149999999999999" customHeight="1" x14ac:dyDescent="0.35">
      <c r="A96" s="50" t="str">
        <f t="shared" si="3"/>
        <v>Quarter 4 2017</v>
      </c>
      <c r="B96" s="44">
        <v>122184.27</v>
      </c>
      <c r="C96" s="40">
        <v>162803.96</v>
      </c>
      <c r="D96" s="40">
        <v>18074.419999999998</v>
      </c>
      <c r="E96" s="41">
        <f>SUMIFS('Month (GWh)'!E:E,'Month (GWh)'!$Z:$Z,'Quarter (GWh)'!$Z96,'Month (GWh)'!$Y:$Y,'Quarter (GWh)'!$Y96)</f>
        <v>144729.53999999998</v>
      </c>
      <c r="F96" s="39">
        <v>-6079.85</v>
      </c>
      <c r="G96" s="40">
        <v>-38.880000000000003</v>
      </c>
      <c r="H96" s="40">
        <v>1079.05</v>
      </c>
      <c r="I96" s="42">
        <f>SUMIFS('Month (GWh)'!I:I,'Month (GWh)'!$Z:$Z,'Quarter (GWh)'!$Z96,'Month (GWh)'!$Y:$Y,'Quarter (GWh)'!$Y96)</f>
        <v>284988.23</v>
      </c>
      <c r="J96" s="43">
        <f>SUMIFS('Month (GWh)'!J:J,'Month (GWh)'!$Z:$Z,'Quarter (GWh)'!$Z96,'Month (GWh)'!$Y:$Y,'Quarter (GWh)'!$Y96)</f>
        <v>261874.12</v>
      </c>
      <c r="K96" s="39">
        <v>76881.7</v>
      </c>
      <c r="L96" s="40">
        <v>103885.48</v>
      </c>
      <c r="M96" s="40">
        <v>26336.25</v>
      </c>
      <c r="N96" s="44">
        <v>32954.9</v>
      </c>
      <c r="O96" s="40">
        <v>11902.55</v>
      </c>
      <c r="P96" s="40">
        <v>784.38</v>
      </c>
      <c r="Q96" s="40">
        <v>238.1</v>
      </c>
      <c r="R96" s="44">
        <v>0</v>
      </c>
      <c r="S96" s="39">
        <v>10753.6</v>
      </c>
      <c r="T96" s="149">
        <f t="shared" si="5"/>
        <v>263736.95999999996</v>
      </c>
      <c r="V96" s="109"/>
      <c r="W96" s="108"/>
      <c r="X96" s="108" t="s">
        <v>104</v>
      </c>
      <c r="Y96" s="108" t="str">
        <f t="shared" si="4"/>
        <v>4</v>
      </c>
      <c r="Z96" s="109">
        <v>2017</v>
      </c>
    </row>
    <row r="97" spans="1:26" ht="17.149999999999999" customHeight="1" x14ac:dyDescent="0.35">
      <c r="A97" s="50" t="str">
        <f t="shared" si="3"/>
        <v>Quarter 1 2018</v>
      </c>
      <c r="B97" s="44">
        <v>119306.55</v>
      </c>
      <c r="C97" s="40">
        <v>192777.08</v>
      </c>
      <c r="D97" s="40">
        <v>8948.2900000000009</v>
      </c>
      <c r="E97" s="41">
        <f>SUMIFS('Month (GWh)'!E:E,'Month (GWh)'!$Z:$Z,'Quarter (GWh)'!$Z97,'Month (GWh)'!$Y:$Y,'Quarter (GWh)'!$Y97)</f>
        <v>183828.79</v>
      </c>
      <c r="F97" s="39">
        <v>14960.18</v>
      </c>
      <c r="G97" s="40">
        <v>-65.88</v>
      </c>
      <c r="H97" s="40">
        <v>1113.1600000000001</v>
      </c>
      <c r="I97" s="42">
        <f>SUMIFS('Month (GWh)'!I:I,'Month (GWh)'!$Z:$Z,'Quarter (GWh)'!$Z97,'Month (GWh)'!$Y:$Y,'Quarter (GWh)'!$Y97)</f>
        <v>312083.63</v>
      </c>
      <c r="J97" s="43">
        <f>SUMIFS('Month (GWh)'!J:J,'Month (GWh)'!$Z:$Z,'Quarter (GWh)'!$Z97,'Month (GWh)'!$Y:$Y,'Quarter (GWh)'!$Y97)</f>
        <v>319142.8</v>
      </c>
      <c r="K97" s="39">
        <v>77524.41</v>
      </c>
      <c r="L97" s="40">
        <v>138954.78</v>
      </c>
      <c r="M97" s="40">
        <v>29122.44</v>
      </c>
      <c r="N97" s="44">
        <v>41841.160000000003</v>
      </c>
      <c r="O97" s="40">
        <v>12474.59</v>
      </c>
      <c r="P97" s="40">
        <v>896.28</v>
      </c>
      <c r="Q97" s="40">
        <v>122.13</v>
      </c>
      <c r="R97" s="44">
        <v>0</v>
      </c>
      <c r="S97" s="39">
        <v>13179.62</v>
      </c>
      <c r="T97" s="149">
        <f t="shared" si="5"/>
        <v>314115.41000000009</v>
      </c>
      <c r="V97" s="109"/>
      <c r="W97" s="108"/>
      <c r="X97" s="108" t="s">
        <v>101</v>
      </c>
      <c r="Y97" s="108" t="str">
        <f t="shared" si="4"/>
        <v>1</v>
      </c>
      <c r="Z97" s="109">
        <v>2018</v>
      </c>
    </row>
    <row r="98" spans="1:26" ht="17.149999999999999" customHeight="1" x14ac:dyDescent="0.35">
      <c r="A98" s="50" t="str">
        <f t="shared" si="3"/>
        <v>Quarter 2 2018</v>
      </c>
      <c r="B98" s="44">
        <v>111859.25</v>
      </c>
      <c r="C98" s="40">
        <v>90423.71</v>
      </c>
      <c r="D98" s="40">
        <v>20593.8</v>
      </c>
      <c r="E98" s="41">
        <f>SUMIFS('Month (GWh)'!E:E,'Month (GWh)'!$Z:$Z,'Quarter (GWh)'!$Z98,'Month (GWh)'!$Y:$Y,'Quarter (GWh)'!$Y98)</f>
        <v>69829.91</v>
      </c>
      <c r="F98" s="39">
        <v>-10437.08</v>
      </c>
      <c r="G98" s="40">
        <v>-27.6</v>
      </c>
      <c r="H98" s="40">
        <v>1125.53</v>
      </c>
      <c r="I98" s="42">
        <f>SUMIFS('Month (GWh)'!I:I,'Month (GWh)'!$Z:$Z,'Quarter (GWh)'!$Z98,'Month (GWh)'!$Y:$Y,'Quarter (GWh)'!$Y98)</f>
        <v>202282.96000000002</v>
      </c>
      <c r="J98" s="43">
        <f>SUMIFS('Month (GWh)'!J:J,'Month (GWh)'!$Z:$Z,'Quarter (GWh)'!$Z98,'Month (GWh)'!$Y:$Y,'Quarter (GWh)'!$Y98)</f>
        <v>172350.01</v>
      </c>
      <c r="K98" s="39">
        <v>66684.570000000007</v>
      </c>
      <c r="L98" s="40">
        <v>45304.74</v>
      </c>
      <c r="M98" s="40">
        <v>16471.650000000001</v>
      </c>
      <c r="N98" s="44">
        <v>20896.75</v>
      </c>
      <c r="O98" s="40">
        <v>12427.58</v>
      </c>
      <c r="P98" s="40">
        <v>252.25</v>
      </c>
      <c r="Q98" s="40">
        <v>268.89</v>
      </c>
      <c r="R98" s="44">
        <v>0</v>
      </c>
      <c r="S98" s="39">
        <v>9113.07</v>
      </c>
      <c r="T98" s="149">
        <f t="shared" si="5"/>
        <v>171419.5</v>
      </c>
      <c r="V98" s="109"/>
      <c r="W98" s="108"/>
      <c r="X98" s="108" t="s">
        <v>102</v>
      </c>
      <c r="Y98" s="108" t="str">
        <f t="shared" si="4"/>
        <v>2</v>
      </c>
      <c r="Z98" s="109">
        <v>2018</v>
      </c>
    </row>
    <row r="99" spans="1:26" ht="17.149999999999999" customHeight="1" x14ac:dyDescent="0.35">
      <c r="A99" s="50" t="str">
        <f t="shared" si="3"/>
        <v>Quarter 3 2018</v>
      </c>
      <c r="B99" s="44">
        <v>103778.57</v>
      </c>
      <c r="C99" s="40">
        <v>80873.89</v>
      </c>
      <c r="D99" s="40">
        <v>44399.07</v>
      </c>
      <c r="E99" s="41">
        <f>SUMIFS('Month (GWh)'!E:E,'Month (GWh)'!$Z:$Z,'Quarter (GWh)'!$Z99,'Month (GWh)'!$Y:$Y,'Quarter (GWh)'!$Y99)</f>
        <v>36474.820000000007</v>
      </c>
      <c r="F99" s="39">
        <v>-2610.83</v>
      </c>
      <c r="G99" s="40">
        <v>-33.380000000000003</v>
      </c>
      <c r="H99" s="40">
        <v>1137.9000000000001</v>
      </c>
      <c r="I99" s="42">
        <f>SUMIFS('Month (GWh)'!I:I,'Month (GWh)'!$Z:$Z,'Quarter (GWh)'!$Z99,'Month (GWh)'!$Y:$Y,'Quarter (GWh)'!$Y99)</f>
        <v>184652.46000000002</v>
      </c>
      <c r="J99" s="43">
        <f>SUMIFS('Month (GWh)'!J:J,'Month (GWh)'!$Z:$Z,'Quarter (GWh)'!$Z99,'Month (GWh)'!$Y:$Y,'Quarter (GWh)'!$Y99)</f>
        <v>138747.07</v>
      </c>
      <c r="K99" s="39">
        <v>59971.07</v>
      </c>
      <c r="L99" s="40">
        <v>23896.57</v>
      </c>
      <c r="M99" s="40">
        <v>16307.79</v>
      </c>
      <c r="N99" s="44">
        <v>18284.54</v>
      </c>
      <c r="O99" s="40">
        <v>12714.51</v>
      </c>
      <c r="P99" s="40">
        <v>325.37</v>
      </c>
      <c r="Q99" s="40">
        <v>140.47</v>
      </c>
      <c r="R99" s="44">
        <v>0</v>
      </c>
      <c r="S99" s="39">
        <v>8386.59</v>
      </c>
      <c r="T99" s="149">
        <f t="shared" si="5"/>
        <v>140026.91</v>
      </c>
      <c r="V99" s="109"/>
      <c r="W99" s="108"/>
      <c r="X99" s="108" t="s">
        <v>103</v>
      </c>
      <c r="Y99" s="108" t="str">
        <f t="shared" si="4"/>
        <v>3</v>
      </c>
      <c r="Z99" s="109">
        <v>2018</v>
      </c>
    </row>
    <row r="100" spans="1:26" ht="17.149999999999999" customHeight="1" x14ac:dyDescent="0.35">
      <c r="A100" s="50" t="str">
        <f t="shared" si="3"/>
        <v>Quarter 4 2018</v>
      </c>
      <c r="B100" s="44">
        <v>115253.5</v>
      </c>
      <c r="C100" s="40">
        <v>149684.92000000001</v>
      </c>
      <c r="D100" s="40">
        <v>9734.5400000000009</v>
      </c>
      <c r="E100" s="41">
        <f>SUMIFS('Month (GWh)'!E:E,'Month (GWh)'!$Z:$Z,'Quarter (GWh)'!$Z100,'Month (GWh)'!$Y:$Y,'Quarter (GWh)'!$Y100)</f>
        <v>139950.38</v>
      </c>
      <c r="F100" s="39">
        <v>-7502.87</v>
      </c>
      <c r="G100" s="40">
        <v>-57.01</v>
      </c>
      <c r="H100" s="40">
        <v>1137.9000000000001</v>
      </c>
      <c r="I100" s="42">
        <f>SUMIFS('Month (GWh)'!I:I,'Month (GWh)'!$Z:$Z,'Quarter (GWh)'!$Z100,'Month (GWh)'!$Y:$Y,'Quarter (GWh)'!$Y100)</f>
        <v>264938.42000000004</v>
      </c>
      <c r="J100" s="43">
        <f>SUMIFS('Month (GWh)'!J:J,'Month (GWh)'!$Z:$Z,'Quarter (GWh)'!$Z100,'Month (GWh)'!$Y:$Y,'Quarter (GWh)'!$Y100)</f>
        <v>248781.91</v>
      </c>
      <c r="K100" s="39">
        <v>69217.509999999995</v>
      </c>
      <c r="L100" s="40">
        <v>91564.38</v>
      </c>
      <c r="M100" s="40">
        <v>27502.92</v>
      </c>
      <c r="N100" s="44">
        <v>33899.29</v>
      </c>
      <c r="O100" s="40">
        <v>13495.04</v>
      </c>
      <c r="P100" s="40">
        <v>369.44</v>
      </c>
      <c r="Q100" s="40">
        <v>590.34</v>
      </c>
      <c r="R100" s="44">
        <v>0</v>
      </c>
      <c r="S100" s="39">
        <v>11736.89</v>
      </c>
      <c r="T100" s="149">
        <f t="shared" si="5"/>
        <v>248375.81</v>
      </c>
      <c r="V100" s="109"/>
      <c r="W100" s="108"/>
      <c r="X100" s="108" t="s">
        <v>104</v>
      </c>
      <c r="Y100" s="108" t="str">
        <f t="shared" si="4"/>
        <v>4</v>
      </c>
      <c r="Z100" s="109">
        <v>2018</v>
      </c>
    </row>
    <row r="101" spans="1:26" ht="17.149999999999999" customHeight="1" x14ac:dyDescent="0.35">
      <c r="A101" s="50" t="str">
        <f t="shared" si="3"/>
        <v>Quarter 1 2019</v>
      </c>
      <c r="B101" s="44">
        <v>112087.05</v>
      </c>
      <c r="C101" s="40">
        <v>165847.60999999999</v>
      </c>
      <c r="D101" s="40">
        <v>10349.040000000001</v>
      </c>
      <c r="E101" s="41">
        <f>SUMIFS('Month (GWh)'!E:E,'Month (GWh)'!$Z:$Z,'Quarter (GWh)'!$Z101,'Month (GWh)'!$Y:$Y,'Quarter (GWh)'!$Y101)</f>
        <v>155498.57</v>
      </c>
      <c r="F101" s="39">
        <v>12300.55</v>
      </c>
      <c r="G101" s="40">
        <v>-61.01</v>
      </c>
      <c r="H101" s="40">
        <v>1160.7</v>
      </c>
      <c r="I101" s="42">
        <f>SUMIFS('Month (GWh)'!I:I,'Month (GWh)'!$Z:$Z,'Quarter (GWh)'!$Z101,'Month (GWh)'!$Y:$Y,'Quarter (GWh)'!$Y101)</f>
        <v>277934.66000000003</v>
      </c>
      <c r="J101" s="43">
        <f>SUMIFS('Month (GWh)'!J:J,'Month (GWh)'!$Z:$Z,'Quarter (GWh)'!$Z101,'Month (GWh)'!$Y:$Y,'Quarter (GWh)'!$Y101)</f>
        <v>280985.86</v>
      </c>
      <c r="K101" s="39">
        <v>75971.63</v>
      </c>
      <c r="L101" s="40">
        <v>116247.91</v>
      </c>
      <c r="M101" s="40">
        <v>23957.64</v>
      </c>
      <c r="N101" s="44">
        <v>38261.64</v>
      </c>
      <c r="O101" s="40">
        <v>14190.83</v>
      </c>
      <c r="P101" s="40">
        <v>353.48</v>
      </c>
      <c r="Q101" s="40">
        <v>690.35</v>
      </c>
      <c r="R101" s="44">
        <v>0</v>
      </c>
      <c r="S101" s="39">
        <v>12192.32</v>
      </c>
      <c r="T101" s="149">
        <f t="shared" si="5"/>
        <v>281865.8</v>
      </c>
      <c r="V101" s="109"/>
      <c r="W101" s="108"/>
      <c r="X101" s="108" t="s">
        <v>101</v>
      </c>
      <c r="Y101" s="108" t="str">
        <f t="shared" si="4"/>
        <v>1</v>
      </c>
      <c r="Z101" s="109">
        <v>2019</v>
      </c>
    </row>
    <row r="102" spans="1:26" ht="17.149999999999999" customHeight="1" x14ac:dyDescent="0.35">
      <c r="A102" s="50" t="str">
        <f t="shared" si="3"/>
        <v>Quarter 2 2019</v>
      </c>
      <c r="B102" s="44">
        <v>105839.62</v>
      </c>
      <c r="C102" s="40">
        <v>118967.17</v>
      </c>
      <c r="D102" s="40">
        <v>40107.760000000002</v>
      </c>
      <c r="E102" s="41">
        <f>SUMIFS('Month (GWh)'!E:E,'Month (GWh)'!$Z:$Z,'Quarter (GWh)'!$Z102,'Month (GWh)'!$Y:$Y,'Quarter (GWh)'!$Y102)</f>
        <v>78859.41</v>
      </c>
      <c r="F102" s="39">
        <v>-4793.59</v>
      </c>
      <c r="G102" s="40">
        <v>-82.68</v>
      </c>
      <c r="H102" s="40">
        <v>1173.5999999999999</v>
      </c>
      <c r="I102" s="42">
        <f>SUMIFS('Month (GWh)'!I:I,'Month (GWh)'!$Z:$Z,'Quarter (GWh)'!$Z102,'Month (GWh)'!$Y:$Y,'Quarter (GWh)'!$Y102)</f>
        <v>224806.78999999998</v>
      </c>
      <c r="J102" s="43">
        <f>SUMIFS('Month (GWh)'!J:J,'Month (GWh)'!$Z:$Z,'Quarter (GWh)'!$Z102,'Month (GWh)'!$Y:$Y,'Quarter (GWh)'!$Y102)</f>
        <v>180996.36000000002</v>
      </c>
      <c r="K102" s="39">
        <v>67407.34</v>
      </c>
      <c r="L102" s="40">
        <v>51592.81</v>
      </c>
      <c r="M102" s="40">
        <v>15451.55</v>
      </c>
      <c r="N102" s="44">
        <v>22980.87</v>
      </c>
      <c r="O102" s="40">
        <v>13544.75</v>
      </c>
      <c r="P102" s="40">
        <v>232.4</v>
      </c>
      <c r="Q102" s="40">
        <v>812.09</v>
      </c>
      <c r="R102" s="44">
        <v>0</v>
      </c>
      <c r="S102" s="39">
        <v>9519.6299999999992</v>
      </c>
      <c r="T102" s="149">
        <f t="shared" si="5"/>
        <v>181541.43999999997</v>
      </c>
      <c r="V102" s="109"/>
      <c r="W102" s="108"/>
      <c r="X102" s="108" t="s">
        <v>102</v>
      </c>
      <c r="Y102" s="108" t="str">
        <f t="shared" si="4"/>
        <v>2</v>
      </c>
      <c r="Z102" s="109">
        <v>2019</v>
      </c>
    </row>
    <row r="103" spans="1:26" ht="17.149999999999999" customHeight="1" x14ac:dyDescent="0.35">
      <c r="A103" s="50" t="str">
        <f t="shared" si="3"/>
        <v>Quarter 3 2019</v>
      </c>
      <c r="B103" s="44">
        <v>97246.68</v>
      </c>
      <c r="C103" s="40">
        <v>64639.19</v>
      </c>
      <c r="D103" s="40">
        <v>25766.33</v>
      </c>
      <c r="E103" s="41">
        <f>SUMIFS('Month (GWh)'!E:E,'Month (GWh)'!$Z:$Z,'Quarter (GWh)'!$Z103,'Month (GWh)'!$Y:$Y,'Quarter (GWh)'!$Y103)</f>
        <v>38872.86</v>
      </c>
      <c r="F103" s="39">
        <v>-6926.12</v>
      </c>
      <c r="G103" s="40">
        <v>-72.900000000000006</v>
      </c>
      <c r="H103" s="40">
        <v>1186.49</v>
      </c>
      <c r="I103" s="42">
        <f>SUMIFS('Month (GWh)'!I:I,'Month (GWh)'!$Z:$Z,'Quarter (GWh)'!$Z103,'Month (GWh)'!$Y:$Y,'Quarter (GWh)'!$Y103)</f>
        <v>161885.87</v>
      </c>
      <c r="J103" s="43">
        <f>SUMIFS('Month (GWh)'!J:J,'Month (GWh)'!$Z:$Z,'Quarter (GWh)'!$Z103,'Month (GWh)'!$Y:$Y,'Quarter (GWh)'!$Y103)</f>
        <v>130307.02</v>
      </c>
      <c r="K103" s="39">
        <v>59442.28</v>
      </c>
      <c r="L103" s="40">
        <v>19876.099999999999</v>
      </c>
      <c r="M103" s="40">
        <v>13950.47</v>
      </c>
      <c r="N103" s="44">
        <v>16850.45</v>
      </c>
      <c r="O103" s="40">
        <v>13149.8</v>
      </c>
      <c r="P103" s="40">
        <v>134.25</v>
      </c>
      <c r="Q103" s="40">
        <v>291.89999999999998</v>
      </c>
      <c r="R103" s="44">
        <v>0</v>
      </c>
      <c r="S103" s="39">
        <v>7936.15</v>
      </c>
      <c r="T103" s="149">
        <f t="shared" si="5"/>
        <v>131631.4</v>
      </c>
      <c r="V103" s="109"/>
      <c r="W103" s="108"/>
      <c r="X103" s="108" t="s">
        <v>103</v>
      </c>
      <c r="Y103" s="108" t="str">
        <f t="shared" si="4"/>
        <v>3</v>
      </c>
      <c r="Z103" s="109">
        <v>2019</v>
      </c>
    </row>
    <row r="104" spans="1:26" ht="17.149999999999999" customHeight="1" x14ac:dyDescent="0.35">
      <c r="A104" s="50" t="str">
        <f t="shared" si="3"/>
        <v>Quarter 4 2019</v>
      </c>
      <c r="B104" s="44">
        <v>121034.34</v>
      </c>
      <c r="C104" s="40">
        <v>154168.35999999999</v>
      </c>
      <c r="D104" s="40">
        <v>15570.81</v>
      </c>
      <c r="E104" s="41">
        <f>SUMIFS('Month (GWh)'!E:E,'Month (GWh)'!$Z:$Z,'Quarter (GWh)'!$Z104,'Month (GWh)'!$Y:$Y,'Quarter (GWh)'!$Y104)</f>
        <v>138597.54999999999</v>
      </c>
      <c r="F104" s="39">
        <v>258.42</v>
      </c>
      <c r="G104" s="40">
        <v>-68.45</v>
      </c>
      <c r="H104" s="40">
        <v>1186.49</v>
      </c>
      <c r="I104" s="42">
        <f>SUMIFS('Month (GWh)'!I:I,'Month (GWh)'!$Z:$Z,'Quarter (GWh)'!$Z104,'Month (GWh)'!$Y:$Y,'Quarter (GWh)'!$Y104)</f>
        <v>275202.7</v>
      </c>
      <c r="J104" s="43">
        <f>SUMIFS('Month (GWh)'!J:J,'Month (GWh)'!$Z:$Z,'Quarter (GWh)'!$Z104,'Month (GWh)'!$Y:$Y,'Quarter (GWh)'!$Y104)</f>
        <v>261008.35</v>
      </c>
      <c r="K104" s="39">
        <v>69904.14</v>
      </c>
      <c r="L104" s="40">
        <v>102419.46</v>
      </c>
      <c r="M104" s="40">
        <v>23937.66</v>
      </c>
      <c r="N104" s="44">
        <v>35726.870000000003</v>
      </c>
      <c r="O104" s="40">
        <v>13991.77</v>
      </c>
      <c r="P104" s="40">
        <v>193.57</v>
      </c>
      <c r="Q104" s="40">
        <v>1122.3499999999999</v>
      </c>
      <c r="R104" s="44">
        <v>0</v>
      </c>
      <c r="S104" s="39">
        <v>12088.11</v>
      </c>
      <c r="T104" s="149">
        <f t="shared" si="5"/>
        <v>259383.93</v>
      </c>
      <c r="V104" s="109"/>
      <c r="W104" s="108"/>
      <c r="X104" s="108" t="s">
        <v>104</v>
      </c>
      <c r="Y104" s="108" t="str">
        <f t="shared" si="4"/>
        <v>4</v>
      </c>
      <c r="Z104" s="109">
        <v>2019</v>
      </c>
    </row>
    <row r="105" spans="1:26" ht="17.149999999999999" customHeight="1" x14ac:dyDescent="0.35">
      <c r="A105" s="50" t="str">
        <f t="shared" si="3"/>
        <v>Quarter 1 2020</v>
      </c>
      <c r="B105" s="44">
        <v>115732.6</v>
      </c>
      <c r="C105" s="40">
        <v>147465.28</v>
      </c>
      <c r="D105" s="40">
        <v>14474.32</v>
      </c>
      <c r="E105" s="41">
        <f>SUMIFS('Month (GWh)'!E:E,'Month (GWh)'!$Z:$Z,'Quarter (GWh)'!$Z105,'Month (GWh)'!$Y:$Y,'Quarter (GWh)'!$Y105)</f>
        <v>132990.96</v>
      </c>
      <c r="F105" s="39">
        <v>14893.88</v>
      </c>
      <c r="G105" s="40">
        <v>-49.52</v>
      </c>
      <c r="H105" s="40">
        <v>1211.4000000000001</v>
      </c>
      <c r="I105" s="42">
        <f>SUMIFS('Month (GWh)'!I:I,'Month (GWh)'!$Z:$Z,'Quarter (GWh)'!$Z105,'Month (GWh)'!$Y:$Y,'Quarter (GWh)'!$Y105)</f>
        <v>263197.88</v>
      </c>
      <c r="J105" s="43">
        <f>SUMIFS('Month (GWh)'!J:J,'Month (GWh)'!$Z:$Z,'Quarter (GWh)'!$Z105,'Month (GWh)'!$Y:$Y,'Quarter (GWh)'!$Y105)</f>
        <v>264779.32</v>
      </c>
      <c r="K105" s="39">
        <v>57380.12</v>
      </c>
      <c r="L105" s="40">
        <v>117380.98</v>
      </c>
      <c r="M105" s="40">
        <v>24407.22</v>
      </c>
      <c r="N105" s="44">
        <v>40372.78</v>
      </c>
      <c r="O105" s="40">
        <v>13554.09</v>
      </c>
      <c r="P105" s="40">
        <v>257.39999999999998</v>
      </c>
      <c r="Q105" s="40">
        <v>1041.1400000000001</v>
      </c>
      <c r="R105" s="44">
        <v>0</v>
      </c>
      <c r="S105" s="39">
        <v>12905.75</v>
      </c>
      <c r="T105" s="149">
        <f t="shared" si="5"/>
        <v>267299.48</v>
      </c>
      <c r="V105" s="109"/>
      <c r="W105" s="108"/>
      <c r="X105" s="108" t="s">
        <v>101</v>
      </c>
      <c r="Y105" s="108" t="str">
        <f t="shared" si="4"/>
        <v>1</v>
      </c>
      <c r="Z105" s="109">
        <v>2020</v>
      </c>
    </row>
    <row r="106" spans="1:26" ht="17.149999999999999" customHeight="1" x14ac:dyDescent="0.35">
      <c r="A106" s="50" t="str">
        <f t="shared" si="3"/>
        <v>Quarter 2 2020</v>
      </c>
      <c r="B106" s="44">
        <v>116044.91</v>
      </c>
      <c r="C106" s="40">
        <v>95366.23</v>
      </c>
      <c r="D106" s="40">
        <v>48864.36</v>
      </c>
      <c r="E106" s="41">
        <f>SUMIFS('Month (GWh)'!E:E,'Month (GWh)'!$Z:$Z,'Quarter (GWh)'!$Z106,'Month (GWh)'!$Y:$Y,'Quarter (GWh)'!$Y106)</f>
        <v>46501.869999999995</v>
      </c>
      <c r="F106" s="39">
        <v>-12376.52</v>
      </c>
      <c r="G106" s="40">
        <v>-63.13</v>
      </c>
      <c r="H106" s="40">
        <v>1211.4000000000001</v>
      </c>
      <c r="I106" s="42">
        <f>SUMIFS('Month (GWh)'!I:I,'Month (GWh)'!$Z:$Z,'Quarter (GWh)'!$Z106,'Month (GWh)'!$Y:$Y,'Quarter (GWh)'!$Y106)</f>
        <v>211411.14</v>
      </c>
      <c r="J106" s="43">
        <f>SUMIFS('Month (GWh)'!J:J,'Month (GWh)'!$Z:$Z,'Quarter (GWh)'!$Z106,'Month (GWh)'!$Y:$Y,'Quarter (GWh)'!$Y106)</f>
        <v>151318.53999999998</v>
      </c>
      <c r="K106" s="39">
        <v>47799.51</v>
      </c>
      <c r="L106" s="40">
        <v>45532.4</v>
      </c>
      <c r="M106" s="40">
        <v>13929.62</v>
      </c>
      <c r="N106" s="44">
        <v>19848.009999999998</v>
      </c>
      <c r="O106" s="40">
        <v>13720.03</v>
      </c>
      <c r="P106" s="40">
        <v>300.05</v>
      </c>
      <c r="Q106" s="40">
        <v>885.01</v>
      </c>
      <c r="R106" s="44">
        <v>0</v>
      </c>
      <c r="S106" s="39">
        <v>9763.3799999999992</v>
      </c>
      <c r="T106" s="149">
        <f t="shared" si="5"/>
        <v>151778.01</v>
      </c>
      <c r="V106" s="109"/>
      <c r="W106" s="108"/>
      <c r="X106" s="108" t="s">
        <v>102</v>
      </c>
      <c r="Y106" s="108" t="str">
        <f t="shared" si="4"/>
        <v>2</v>
      </c>
      <c r="Z106" s="109">
        <v>2020</v>
      </c>
    </row>
    <row r="107" spans="1:26" ht="17.149999999999999" customHeight="1" x14ac:dyDescent="0.35">
      <c r="A107" s="50" t="str">
        <f t="shared" si="3"/>
        <v>Quarter 3 2020</v>
      </c>
      <c r="B107" s="44">
        <v>97645.27</v>
      </c>
      <c r="C107" s="40">
        <v>72434.880000000005</v>
      </c>
      <c r="D107" s="40">
        <v>30074.36</v>
      </c>
      <c r="E107" s="41">
        <f>SUMIFS('Month (GWh)'!E:E,'Month (GWh)'!$Z:$Z,'Quarter (GWh)'!$Z107,'Month (GWh)'!$Y:$Y,'Quarter (GWh)'!$Y107)</f>
        <v>42360.520000000004</v>
      </c>
      <c r="F107" s="39">
        <v>1768.81</v>
      </c>
      <c r="G107" s="40">
        <v>-43.25</v>
      </c>
      <c r="H107" s="40">
        <v>1224.72</v>
      </c>
      <c r="I107" s="42">
        <f>SUMIFS('Month (GWh)'!I:I,'Month (GWh)'!$Z:$Z,'Quarter (GWh)'!$Z107,'Month (GWh)'!$Y:$Y,'Quarter (GWh)'!$Y107)</f>
        <v>170080.15</v>
      </c>
      <c r="J107" s="43">
        <f>SUMIFS('Month (GWh)'!J:J,'Month (GWh)'!$Z:$Z,'Quarter (GWh)'!$Z107,'Month (GWh)'!$Y:$Y,'Quarter (GWh)'!$Y107)</f>
        <v>142956.06</v>
      </c>
      <c r="K107" s="39">
        <v>62120.69</v>
      </c>
      <c r="L107" s="40">
        <v>27825.279999999999</v>
      </c>
      <c r="M107" s="40">
        <v>14827.77</v>
      </c>
      <c r="N107" s="44">
        <v>15393.96</v>
      </c>
      <c r="O107" s="40">
        <v>11835.34</v>
      </c>
      <c r="P107" s="40">
        <v>220.26</v>
      </c>
      <c r="Q107" s="40">
        <v>392.36</v>
      </c>
      <c r="R107" s="44">
        <v>0</v>
      </c>
      <c r="S107" s="39">
        <v>8797.3700000000008</v>
      </c>
      <c r="T107" s="149">
        <f t="shared" si="5"/>
        <v>141413.03</v>
      </c>
      <c r="V107" s="109"/>
      <c r="W107" s="108"/>
      <c r="X107" s="108" t="s">
        <v>103</v>
      </c>
      <c r="Y107" s="108" t="str">
        <f t="shared" si="4"/>
        <v>3</v>
      </c>
      <c r="Z107" s="109">
        <v>2020</v>
      </c>
    </row>
    <row r="108" spans="1:26" ht="17.149999999999999" customHeight="1" x14ac:dyDescent="0.35">
      <c r="A108" s="50" t="str">
        <f t="shared" si="3"/>
        <v>Quarter 4 2020</v>
      </c>
      <c r="B108" s="44">
        <v>109971.68</v>
      </c>
      <c r="C108" s="40">
        <v>162921.5</v>
      </c>
      <c r="D108" s="40">
        <v>12617.21</v>
      </c>
      <c r="E108" s="41">
        <f>SUMIFS('Month (GWh)'!E:E,'Month (GWh)'!$Z:$Z,'Quarter (GWh)'!$Z108,'Month (GWh)'!$Y:$Y,'Quarter (GWh)'!$Y108)</f>
        <v>150304.29</v>
      </c>
      <c r="F108" s="39">
        <v>-4457.88</v>
      </c>
      <c r="G108" s="40">
        <v>-50.76</v>
      </c>
      <c r="H108" s="40">
        <v>1224.72</v>
      </c>
      <c r="I108" s="42">
        <f>SUMIFS('Month (GWh)'!I:I,'Month (GWh)'!$Z:$Z,'Quarter (GWh)'!$Z108,'Month (GWh)'!$Y:$Y,'Quarter (GWh)'!$Y108)</f>
        <v>272893.18</v>
      </c>
      <c r="J108" s="43">
        <f>SUMIFS('Month (GWh)'!J:J,'Month (GWh)'!$Z:$Z,'Quarter (GWh)'!$Z108,'Month (GWh)'!$Y:$Y,'Quarter (GWh)'!$Y108)</f>
        <v>256992.04999999996</v>
      </c>
      <c r="K108" s="39">
        <v>65229.95</v>
      </c>
      <c r="L108" s="40">
        <v>109440.03</v>
      </c>
      <c r="M108" s="40">
        <v>24596.080000000002</v>
      </c>
      <c r="N108" s="44">
        <v>34170.660000000003</v>
      </c>
      <c r="O108" s="40">
        <v>13058.74</v>
      </c>
      <c r="P108" s="40">
        <v>237.18</v>
      </c>
      <c r="Q108" s="40">
        <v>682.49</v>
      </c>
      <c r="R108" s="44">
        <v>0</v>
      </c>
      <c r="S108" s="39">
        <v>12247.01</v>
      </c>
      <c r="T108" s="149">
        <f t="shared" si="5"/>
        <v>259662.13999999998</v>
      </c>
      <c r="V108" s="109"/>
      <c r="W108" s="108"/>
      <c r="X108" s="108" t="s">
        <v>104</v>
      </c>
      <c r="Y108" s="108" t="str">
        <f t="shared" si="4"/>
        <v>4</v>
      </c>
      <c r="Z108" s="109">
        <v>2020</v>
      </c>
    </row>
    <row r="109" spans="1:26" ht="17.149999999999999" customHeight="1" x14ac:dyDescent="0.35">
      <c r="A109" s="50" t="str">
        <f t="shared" si="3"/>
        <v>Quarter 1 2021</v>
      </c>
      <c r="B109" s="44">
        <v>99848.9</v>
      </c>
      <c r="C109" s="40">
        <v>199967.92</v>
      </c>
      <c r="D109" s="40">
        <v>13653.88</v>
      </c>
      <c r="E109" s="41">
        <f>SUMIFS('Month (GWh)'!E:E,'Month (GWh)'!$Z:$Z,'Quarter (GWh)'!$Z109,'Month (GWh)'!$Y:$Y,'Quarter (GWh)'!$Y109)</f>
        <v>186314.04</v>
      </c>
      <c r="F109" s="39">
        <v>9958.76</v>
      </c>
      <c r="G109" s="40">
        <v>-51.95</v>
      </c>
      <c r="H109" s="40">
        <v>1216.78</v>
      </c>
      <c r="I109" s="42">
        <f>SUMIFS('Month (GWh)'!I:I,'Month (GWh)'!$Z:$Z,'Quarter (GWh)'!$Z109,'Month (GWh)'!$Y:$Y,'Quarter (GWh)'!$Y109)</f>
        <v>299816.81999999995</v>
      </c>
      <c r="J109" s="43">
        <f>SUMIFS('Month (GWh)'!J:J,'Month (GWh)'!$Z:$Z,'Quarter (GWh)'!$Z109,'Month (GWh)'!$Y:$Y,'Quarter (GWh)'!$Y109)</f>
        <v>297286.50999999995</v>
      </c>
      <c r="K109" s="39">
        <v>67985.960000000006</v>
      </c>
      <c r="L109" s="40">
        <v>130529.51</v>
      </c>
      <c r="M109" s="40">
        <v>25567.98</v>
      </c>
      <c r="N109" s="44">
        <v>39880.620000000003</v>
      </c>
      <c r="O109" s="40">
        <v>11758.38</v>
      </c>
      <c r="P109" s="40">
        <v>462.09</v>
      </c>
      <c r="Q109" s="40">
        <v>825.55</v>
      </c>
      <c r="R109" s="44">
        <v>0</v>
      </c>
      <c r="S109" s="39">
        <v>12699.6</v>
      </c>
      <c r="T109" s="149">
        <f t="shared" si="5"/>
        <v>289709.69</v>
      </c>
      <c r="V109" s="109"/>
      <c r="W109" s="108"/>
      <c r="X109" s="108" t="s">
        <v>101</v>
      </c>
      <c r="Y109" s="108" t="str">
        <f t="shared" si="4"/>
        <v>1</v>
      </c>
      <c r="Z109" s="109">
        <v>2021</v>
      </c>
    </row>
    <row r="110" spans="1:26" ht="17.149999999999999" customHeight="1" x14ac:dyDescent="0.35">
      <c r="A110" s="50" t="str">
        <f t="shared" si="3"/>
        <v>Quarter 2 2021</v>
      </c>
      <c r="B110" s="44">
        <v>69078.92</v>
      </c>
      <c r="C110" s="40">
        <v>125159.17</v>
      </c>
      <c r="D110" s="40">
        <v>11962.82</v>
      </c>
      <c r="E110" s="41">
        <f>SUMIFS('Month (GWh)'!E:E,'Month (GWh)'!$Z:$Z,'Quarter (GWh)'!$Z110,'Month (GWh)'!$Y:$Y,'Quarter (GWh)'!$Y110)</f>
        <v>113196.35</v>
      </c>
      <c r="F110" s="39">
        <v>3032.98</v>
      </c>
      <c r="G110" s="40">
        <v>-59.85</v>
      </c>
      <c r="H110" s="40">
        <v>1230.3</v>
      </c>
      <c r="I110" s="42">
        <f>SUMIFS('Month (GWh)'!I:I,'Month (GWh)'!$Z:$Z,'Quarter (GWh)'!$Z110,'Month (GWh)'!$Y:$Y,'Quarter (GWh)'!$Y110)</f>
        <v>194238.09000000003</v>
      </c>
      <c r="J110" s="43">
        <f>SUMIFS('Month (GWh)'!J:J,'Month (GWh)'!$Z:$Z,'Quarter (GWh)'!$Z110,'Month (GWh)'!$Y:$Y,'Quarter (GWh)'!$Y110)</f>
        <v>186478.69</v>
      </c>
      <c r="K110" s="39">
        <v>63430.1</v>
      </c>
      <c r="L110" s="40">
        <v>61733.64</v>
      </c>
      <c r="M110" s="40">
        <v>15492.49</v>
      </c>
      <c r="N110" s="44">
        <v>23436.01</v>
      </c>
      <c r="O110" s="40">
        <v>8600.89</v>
      </c>
      <c r="P110" s="40">
        <v>135.69</v>
      </c>
      <c r="Q110" s="40">
        <v>765.94</v>
      </c>
      <c r="R110" s="44">
        <v>0</v>
      </c>
      <c r="S110" s="39">
        <v>9747.48</v>
      </c>
      <c r="T110" s="149">
        <f t="shared" si="5"/>
        <v>183342.24000000002</v>
      </c>
      <c r="V110" s="109"/>
      <c r="W110" s="108"/>
      <c r="X110" s="108" t="s">
        <v>102</v>
      </c>
      <c r="Y110" s="108" t="str">
        <f t="shared" si="4"/>
        <v>2</v>
      </c>
      <c r="Z110" s="109">
        <v>2021</v>
      </c>
    </row>
    <row r="111" spans="1:26" ht="17.149999999999999" customHeight="1" x14ac:dyDescent="0.35">
      <c r="A111" s="50" t="str">
        <f t="shared" si="3"/>
        <v>Quarter 3 2021</v>
      </c>
      <c r="B111" s="44">
        <v>86987.51</v>
      </c>
      <c r="C111" s="40">
        <v>74122.5</v>
      </c>
      <c r="D111" s="40">
        <v>17530.86</v>
      </c>
      <c r="E111" s="41">
        <f>SUMIFS('Month (GWh)'!E:E,'Month (GWh)'!$Z:$Z,'Quarter (GWh)'!$Z111,'Month (GWh)'!$Y:$Y,'Quarter (GWh)'!$Y111)</f>
        <v>56591.64</v>
      </c>
      <c r="F111" s="39">
        <v>-10705.15</v>
      </c>
      <c r="G111" s="40">
        <v>-70.540000000000006</v>
      </c>
      <c r="H111" s="40">
        <v>1243.82</v>
      </c>
      <c r="I111" s="42">
        <f>SUMIFS('Month (GWh)'!I:I,'Month (GWh)'!$Z:$Z,'Quarter (GWh)'!$Z111,'Month (GWh)'!$Y:$Y,'Quarter (GWh)'!$Y111)</f>
        <v>161110.01</v>
      </c>
      <c r="J111" s="43">
        <f>SUMIFS('Month (GWh)'!J:J,'Month (GWh)'!$Z:$Z,'Quarter (GWh)'!$Z111,'Month (GWh)'!$Y:$Y,'Quarter (GWh)'!$Y111)</f>
        <v>134047.28</v>
      </c>
      <c r="K111" s="39">
        <v>59712.11</v>
      </c>
      <c r="L111" s="40">
        <v>21725.77</v>
      </c>
      <c r="M111" s="40">
        <v>14795.67</v>
      </c>
      <c r="N111" s="44">
        <v>16238.42</v>
      </c>
      <c r="O111" s="40">
        <v>10975.13</v>
      </c>
      <c r="P111" s="40">
        <v>278.31</v>
      </c>
      <c r="Q111" s="40">
        <v>101.97</v>
      </c>
      <c r="R111" s="44">
        <v>0</v>
      </c>
      <c r="S111" s="39">
        <v>7712.24</v>
      </c>
      <c r="T111" s="149">
        <f t="shared" si="5"/>
        <v>131539.62</v>
      </c>
      <c r="V111" s="109"/>
      <c r="W111" s="108"/>
      <c r="X111" s="108" t="s">
        <v>103</v>
      </c>
      <c r="Y111" s="108" t="str">
        <f t="shared" si="4"/>
        <v>3</v>
      </c>
      <c r="Z111" s="109">
        <v>2021</v>
      </c>
    </row>
    <row r="112" spans="1:26" ht="17.149999999999999" customHeight="1" x14ac:dyDescent="0.35">
      <c r="A112" s="50" t="str">
        <f t="shared" si="3"/>
        <v>Quarter 4 2021</v>
      </c>
      <c r="B112" s="44">
        <v>108076.55</v>
      </c>
      <c r="C112" s="40">
        <v>161594.59</v>
      </c>
      <c r="D112" s="40">
        <v>32534.240000000002</v>
      </c>
      <c r="E112" s="41">
        <f>SUMIFS('Month (GWh)'!E:E,'Month (GWh)'!$Z:$Z,'Quarter (GWh)'!$Z112,'Month (GWh)'!$Y:$Y,'Quarter (GWh)'!$Y112)</f>
        <v>129060.34999999999</v>
      </c>
      <c r="F112" s="39">
        <v>-335.89</v>
      </c>
      <c r="G112" s="40">
        <v>-109.69</v>
      </c>
      <c r="H112" s="40">
        <v>1243.82</v>
      </c>
      <c r="I112" s="42">
        <f>SUMIFS('Month (GWh)'!I:I,'Month (GWh)'!$Z:$Z,'Quarter (GWh)'!$Z112,'Month (GWh)'!$Y:$Y,'Quarter (GWh)'!$Y112)</f>
        <v>269671.14</v>
      </c>
      <c r="J112" s="43">
        <f>SUMIFS('Month (GWh)'!J:J,'Month (GWh)'!$Z:$Z,'Quarter (GWh)'!$Z112,'Month (GWh)'!$Y:$Y,'Quarter (GWh)'!$Y112)</f>
        <v>237935.14</v>
      </c>
      <c r="K112" s="39">
        <v>62132.1</v>
      </c>
      <c r="L112" s="40">
        <v>87532.22</v>
      </c>
      <c r="M112" s="40">
        <v>23477.84</v>
      </c>
      <c r="N112" s="44">
        <v>39743.730000000003</v>
      </c>
      <c r="O112" s="40">
        <v>11494.3</v>
      </c>
      <c r="P112" s="40">
        <v>452.53</v>
      </c>
      <c r="Q112" s="40">
        <v>704.49</v>
      </c>
      <c r="R112" s="44">
        <v>0</v>
      </c>
      <c r="S112" s="39">
        <v>10467.07</v>
      </c>
      <c r="T112" s="149">
        <f t="shared" si="5"/>
        <v>236004.28</v>
      </c>
      <c r="V112" s="109"/>
      <c r="W112" s="108"/>
      <c r="X112" s="108" t="s">
        <v>104</v>
      </c>
      <c r="Y112" s="108" t="str">
        <f t="shared" si="4"/>
        <v>4</v>
      </c>
      <c r="Z112" s="109">
        <v>2021</v>
      </c>
    </row>
    <row r="113" spans="1:26" ht="17.149999999999999" customHeight="1" x14ac:dyDescent="0.35">
      <c r="A113" s="50" t="str">
        <f t="shared" si="3"/>
        <v>Quarter 1 2022</v>
      </c>
      <c r="B113" s="44">
        <v>105157.55</v>
      </c>
      <c r="C113" s="40">
        <v>178373.66</v>
      </c>
      <c r="D113" s="40">
        <v>33389.53</v>
      </c>
      <c r="E113" s="41">
        <f>SUMIFS('Month (GWh)'!E:E,'Month (GWh)'!$Z:$Z,'Quarter (GWh)'!$Z113,'Month (GWh)'!$Y:$Y,'Quarter (GWh)'!$Y113)</f>
        <v>144984.13</v>
      </c>
      <c r="F113" s="39">
        <v>4802.76</v>
      </c>
      <c r="G113" s="40">
        <v>-145.13999999999999</v>
      </c>
      <c r="H113" s="40">
        <v>1249.1600000000001</v>
      </c>
      <c r="I113" s="42">
        <f>SUMIFS('Month (GWh)'!I:I,'Month (GWh)'!$Z:$Z,'Quarter (GWh)'!$Z113,'Month (GWh)'!$Y:$Y,'Quarter (GWh)'!$Y113)</f>
        <v>283531.21000000002</v>
      </c>
      <c r="J113" s="43">
        <f>SUMIFS('Month (GWh)'!J:J,'Month (GWh)'!$Z:$Z,'Quarter (GWh)'!$Z113,'Month (GWh)'!$Y:$Y,'Quarter (GWh)'!$Y113)</f>
        <v>256048.47000000003</v>
      </c>
      <c r="K113" s="39">
        <v>58044.959999999999</v>
      </c>
      <c r="L113" s="40">
        <v>120282.66</v>
      </c>
      <c r="M113" s="40">
        <v>21286.880000000001</v>
      </c>
      <c r="N113" s="44">
        <v>37289.22</v>
      </c>
      <c r="O113" s="40">
        <v>11600.43</v>
      </c>
      <c r="P113" s="40">
        <v>335.48</v>
      </c>
      <c r="Q113" s="40">
        <v>1225.1400000000001</v>
      </c>
      <c r="R113" s="44">
        <v>0</v>
      </c>
      <c r="S113" s="39">
        <v>12021.94</v>
      </c>
      <c r="T113" s="149">
        <f t="shared" si="5"/>
        <v>262086.71000000002</v>
      </c>
      <c r="V113" s="109"/>
      <c r="W113" s="108"/>
      <c r="X113" s="108" t="s">
        <v>101</v>
      </c>
      <c r="Y113" s="108" t="str">
        <f t="shared" si="4"/>
        <v>1</v>
      </c>
      <c r="Z113" s="109">
        <v>2022</v>
      </c>
    </row>
    <row r="114" spans="1:26" ht="17.149999999999999" customHeight="1" x14ac:dyDescent="0.35">
      <c r="A114" s="50" t="str">
        <f t="shared" si="3"/>
        <v>Quarter 2 2022</v>
      </c>
      <c r="B114" s="44">
        <v>106867.33</v>
      </c>
      <c r="C114" s="40">
        <v>145975.87</v>
      </c>
      <c r="D114" s="40">
        <v>80928.55</v>
      </c>
      <c r="E114" s="41">
        <f>SUMIFS('Month (GWh)'!E:E,'Month (GWh)'!$Z:$Z,'Quarter (GWh)'!$Z114,'Month (GWh)'!$Y:$Y,'Quarter (GWh)'!$Y114)</f>
        <v>65047.319999999992</v>
      </c>
      <c r="F114" s="39">
        <v>-5967.55</v>
      </c>
      <c r="G114" s="40">
        <v>-128.86000000000001</v>
      </c>
      <c r="H114" s="40">
        <v>1263.04</v>
      </c>
      <c r="I114" s="42">
        <f>SUMIFS('Month (GWh)'!I:I,'Month (GWh)'!$Z:$Z,'Quarter (GWh)'!$Z114,'Month (GWh)'!$Y:$Y,'Quarter (GWh)'!$Y114)</f>
        <v>252843.19999999998</v>
      </c>
      <c r="J114" s="43">
        <f>SUMIFS('Month (GWh)'!J:J,'Month (GWh)'!$Z:$Z,'Quarter (GWh)'!$Z114,'Month (GWh)'!$Y:$Y,'Quarter (GWh)'!$Y114)</f>
        <v>167081.29999999999</v>
      </c>
      <c r="K114" s="39">
        <v>65335.1</v>
      </c>
      <c r="L114" s="40">
        <v>46261.33</v>
      </c>
      <c r="M114" s="40">
        <v>13630.69</v>
      </c>
      <c r="N114" s="44">
        <v>22102.78</v>
      </c>
      <c r="O114" s="40">
        <v>11014.06</v>
      </c>
      <c r="P114" s="40">
        <v>558.04</v>
      </c>
      <c r="Q114" s="40">
        <v>1051.01</v>
      </c>
      <c r="R114" s="44">
        <v>0</v>
      </c>
      <c r="S114" s="39">
        <v>9022.7999999999993</v>
      </c>
      <c r="T114" s="149">
        <f t="shared" si="5"/>
        <v>168975.81</v>
      </c>
      <c r="V114" s="109"/>
      <c r="W114" s="108"/>
      <c r="X114" s="108" t="s">
        <v>102</v>
      </c>
      <c r="Y114" s="108" t="str">
        <f t="shared" si="4"/>
        <v>2</v>
      </c>
      <c r="Z114" s="109">
        <v>2022</v>
      </c>
    </row>
    <row r="115" spans="1:26" ht="17.149999999999999" customHeight="1" x14ac:dyDescent="0.35">
      <c r="A115" s="50" t="str">
        <f t="shared" si="3"/>
        <v>Quarter 3 2022</v>
      </c>
      <c r="B115" s="44">
        <v>101486.83</v>
      </c>
      <c r="C115" s="40">
        <v>118364.2</v>
      </c>
      <c r="D115" s="40">
        <v>82260.95</v>
      </c>
      <c r="E115" s="41">
        <f>SUMIFS('Month (GWh)'!E:E,'Month (GWh)'!$Z:$Z,'Quarter (GWh)'!$Z115,'Month (GWh)'!$Y:$Y,'Quarter (GWh)'!$Y115)</f>
        <v>36103.25</v>
      </c>
      <c r="F115" s="39">
        <v>690.56</v>
      </c>
      <c r="G115" s="40">
        <v>-84.49</v>
      </c>
      <c r="H115" s="40">
        <v>1276.92</v>
      </c>
      <c r="I115" s="42">
        <f>SUMIFS('Month (GWh)'!I:I,'Month (GWh)'!$Z:$Z,'Quarter (GWh)'!$Z115,'Month (GWh)'!$Y:$Y,'Quarter (GWh)'!$Y115)</f>
        <v>219851.03000000003</v>
      </c>
      <c r="J115" s="43">
        <f>SUMIFS('Month (GWh)'!J:J,'Month (GWh)'!$Z:$Z,'Quarter (GWh)'!$Z115,'Month (GWh)'!$Y:$Y,'Quarter (GWh)'!$Y115)</f>
        <v>139473.08999999997</v>
      </c>
      <c r="K115" s="39">
        <v>70289.22</v>
      </c>
      <c r="L115" s="40">
        <v>20926.11</v>
      </c>
      <c r="M115" s="40">
        <v>12580.54</v>
      </c>
      <c r="N115" s="44">
        <v>15919.84</v>
      </c>
      <c r="O115" s="40">
        <v>10583.28</v>
      </c>
      <c r="P115" s="40">
        <v>469.28</v>
      </c>
      <c r="Q115" s="40">
        <v>646.16</v>
      </c>
      <c r="R115" s="44">
        <v>0</v>
      </c>
      <c r="S115" s="39">
        <v>7884.51</v>
      </c>
      <c r="T115" s="149">
        <f t="shared" si="5"/>
        <v>139298.94</v>
      </c>
      <c r="V115" s="109"/>
      <c r="W115" s="108"/>
      <c r="X115" s="108" t="s">
        <v>103</v>
      </c>
      <c r="Y115" s="108" t="str">
        <f t="shared" si="4"/>
        <v>3</v>
      </c>
      <c r="Z115" s="109">
        <v>2022</v>
      </c>
    </row>
    <row r="116" spans="1:26" ht="17.149999999999999" customHeight="1" x14ac:dyDescent="0.35">
      <c r="A116" s="50" t="str">
        <f t="shared" si="3"/>
        <v>Quarter 4 2022</v>
      </c>
      <c r="B116" s="44">
        <v>109714.13</v>
      </c>
      <c r="C116" s="40">
        <v>175577.4</v>
      </c>
      <c r="D116" s="40">
        <v>63662.55</v>
      </c>
      <c r="E116" s="41">
        <f>SUMIFS('Month (GWh)'!E:E,'Month (GWh)'!$Z:$Z,'Quarter (GWh)'!$Z116,'Month (GWh)'!$Y:$Y,'Quarter (GWh)'!$Y116)</f>
        <v>111914.84999999999</v>
      </c>
      <c r="F116" s="39">
        <v>-3590.84</v>
      </c>
      <c r="G116" s="40">
        <v>-79.06</v>
      </c>
      <c r="H116" s="40">
        <v>1276.92</v>
      </c>
      <c r="I116" s="42">
        <f>SUMIFS('Month (GWh)'!I:I,'Month (GWh)'!$Z:$Z,'Quarter (GWh)'!$Z116,'Month (GWh)'!$Y:$Y,'Quarter (GWh)'!$Y116)</f>
        <v>285291.53000000003</v>
      </c>
      <c r="J116" s="43">
        <f>SUMIFS('Month (GWh)'!J:J,'Month (GWh)'!$Z:$Z,'Quarter (GWh)'!$Z116,'Month (GWh)'!$Y:$Y,'Quarter (GWh)'!$Y116)</f>
        <v>219236.01999999996</v>
      </c>
      <c r="K116" s="39">
        <v>64256.38</v>
      </c>
      <c r="L116" s="40">
        <v>86115.83</v>
      </c>
      <c r="M116" s="40">
        <v>16961.38</v>
      </c>
      <c r="N116" s="44">
        <v>33739.58</v>
      </c>
      <c r="O116" s="40">
        <v>11481.66</v>
      </c>
      <c r="P116" s="40">
        <v>431.75</v>
      </c>
      <c r="Q116" s="40">
        <v>1245.1600000000001</v>
      </c>
      <c r="R116" s="44">
        <v>0</v>
      </c>
      <c r="S116" s="39">
        <v>10373.25</v>
      </c>
      <c r="T116" s="149">
        <f t="shared" si="5"/>
        <v>224604.99</v>
      </c>
      <c r="V116" s="109"/>
      <c r="W116" s="108"/>
      <c r="X116" s="108" t="s">
        <v>104</v>
      </c>
      <c r="Y116" s="108" t="str">
        <f t="shared" si="4"/>
        <v>4</v>
      </c>
      <c r="Z116" s="109">
        <v>2022</v>
      </c>
    </row>
    <row r="117" spans="1:26" ht="17.149999999999999" customHeight="1" x14ac:dyDescent="0.35">
      <c r="A117" s="50" t="str">
        <f t="shared" si="3"/>
        <v>Quarter 1 2023</v>
      </c>
      <c r="B117" s="44">
        <f>SUMIFS('Month (GWh)'!B:B,'Month (GWh)'!$Z:$Z,'Quarter (GWh)'!$Z117,'Month (GWh)'!$Y:$Y,'Quarter (GWh)'!$Y117)</f>
        <v>103762.51999999999</v>
      </c>
      <c r="C117" s="40">
        <f>SUMIFS('Month (GWh)'!C:C,'Month (GWh)'!$Z:$Z,'Quarter (GWh)'!$Z117,'Month (GWh)'!$Y:$Y,'Quarter (GWh)'!$Y117)</f>
        <v>177987.31</v>
      </c>
      <c r="D117" s="40">
        <f>SUMIFS('Month (GWh)'!D:D,'Month (GWh)'!$Z:$Z,'Quarter (GWh)'!$Z117,'Month (GWh)'!$Y:$Y,'Quarter (GWh)'!$Y117)</f>
        <v>46792.119999999995</v>
      </c>
      <c r="E117" s="41">
        <f>SUMIFS('Month (GWh)'!E:E,'Month (GWh)'!$Z:$Z,'Quarter (GWh)'!$Z117,'Month (GWh)'!$Y:$Y,'Quarter (GWh)'!$Y117)</f>
        <v>131195.19</v>
      </c>
      <c r="F117" s="39">
        <f>SUMIFS('Month (GWh)'!F:F,'Month (GWh)'!$Z:$Z,'Quarter (GWh)'!$Z117,'Month (GWh)'!$Y:$Y,'Quarter (GWh)'!$Y117)</f>
        <v>5860.1900000000005</v>
      </c>
      <c r="G117" s="40">
        <f>SUMIFS('Month (GWh)'!G:G,'Month (GWh)'!$Z:$Z,'Quarter (GWh)'!$Z117,'Month (GWh)'!$Y:$Y,'Quarter (GWh)'!$Y117)</f>
        <v>-60.81</v>
      </c>
      <c r="H117" s="40">
        <f>SUMIFS('Month (GWh)'!H:H,'Month (GWh)'!$Z:$Z,'Quarter (GWh)'!$Z117,'Month (GWh)'!$Y:$Y,'Quarter (GWh)'!$Y117)</f>
        <v>1279.83</v>
      </c>
      <c r="I117" s="42">
        <f>SUMIFS('Month (GWh)'!I:I,'Month (GWh)'!$Z:$Z,'Quarter (GWh)'!$Z117,'Month (GWh)'!$Y:$Y,'Quarter (GWh)'!$Y117)</f>
        <v>281749.83</v>
      </c>
      <c r="J117" s="43">
        <f>SUMIFS('Month (GWh)'!J:J,'Month (GWh)'!$Z:$Z,'Quarter (GWh)'!$Z117,'Month (GWh)'!$Y:$Y,'Quarter (GWh)'!$Y117)</f>
        <v>242036.92</v>
      </c>
      <c r="K117" s="39">
        <f>SUMIFS('Month (GWh)'!K:K,'Month (GWh)'!$Z:$Z,'Quarter (GWh)'!$Z117,'Month (GWh)'!$Y:$Y,'Quarter (GWh)'!$Y117)</f>
        <v>55033.57</v>
      </c>
      <c r="L117" s="40">
        <f>SUMIFS('Month (GWh)'!L:L,'Month (GWh)'!$Z:$Z,'Quarter (GWh)'!$Z117,'Month (GWh)'!$Y:$Y,'Quarter (GWh)'!$Y117)</f>
        <v>103863.91</v>
      </c>
      <c r="M117" s="40">
        <f>SUMIFS('Month (GWh)'!M:M,'Month (GWh)'!$Z:$Z,'Quarter (GWh)'!$Z117,'Month (GWh)'!$Y:$Y,'Quarter (GWh)'!$Y117)</f>
        <v>21497.96</v>
      </c>
      <c r="N117" s="44">
        <f>SUMIFS('Month (GWh)'!N:N,'Month (GWh)'!$Z:$Z,'Quarter (GWh)'!$Z117,'Month (GWh)'!$Y:$Y,'Quarter (GWh)'!$Y117)</f>
        <v>35747.480000000003</v>
      </c>
      <c r="O117" s="40">
        <f>SUMIFS('Month (GWh)'!O:O,'Month (GWh)'!$Z:$Z,'Quarter (GWh)'!$Z117,'Month (GWh)'!$Y:$Y,'Quarter (GWh)'!$Y117)</f>
        <v>11838.94</v>
      </c>
      <c r="P117" s="40">
        <f>SUMIFS('Month (GWh)'!P:P,'Month (GWh)'!$Z:$Z,'Quarter (GWh)'!$Z117,'Month (GWh)'!$Y:$Y,'Quarter (GWh)'!$Y117)</f>
        <v>322.42</v>
      </c>
      <c r="Q117" s="40">
        <f>SUMIFS('Month (GWh)'!Q:Q,'Month (GWh)'!$Z:$Z,'Quarter (GWh)'!$Z117,'Month (GWh)'!$Y:$Y,'Quarter (GWh)'!$Y117)</f>
        <v>1306.71</v>
      </c>
      <c r="R117" s="44">
        <f>SUMIFS('Month (GWh)'!R:R,'Month (GWh)'!$Z:$Z,'Quarter (GWh)'!$Z117,'Month (GWh)'!$Y:$Y,'Quarter (GWh)'!$Y117)</f>
        <v>0</v>
      </c>
      <c r="S117" s="39">
        <f>SUMIFS('Month (GWh)'!S:S,'Month (GWh)'!$Z:$Z,'Quarter (GWh)'!$Z117,'Month (GWh)'!$Y:$Y,'Quarter (GWh)'!$Y117)</f>
        <v>11809.41</v>
      </c>
      <c r="T117" s="47">
        <f>SUMIFS('Month (GWh)'!T:T,'Month (GWh)'!$Z:$Z,'Quarter (GWh)'!$Z117,'Month (GWh)'!$Y:$Y,'Quarter (GWh)'!$Y117)</f>
        <v>241420.40000000002</v>
      </c>
      <c r="V117" s="109"/>
      <c r="W117" s="108"/>
      <c r="X117" s="108" t="s">
        <v>101</v>
      </c>
      <c r="Y117" s="108" t="str">
        <f t="shared" si="4"/>
        <v>1</v>
      </c>
      <c r="Z117" s="109">
        <v>2023</v>
      </c>
    </row>
    <row r="118" spans="1:26" ht="17.149999999999999" customHeight="1" x14ac:dyDescent="0.35">
      <c r="A118" s="50" t="str">
        <f t="shared" si="3"/>
        <v>Quarter 2 2023</v>
      </c>
      <c r="B118" s="44">
        <f>SUMIFS('Month (GWh)'!B:B,'Month (GWh)'!$Z:$Z,'Quarter (GWh)'!$Z118,'Month (GWh)'!$Y:$Y,'Quarter (GWh)'!$Y118)</f>
        <v>97577.290000000008</v>
      </c>
      <c r="C118" s="40">
        <f>SUMIFS('Month (GWh)'!C:C,'Month (GWh)'!$Z:$Z,'Quarter (GWh)'!$Z118,'Month (GWh)'!$Y:$Y,'Quarter (GWh)'!$Y118)</f>
        <v>112453.94</v>
      </c>
      <c r="D118" s="40">
        <f>SUMIFS('Month (GWh)'!D:D,'Month (GWh)'!$Z:$Z,'Quarter (GWh)'!$Z118,'Month (GWh)'!$Y:$Y,'Quarter (GWh)'!$Y118)</f>
        <v>64991.930000000008</v>
      </c>
      <c r="E118" s="41">
        <f>SUMIFS('Month (GWh)'!E:E,'Month (GWh)'!$Z:$Z,'Quarter (GWh)'!$Z118,'Month (GWh)'!$Y:$Y,'Quarter (GWh)'!$Y118)</f>
        <v>47462.01</v>
      </c>
      <c r="F118" s="39">
        <f>SUMIFS('Month (GWh)'!F:F,'Month (GWh)'!$Z:$Z,'Quarter (GWh)'!$Z118,'Month (GWh)'!$Y:$Y,'Quarter (GWh)'!$Y118)</f>
        <v>-2751.8900000000003</v>
      </c>
      <c r="G118" s="40">
        <f>SUMIFS('Month (GWh)'!G:G,'Month (GWh)'!$Z:$Z,'Quarter (GWh)'!$Z118,'Month (GWh)'!$Y:$Y,'Quarter (GWh)'!$Y118)</f>
        <v>-51.480000000000004</v>
      </c>
      <c r="H118" s="40">
        <f>SUMIFS('Month (GWh)'!H:H,'Month (GWh)'!$Z:$Z,'Quarter (GWh)'!$Z118,'Month (GWh)'!$Y:$Y,'Quarter (GWh)'!$Y118)</f>
        <v>1294.0500000000002</v>
      </c>
      <c r="I118" s="42">
        <f>SUMIFS('Month (GWh)'!I:I,'Month (GWh)'!$Z:$Z,'Quarter (GWh)'!$Z118,'Month (GWh)'!$Y:$Y,'Quarter (GWh)'!$Y118)</f>
        <v>210031.23000000004</v>
      </c>
      <c r="J118" s="43">
        <f>SUMIFS('Month (GWh)'!J:J,'Month (GWh)'!$Z:$Z,'Quarter (GWh)'!$Z118,'Month (GWh)'!$Y:$Y,'Quarter (GWh)'!$Y118)</f>
        <v>143529.97999999998</v>
      </c>
      <c r="K118" s="39">
        <f>SUMIFS('Month (GWh)'!K:K,'Month (GWh)'!$Z:$Z,'Quarter (GWh)'!$Z118,'Month (GWh)'!$Y:$Y,'Quarter (GWh)'!$Y118)</f>
        <v>52496.29</v>
      </c>
      <c r="L118" s="40">
        <f>SUMIFS('Month (GWh)'!L:L,'Month (GWh)'!$Z:$Z,'Quarter (GWh)'!$Z118,'Month (GWh)'!$Y:$Y,'Quarter (GWh)'!$Y118)</f>
        <v>37340.65</v>
      </c>
      <c r="M118" s="40">
        <f>SUMIFS('Month (GWh)'!M:M,'Month (GWh)'!$Z:$Z,'Quarter (GWh)'!$Z118,'Month (GWh)'!$Y:$Y,'Quarter (GWh)'!$Y118)</f>
        <v>17476.11</v>
      </c>
      <c r="N118" s="44">
        <f>SUMIFS('Month (GWh)'!N:N,'Month (GWh)'!$Z:$Z,'Quarter (GWh)'!$Z118,'Month (GWh)'!$Y:$Y,'Quarter (GWh)'!$Y118)</f>
        <v>17482.940000000002</v>
      </c>
      <c r="O118" s="40">
        <f>SUMIFS('Month (GWh)'!O:O,'Month (GWh)'!$Z:$Z,'Quarter (GWh)'!$Z118,'Month (GWh)'!$Y:$Y,'Quarter (GWh)'!$Y118)</f>
        <v>11057.15</v>
      </c>
      <c r="P118" s="40">
        <f>SUMIFS('Month (GWh)'!P:P,'Month (GWh)'!$Z:$Z,'Quarter (GWh)'!$Z118,'Month (GWh)'!$Y:$Y,'Quarter (GWh)'!$Y118)</f>
        <v>417.89</v>
      </c>
      <c r="Q118" s="40">
        <f>SUMIFS('Month (GWh)'!Q:Q,'Month (GWh)'!$Z:$Z,'Quarter (GWh)'!$Z118,'Month (GWh)'!$Y:$Y,'Quarter (GWh)'!$Y118)</f>
        <v>987.27</v>
      </c>
      <c r="R118" s="44">
        <f>SUMIFS('Month (GWh)'!R:R,'Month (GWh)'!$Z:$Z,'Quarter (GWh)'!$Z118,'Month (GWh)'!$Y:$Y,'Quarter (GWh)'!$Y118)</f>
        <v>0</v>
      </c>
      <c r="S118" s="39">
        <f>SUMIFS('Month (GWh)'!S:S,'Month (GWh)'!$Z:$Z,'Quarter (GWh)'!$Z118,'Month (GWh)'!$Y:$Y,'Quarter (GWh)'!$Y118)</f>
        <v>8254.6500000000015</v>
      </c>
      <c r="T118" s="47">
        <f>SUMIFS('Month (GWh)'!T:T,'Month (GWh)'!$Z:$Z,'Quarter (GWh)'!$Z118,'Month (GWh)'!$Y:$Y,'Quarter (GWh)'!$Y118)</f>
        <v>145512.94999999998</v>
      </c>
      <c r="V118" s="109"/>
      <c r="W118" s="108"/>
      <c r="X118" s="108" t="s">
        <v>102</v>
      </c>
      <c r="Y118" s="108" t="str">
        <f t="shared" si="4"/>
        <v>2</v>
      </c>
      <c r="Z118" s="109">
        <v>2023</v>
      </c>
    </row>
    <row r="119" spans="1:26" ht="17.149999999999999" customHeight="1" x14ac:dyDescent="0.35">
      <c r="A119" s="50" t="str">
        <f t="shared" si="3"/>
        <v>Quarter 3 2023</v>
      </c>
      <c r="B119" s="44">
        <f>SUMIFS('Month (GWh)'!B:B,'Month (GWh)'!$Z:$Z,'Quarter (GWh)'!$Z119,'Month (GWh)'!$Y:$Y,'Quarter (GWh)'!$Y119)</f>
        <v>88326.41</v>
      </c>
      <c r="C119" s="40">
        <f>SUMIFS('Month (GWh)'!C:C,'Month (GWh)'!$Z:$Z,'Quarter (GWh)'!$Z119,'Month (GWh)'!$Y:$Y,'Quarter (GWh)'!$Y119)</f>
        <v>64393.51</v>
      </c>
      <c r="D119" s="40">
        <f>SUMIFS('Month (GWh)'!D:D,'Month (GWh)'!$Z:$Z,'Quarter (GWh)'!$Z119,'Month (GWh)'!$Y:$Y,'Quarter (GWh)'!$Y119)</f>
        <v>35147.840000000004</v>
      </c>
      <c r="E119" s="41">
        <f>SUMIFS('Month (GWh)'!E:E,'Month (GWh)'!$Z:$Z,'Quarter (GWh)'!$Z119,'Month (GWh)'!$Y:$Y,'Quarter (GWh)'!$Y119)</f>
        <v>29245.67</v>
      </c>
      <c r="F119" s="39">
        <f>SUMIFS('Month (GWh)'!F:F,'Month (GWh)'!$Z:$Z,'Quarter (GWh)'!$Z119,'Month (GWh)'!$Y:$Y,'Quarter (GWh)'!$Y119)</f>
        <v>-6619.95</v>
      </c>
      <c r="G119" s="40">
        <f>SUMIFS('Month (GWh)'!G:G,'Month (GWh)'!$Z:$Z,'Quarter (GWh)'!$Z119,'Month (GWh)'!$Y:$Y,'Quarter (GWh)'!$Y119)</f>
        <v>-87.210000000000008</v>
      </c>
      <c r="H119" s="40">
        <f>SUMIFS('Month (GWh)'!H:H,'Month (GWh)'!$Z:$Z,'Quarter (GWh)'!$Z119,'Month (GWh)'!$Y:$Y,'Quarter (GWh)'!$Y119)</f>
        <v>1308.27</v>
      </c>
      <c r="I119" s="42">
        <f>SUMIFS('Month (GWh)'!I:I,'Month (GWh)'!$Z:$Z,'Quarter (GWh)'!$Z119,'Month (GWh)'!$Y:$Y,'Quarter (GWh)'!$Y119)</f>
        <v>152719.91999999998</v>
      </c>
      <c r="J119" s="43">
        <f>SUMIFS('Month (GWh)'!J:J,'Month (GWh)'!$Z:$Z,'Quarter (GWh)'!$Z119,'Month (GWh)'!$Y:$Y,'Quarter (GWh)'!$Y119)</f>
        <v>112173.19</v>
      </c>
      <c r="K119" s="39">
        <f>SUMIFS('Month (GWh)'!K:K,'Month (GWh)'!$Z:$Z,'Quarter (GWh)'!$Z119,'Month (GWh)'!$Y:$Y,'Quarter (GWh)'!$Y119)</f>
        <v>50119.39</v>
      </c>
      <c r="L119" s="40">
        <f>SUMIFS('Month (GWh)'!L:L,'Month (GWh)'!$Z:$Z,'Quarter (GWh)'!$Z119,'Month (GWh)'!$Y:$Y,'Quarter (GWh)'!$Y119)</f>
        <v>18287.64</v>
      </c>
      <c r="M119" s="40">
        <f>SUMIFS('Month (GWh)'!M:M,'Month (GWh)'!$Z:$Z,'Quarter (GWh)'!$Z119,'Month (GWh)'!$Y:$Y,'Quarter (GWh)'!$Y119)</f>
        <v>15870.779999999999</v>
      </c>
      <c r="N119" s="44">
        <f>SUMIFS('Month (GWh)'!N:N,'Month (GWh)'!$Z:$Z,'Quarter (GWh)'!$Z119,'Month (GWh)'!$Y:$Y,'Quarter (GWh)'!$Y119)</f>
        <v>15228.5</v>
      </c>
      <c r="O119" s="40">
        <f>SUMIFS('Month (GWh)'!O:O,'Month (GWh)'!$Z:$Z,'Quarter (GWh)'!$Z119,'Month (GWh)'!$Y:$Y,'Quarter (GWh)'!$Y119)</f>
        <v>9532.1</v>
      </c>
      <c r="P119" s="40">
        <f>SUMIFS('Month (GWh)'!P:P,'Month (GWh)'!$Z:$Z,'Quarter (GWh)'!$Z119,'Month (GWh)'!$Y:$Y,'Quarter (GWh)'!$Y119)</f>
        <v>259.08</v>
      </c>
      <c r="Q119" s="40">
        <f>SUMIFS('Month (GWh)'!Q:Q,'Month (GWh)'!$Z:$Z,'Quarter (GWh)'!$Z119,'Month (GWh)'!$Y:$Y,'Quarter (GWh)'!$Y119)</f>
        <v>180.66000000000003</v>
      </c>
      <c r="R119" s="44">
        <f>SUMIFS('Month (GWh)'!R:R,'Month (GWh)'!$Z:$Z,'Quarter (GWh)'!$Z119,'Month (GWh)'!$Y:$Y,'Quarter (GWh)'!$Y119)</f>
        <v>0</v>
      </c>
      <c r="S119" s="39">
        <f>SUMIFS('Month (GWh)'!S:S,'Month (GWh)'!$Z:$Z,'Quarter (GWh)'!$Z119,'Month (GWh)'!$Y:$Y,'Quarter (GWh)'!$Y119)</f>
        <v>6762.34</v>
      </c>
      <c r="T119" s="47">
        <f>SUMIFS('Month (GWh)'!T:T,'Month (GWh)'!$Z:$Z,'Quarter (GWh)'!$Z119,'Month (GWh)'!$Y:$Y,'Quarter (GWh)'!$Y119)</f>
        <v>116240.49000000002</v>
      </c>
      <c r="V119" s="109"/>
      <c r="W119" s="108"/>
      <c r="X119" s="108" t="s">
        <v>103</v>
      </c>
      <c r="Y119" s="108" t="str">
        <f t="shared" si="4"/>
        <v>3</v>
      </c>
      <c r="Z119" s="109">
        <v>2023</v>
      </c>
    </row>
    <row r="120" spans="1:26" ht="17.149999999999999" customHeight="1" x14ac:dyDescent="0.35">
      <c r="A120" s="50" t="str">
        <f t="shared" si="3"/>
        <v>Quarter 4 2023</v>
      </c>
      <c r="B120" s="44">
        <f>SUMIFS('Month (GWh)'!B:B,'Month (GWh)'!$Z:$Z,'Quarter (GWh)'!$Z120,'Month (GWh)'!$Y:$Y,'Quarter (GWh)'!$Y120)</f>
        <v>93370.32</v>
      </c>
      <c r="C120" s="40">
        <f>SUMIFS('Month (GWh)'!C:C,'Month (GWh)'!$Z:$Z,'Quarter (GWh)'!$Z120,'Month (GWh)'!$Y:$Y,'Quarter (GWh)'!$Y120)</f>
        <v>140083.99</v>
      </c>
      <c r="D120" s="40">
        <f>SUMIFS('Month (GWh)'!D:D,'Month (GWh)'!$Z:$Z,'Quarter (GWh)'!$Z120,'Month (GWh)'!$Y:$Y,'Quarter (GWh)'!$Y120)</f>
        <v>28658.879999999997</v>
      </c>
      <c r="E120" s="41">
        <f>SUMIFS('Month (GWh)'!E:E,'Month (GWh)'!$Z:$Z,'Quarter (GWh)'!$Z120,'Month (GWh)'!$Y:$Y,'Quarter (GWh)'!$Y120)</f>
        <v>111425.11</v>
      </c>
      <c r="F120" s="39">
        <f>SUMIFS('Month (GWh)'!F:F,'Month (GWh)'!$Z:$Z,'Quarter (GWh)'!$Z120,'Month (GWh)'!$Y:$Y,'Quarter (GWh)'!$Y120)</f>
        <v>-3203.01</v>
      </c>
      <c r="G120" s="40">
        <f>SUMIFS('Month (GWh)'!G:G,'Month (GWh)'!$Z:$Z,'Quarter (GWh)'!$Z120,'Month (GWh)'!$Y:$Y,'Quarter (GWh)'!$Y120)</f>
        <v>-93.15</v>
      </c>
      <c r="H120" s="40">
        <f>SUMIFS('Month (GWh)'!H:H,'Month (GWh)'!$Z:$Z,'Quarter (GWh)'!$Z120,'Month (GWh)'!$Y:$Y,'Quarter (GWh)'!$Y120)</f>
        <v>1308.27</v>
      </c>
      <c r="I120" s="42">
        <f>SUMIFS('Month (GWh)'!I:I,'Month (GWh)'!$Z:$Z,'Quarter (GWh)'!$Z120,'Month (GWh)'!$Y:$Y,'Quarter (GWh)'!$Y120)</f>
        <v>233454.31</v>
      </c>
      <c r="J120" s="43">
        <f>SUMIFS('Month (GWh)'!J:J,'Month (GWh)'!$Z:$Z,'Quarter (GWh)'!$Z120,'Month (GWh)'!$Y:$Y,'Quarter (GWh)'!$Y120)</f>
        <v>202807.54000000004</v>
      </c>
      <c r="K120" s="39">
        <f>SUMIFS('Month (GWh)'!K:K,'Month (GWh)'!$Z:$Z,'Quarter (GWh)'!$Z120,'Month (GWh)'!$Y:$Y,'Quarter (GWh)'!$Y120)</f>
        <v>51094.879999999997</v>
      </c>
      <c r="L120" s="40">
        <f>SUMIFS('Month (GWh)'!L:L,'Month (GWh)'!$Z:$Z,'Quarter (GWh)'!$Z120,'Month (GWh)'!$Y:$Y,'Quarter (GWh)'!$Y120)</f>
        <v>82332.790000000008</v>
      </c>
      <c r="M120" s="40">
        <f>SUMIFS('Month (GWh)'!M:M,'Month (GWh)'!$Z:$Z,'Quarter (GWh)'!$Z120,'Month (GWh)'!$Y:$Y,'Quarter (GWh)'!$Y120)</f>
        <v>17944.370000000003</v>
      </c>
      <c r="N120" s="44">
        <f>SUMIFS('Month (GWh)'!N:N,'Month (GWh)'!$Z:$Z,'Quarter (GWh)'!$Z120,'Month (GWh)'!$Y:$Y,'Quarter (GWh)'!$Y120)</f>
        <v>31610.339999999997</v>
      </c>
      <c r="O120" s="40">
        <f>SUMIFS('Month (GWh)'!O:O,'Month (GWh)'!$Z:$Z,'Quarter (GWh)'!$Z120,'Month (GWh)'!$Y:$Y,'Quarter (GWh)'!$Y120)</f>
        <v>9366.369999999999</v>
      </c>
      <c r="P120" s="40">
        <f>SUMIFS('Month (GWh)'!P:P,'Month (GWh)'!$Z:$Z,'Quarter (GWh)'!$Z120,'Month (GWh)'!$Y:$Y,'Quarter (GWh)'!$Y120)</f>
        <v>252.56</v>
      </c>
      <c r="Q120" s="40">
        <f>SUMIFS('Month (GWh)'!Q:Q,'Month (GWh)'!$Z:$Z,'Quarter (GWh)'!$Z120,'Month (GWh)'!$Y:$Y,'Quarter (GWh)'!$Y120)</f>
        <v>688.56</v>
      </c>
      <c r="R120" s="44">
        <f>SUMIFS('Month (GWh)'!R:R,'Month (GWh)'!$Z:$Z,'Quarter (GWh)'!$Z120,'Month (GWh)'!$Y:$Y,'Quarter (GWh)'!$Y120)</f>
        <v>0</v>
      </c>
      <c r="S120" s="39">
        <f>SUMIFS('Month (GWh)'!S:S,'Month (GWh)'!$Z:$Z,'Quarter (GWh)'!$Z120,'Month (GWh)'!$Y:$Y,'Quarter (GWh)'!$Y120)</f>
        <v>10526.470000000001</v>
      </c>
      <c r="T120" s="47">
        <f>SUMIFS('Month (GWh)'!T:T,'Month (GWh)'!$Z:$Z,'Quarter (GWh)'!$Z120,'Month (GWh)'!$Y:$Y,'Quarter (GWh)'!$Y120)</f>
        <v>203816.34000000003</v>
      </c>
      <c r="V120" s="109"/>
      <c r="W120" s="108"/>
      <c r="X120" s="110" t="s">
        <v>104</v>
      </c>
      <c r="Y120" s="108" t="str">
        <f t="shared" si="4"/>
        <v>4</v>
      </c>
      <c r="Z120" s="109">
        <v>2023</v>
      </c>
    </row>
    <row r="121" spans="1:26" ht="17.149999999999999" customHeight="1" x14ac:dyDescent="0.35">
      <c r="A121" s="50" t="str">
        <f t="shared" si="3"/>
        <v>Quarter 1 2024</v>
      </c>
      <c r="B121" s="44">
        <f>SUMIFS('Month (GWh)'!B:B,'Month (GWh)'!$Z:$Z,'Quarter (GWh)'!$Z121,'Month (GWh)'!$Y:$Y,'Quarter (GWh)'!$Y121)</f>
        <v>96559.069999999992</v>
      </c>
      <c r="C121" s="40">
        <f>SUMIFS('Month (GWh)'!C:C,'Month (GWh)'!$Z:$Z,'Quarter (GWh)'!$Z121,'Month (GWh)'!$Y:$Y,'Quarter (GWh)'!$Y121)</f>
        <v>143752.37</v>
      </c>
      <c r="D121" s="40">
        <f>SUMIFS('Month (GWh)'!D:D,'Month (GWh)'!$Z:$Z,'Quarter (GWh)'!$Z121,'Month (GWh)'!$Y:$Y,'Quarter (GWh)'!$Y121)</f>
        <v>15754.84</v>
      </c>
      <c r="E121" s="41">
        <f>SUMIFS('Month (GWh)'!E:E,'Month (GWh)'!$Z:$Z,'Quarter (GWh)'!$Z121,'Month (GWh)'!$Y:$Y,'Quarter (GWh)'!$Y121)</f>
        <v>127997.52999999998</v>
      </c>
      <c r="F121" s="39">
        <f>SUMIFS('Month (GWh)'!F:F,'Month (GWh)'!$Z:$Z,'Quarter (GWh)'!$Z121,'Month (GWh)'!$Y:$Y,'Quarter (GWh)'!$Y121)</f>
        <v>12329.04</v>
      </c>
      <c r="G121" s="40">
        <f>SUMIFS('Month (GWh)'!G:G,'Month (GWh)'!$Z:$Z,'Quarter (GWh)'!$Z121,'Month (GWh)'!$Y:$Y,'Quarter (GWh)'!$Y121)</f>
        <v>-84.75</v>
      </c>
      <c r="H121" s="40">
        <f>SUMIFS('Month (GWh)'!H:H,'Month (GWh)'!$Z:$Z,'Quarter (GWh)'!$Z121,'Month (GWh)'!$Y:$Y,'Quarter (GWh)'!$Y121)</f>
        <v>1353.08</v>
      </c>
      <c r="I121" s="42">
        <f>SUMIFS('Month (GWh)'!I:I,'Month (GWh)'!$Z:$Z,'Quarter (GWh)'!$Z121,'Month (GWh)'!$Y:$Y,'Quarter (GWh)'!$Y121)</f>
        <v>240311.44</v>
      </c>
      <c r="J121" s="43">
        <f>SUMIFS('Month (GWh)'!J:J,'Month (GWh)'!$Z:$Z,'Quarter (GWh)'!$Z121,'Month (GWh)'!$Y:$Y,'Quarter (GWh)'!$Y121)</f>
        <v>238153.96999999997</v>
      </c>
      <c r="K121" s="39">
        <f>SUMIFS('Month (GWh)'!K:K,'Month (GWh)'!$Z:$Z,'Quarter (GWh)'!$Z121,'Month (GWh)'!$Y:$Y,'Quarter (GWh)'!$Y121)</f>
        <v>52309.61</v>
      </c>
      <c r="L121" s="40">
        <f>SUMIFS('Month (GWh)'!L:L,'Month (GWh)'!$Z:$Z,'Quarter (GWh)'!$Z121,'Month (GWh)'!$Y:$Y,'Quarter (GWh)'!$Y121)</f>
        <v>103414.25</v>
      </c>
      <c r="M121" s="40">
        <f>SUMIFS('Month (GWh)'!M:M,'Month (GWh)'!$Z:$Z,'Quarter (GWh)'!$Z121,'Month (GWh)'!$Y:$Y,'Quarter (GWh)'!$Y121)</f>
        <v>20796.98</v>
      </c>
      <c r="N121" s="44">
        <f>SUMIFS('Month (GWh)'!N:N,'Month (GWh)'!$Z:$Z,'Quarter (GWh)'!$Z121,'Month (GWh)'!$Y:$Y,'Quarter (GWh)'!$Y121)</f>
        <v>37581.050000000003</v>
      </c>
      <c r="O121" s="40">
        <f>SUMIFS('Month (GWh)'!O:O,'Month (GWh)'!$Z:$Z,'Quarter (GWh)'!$Z121,'Month (GWh)'!$Y:$Y,'Quarter (GWh)'!$Y121)</f>
        <v>10066.629999999999</v>
      </c>
      <c r="P121" s="40">
        <f>SUMIFS('Month (GWh)'!P:P,'Month (GWh)'!$Z:$Z,'Quarter (GWh)'!$Z121,'Month (GWh)'!$Y:$Y,'Quarter (GWh)'!$Y121)</f>
        <v>263.18</v>
      </c>
      <c r="Q121" s="40">
        <f>SUMIFS('Month (GWh)'!Q:Q,'Month (GWh)'!$Z:$Z,'Quarter (GWh)'!$Z121,'Month (GWh)'!$Y:$Y,'Quarter (GWh)'!$Y121)</f>
        <v>698.55</v>
      </c>
      <c r="R121" s="44">
        <f>SUMIFS('Month (GWh)'!R:R,'Month (GWh)'!$Z:$Z,'Quarter (GWh)'!$Z121,'Month (GWh)'!$Y:$Y,'Quarter (GWh)'!$Y121)</f>
        <v>0</v>
      </c>
      <c r="S121" s="39">
        <f>SUMIFS('Month (GWh)'!S:S,'Month (GWh)'!$Z:$Z,'Quarter (GWh)'!$Z121,'Month (GWh)'!$Y:$Y,'Quarter (GWh)'!$Y121)</f>
        <v>11784.67</v>
      </c>
      <c r="T121" s="47">
        <f>SUMIFS('Month (GWh)'!T:T,'Month (GWh)'!$Z:$Z,'Quarter (GWh)'!$Z121,'Month (GWh)'!$Y:$Y,'Quarter (GWh)'!$Y121)</f>
        <v>236914.92</v>
      </c>
      <c r="V121" s="109"/>
      <c r="W121" s="108"/>
      <c r="X121" s="110" t="s">
        <v>101</v>
      </c>
      <c r="Y121" s="108" t="str">
        <f t="shared" si="4"/>
        <v>1</v>
      </c>
      <c r="Z121" s="109">
        <v>2024</v>
      </c>
    </row>
    <row r="122" spans="1:26" ht="17.149999999999999" customHeight="1" x14ac:dyDescent="0.35">
      <c r="A122" s="50" t="str">
        <f t="shared" si="3"/>
        <v>Quarter 2 2024</v>
      </c>
      <c r="B122" s="44">
        <f>SUMIFS('Month (GWh)'!B:B,'Month (GWh)'!$Z:$Z,'Quarter (GWh)'!$Z122,'Month (GWh)'!$Y:$Y,'Quarter (GWh)'!$Y122)</f>
        <v>80213.89</v>
      </c>
      <c r="C122" s="40">
        <f>SUMIFS('Month (GWh)'!C:C,'Month (GWh)'!$Z:$Z,'Quarter (GWh)'!$Z122,'Month (GWh)'!$Y:$Y,'Quarter (GWh)'!$Y122)</f>
        <v>85714.989999999991</v>
      </c>
      <c r="D122" s="40">
        <f>SUMIFS('Month (GWh)'!D:D,'Month (GWh)'!$Z:$Z,'Quarter (GWh)'!$Z122,'Month (GWh)'!$Y:$Y,'Quarter (GWh)'!$Y122)</f>
        <v>34782.85</v>
      </c>
      <c r="E122" s="41">
        <f>SUMIFS('Month (GWh)'!E:E,'Month (GWh)'!$Z:$Z,'Quarter (GWh)'!$Z122,'Month (GWh)'!$Y:$Y,'Quarter (GWh)'!$Y122)</f>
        <v>50932.14</v>
      </c>
      <c r="F122" s="39">
        <f>SUMIFS('Month (GWh)'!F:F,'Month (GWh)'!$Z:$Z,'Quarter (GWh)'!$Z122,'Month (GWh)'!$Y:$Y,'Quarter (GWh)'!$Y122)</f>
        <v>-5650.99</v>
      </c>
      <c r="G122" s="40">
        <f>SUMIFS('Month (GWh)'!G:G,'Month (GWh)'!$Z:$Z,'Quarter (GWh)'!$Z122,'Month (GWh)'!$Y:$Y,'Quarter (GWh)'!$Y122)</f>
        <v>-99.81</v>
      </c>
      <c r="H122" s="40">
        <f>SUMIFS('Month (GWh)'!H:H,'Month (GWh)'!$Z:$Z,'Quarter (GWh)'!$Z122,'Month (GWh)'!$Y:$Y,'Quarter (GWh)'!$Y122)</f>
        <v>1353.08</v>
      </c>
      <c r="I122" s="42">
        <f>SUMIFS('Month (GWh)'!I:I,'Month (GWh)'!$Z:$Z,'Quarter (GWh)'!$Z122,'Month (GWh)'!$Y:$Y,'Quarter (GWh)'!$Y122)</f>
        <v>165928.88</v>
      </c>
      <c r="J122" s="43">
        <f>SUMIFS('Month (GWh)'!J:J,'Month (GWh)'!$Z:$Z,'Quarter (GWh)'!$Z122,'Month (GWh)'!$Y:$Y,'Quarter (GWh)'!$Y122)</f>
        <v>126748.31000000001</v>
      </c>
      <c r="K122" s="39">
        <f>SUMIFS('Month (GWh)'!K:K,'Month (GWh)'!$Z:$Z,'Quarter (GWh)'!$Z122,'Month (GWh)'!$Y:$Y,'Quarter (GWh)'!$Y122)</f>
        <v>34353.760000000002</v>
      </c>
      <c r="L122" s="40">
        <f>SUMIFS('Month (GWh)'!L:L,'Month (GWh)'!$Z:$Z,'Quarter (GWh)'!$Z122,'Month (GWh)'!$Y:$Y,'Quarter (GWh)'!$Y122)</f>
        <v>40374.1</v>
      </c>
      <c r="M122" s="40">
        <f>SUMIFS('Month (GWh)'!M:M,'Month (GWh)'!$Z:$Z,'Quarter (GWh)'!$Z122,'Month (GWh)'!$Y:$Y,'Quarter (GWh)'!$Y122)</f>
        <v>16602.169999999998</v>
      </c>
      <c r="N122" s="44">
        <f>SUMIFS('Month (GWh)'!N:N,'Month (GWh)'!$Z:$Z,'Quarter (GWh)'!$Z122,'Month (GWh)'!$Y:$Y,'Quarter (GWh)'!$Y122)</f>
        <v>18086.810000000001</v>
      </c>
      <c r="O122" s="40">
        <f>SUMIFS('Month (GWh)'!O:O,'Month (GWh)'!$Z:$Z,'Quarter (GWh)'!$Z122,'Month (GWh)'!$Y:$Y,'Quarter (GWh)'!$Y122)</f>
        <v>9692.7800000000007</v>
      </c>
      <c r="P122" s="40">
        <f>SUMIFS('Month (GWh)'!P:P,'Month (GWh)'!$Z:$Z,'Quarter (GWh)'!$Z122,'Month (GWh)'!$Y:$Y,'Quarter (GWh)'!$Y122)</f>
        <v>203.92000000000002</v>
      </c>
      <c r="Q122" s="40">
        <f>SUMIFS('Month (GWh)'!Q:Q,'Month (GWh)'!$Z:$Z,'Quarter (GWh)'!$Z122,'Month (GWh)'!$Y:$Y,'Quarter (GWh)'!$Y122)</f>
        <v>221.01</v>
      </c>
      <c r="R122" s="44">
        <f>SUMIFS('Month (GWh)'!R:R,'Month (GWh)'!$Z:$Z,'Quarter (GWh)'!$Z122,'Month (GWh)'!$Y:$Y,'Quarter (GWh)'!$Y122)</f>
        <v>0</v>
      </c>
      <c r="S122" s="39">
        <f>SUMIFS('Month (GWh)'!S:S,'Month (GWh)'!$Z:$Z,'Quarter (GWh)'!$Z122,'Month (GWh)'!$Y:$Y,'Quarter (GWh)'!$Y122)</f>
        <v>8551.5400000000009</v>
      </c>
      <c r="T122" s="47">
        <f>SUMIFS('Month (GWh)'!T:T,'Month (GWh)'!$Z:$Z,'Quarter (GWh)'!$Z122,'Month (GWh)'!$Y:$Y,'Quarter (GWh)'!$Y122)</f>
        <v>128086.09</v>
      </c>
      <c r="V122" s="109"/>
      <c r="W122" s="108"/>
      <c r="X122" s="110" t="s">
        <v>102</v>
      </c>
      <c r="Y122" s="108" t="str">
        <f t="shared" si="4"/>
        <v>2</v>
      </c>
      <c r="Z122" s="109">
        <v>2024</v>
      </c>
    </row>
    <row r="123" spans="1:26" ht="17.149999999999999" customHeight="1" x14ac:dyDescent="0.35">
      <c r="A123" s="50" t="str">
        <f t="shared" si="3"/>
        <v xml:space="preserve"> Quarter 3 2024</v>
      </c>
      <c r="B123" s="44">
        <f>SUMIFS('Month (GWh)'!B:B,'Month (GWh)'!$Z:$Z,'Quarter (GWh)'!$Z123,'Month (GWh)'!$Y:$Y,'Quarter (GWh)'!$Y123)</f>
        <v>75336.160000000003</v>
      </c>
      <c r="C123" s="40">
        <f>SUMIFS('Month (GWh)'!C:C,'Month (GWh)'!$Z:$Z,'Quarter (GWh)'!$Z123,'Month (GWh)'!$Y:$Y,'Quarter (GWh)'!$Y123)</f>
        <v>85646.32</v>
      </c>
      <c r="D123" s="40">
        <f>SUMIFS('Month (GWh)'!D:D,'Month (GWh)'!$Z:$Z,'Quarter (GWh)'!$Z123,'Month (GWh)'!$Y:$Y,'Quarter (GWh)'!$Y123)</f>
        <v>50146.81</v>
      </c>
      <c r="E123" s="41">
        <f>SUMIFS('Month (GWh)'!E:E,'Month (GWh)'!$Z:$Z,'Quarter (GWh)'!$Z123,'Month (GWh)'!$Y:$Y,'Quarter (GWh)'!$Y123)</f>
        <v>35499.51</v>
      </c>
      <c r="F123" s="39">
        <f>SUMIFS('Month (GWh)'!F:F,'Month (GWh)'!$Z:$Z,'Quarter (GWh)'!$Z123,'Month (GWh)'!$Y:$Y,'Quarter (GWh)'!$Y123)</f>
        <v>-8669.3900000000012</v>
      </c>
      <c r="G123" s="40">
        <f>SUMIFS('Month (GWh)'!G:G,'Month (GWh)'!$Z:$Z,'Quarter (GWh)'!$Z123,'Month (GWh)'!$Y:$Y,'Quarter (GWh)'!$Y123)</f>
        <v>-111.21000000000001</v>
      </c>
      <c r="H123" s="40">
        <f>SUMIFS('Month (GWh)'!H:H,'Month (GWh)'!$Z:$Z,'Quarter (GWh)'!$Z123,'Month (GWh)'!$Y:$Y,'Quarter (GWh)'!$Y123)</f>
        <v>1367.95</v>
      </c>
      <c r="I123" s="42">
        <f>SUMIFS('Month (GWh)'!I:I,'Month (GWh)'!$Z:$Z,'Quarter (GWh)'!$Z123,'Month (GWh)'!$Y:$Y,'Quarter (GWh)'!$Y123)</f>
        <v>160982.47999999998</v>
      </c>
      <c r="J123" s="43">
        <f>SUMIFS('Month (GWh)'!J:J,'Month (GWh)'!$Z:$Z,'Quarter (GWh)'!$Z123,'Month (GWh)'!$Y:$Y,'Quarter (GWh)'!$Y123)</f>
        <v>103423.02</v>
      </c>
      <c r="K123" s="39">
        <f>SUMIFS('Month (GWh)'!K:K,'Month (GWh)'!$Z:$Z,'Quarter (GWh)'!$Z123,'Month (GWh)'!$Y:$Y,'Quarter (GWh)'!$Y123)</f>
        <v>35740.949999999997</v>
      </c>
      <c r="L123" s="40">
        <f>SUMIFS('Month (GWh)'!L:L,'Month (GWh)'!$Z:$Z,'Quarter (GWh)'!$Z123,'Month (GWh)'!$Y:$Y,'Quarter (GWh)'!$Y123)</f>
        <v>22138.21</v>
      </c>
      <c r="M123" s="40">
        <f>SUMIFS('Month (GWh)'!M:M,'Month (GWh)'!$Z:$Z,'Quarter (GWh)'!$Z123,'Month (GWh)'!$Y:$Y,'Quarter (GWh)'!$Y123)</f>
        <v>14604.980000000001</v>
      </c>
      <c r="N123" s="44">
        <f>SUMIFS('Month (GWh)'!N:N,'Month (GWh)'!$Z:$Z,'Quarter (GWh)'!$Z123,'Month (GWh)'!$Y:$Y,'Quarter (GWh)'!$Y123)</f>
        <v>15415.71</v>
      </c>
      <c r="O123" s="40">
        <f>SUMIFS('Month (GWh)'!O:O,'Month (GWh)'!$Z:$Z,'Quarter (GWh)'!$Z123,'Month (GWh)'!$Y:$Y,'Quarter (GWh)'!$Y123)</f>
        <v>9259.2099999999991</v>
      </c>
      <c r="P123" s="40">
        <f>SUMIFS('Month (GWh)'!P:P,'Month (GWh)'!$Z:$Z,'Quarter (GWh)'!$Z123,'Month (GWh)'!$Y:$Y,'Quarter (GWh)'!$Y123)</f>
        <v>220.03</v>
      </c>
      <c r="Q123" s="40">
        <f>SUMIFS('Month (GWh)'!Q:Q,'Month (GWh)'!$Z:$Z,'Quarter (GWh)'!$Z123,'Month (GWh)'!$Y:$Y,'Quarter (GWh)'!$Y123)</f>
        <v>144.81</v>
      </c>
      <c r="R123" s="44">
        <f>SUMIFS('Month (GWh)'!R:R,'Month (GWh)'!$Z:$Z,'Quarter (GWh)'!$Z123,'Month (GWh)'!$Y:$Y,'Quarter (GWh)'!$Y123)</f>
        <v>0</v>
      </c>
      <c r="S123" s="39">
        <f>SUMIFS('Month (GWh)'!S:S,'Month (GWh)'!$Z:$Z,'Quarter (GWh)'!$Z123,'Month (GWh)'!$Y:$Y,'Quarter (GWh)'!$Y123)</f>
        <v>7834.74</v>
      </c>
      <c r="T123" s="47">
        <f>SUMIFS('Month (GWh)'!T:T,'Month (GWh)'!$Z:$Z,'Quarter (GWh)'!$Z123,'Month (GWh)'!$Y:$Y,'Quarter (GWh)'!$Y123)</f>
        <v>105358.64</v>
      </c>
      <c r="V123" s="109"/>
      <c r="W123" s="108"/>
      <c r="X123" s="110" t="s">
        <v>401</v>
      </c>
      <c r="Y123" s="108" t="str">
        <f t="shared" ref="Y123" si="6">RIGHT(X123,1)</f>
        <v>3</v>
      </c>
      <c r="Z123" s="109">
        <v>2024</v>
      </c>
    </row>
    <row r="124" spans="1:26" x14ac:dyDescent="0.35">
      <c r="A124" s="50" t="str">
        <f t="shared" si="3"/>
        <v>Quarter 4 2024</v>
      </c>
      <c r="B124" s="44">
        <f>SUMIFS('Month (GWh)'!B:B,'Month (GWh)'!$Z:$Z,'Quarter (GWh)'!$Z124,'Month (GWh)'!$Y:$Y,'Quarter (GWh)'!$Y124)</f>
        <v>91612.99</v>
      </c>
      <c r="C124" s="40">
        <f>SUMIFS('Month (GWh)'!C:C,'Month (GWh)'!$Z:$Z,'Quarter (GWh)'!$Z124,'Month (GWh)'!$Y:$Y,'Quarter (GWh)'!$Y124)</f>
        <v>138187.20000000001</v>
      </c>
      <c r="D124" s="40">
        <f>SUMIFS('Month (GWh)'!D:D,'Month (GWh)'!$Z:$Z,'Quarter (GWh)'!$Z124,'Month (GWh)'!$Y:$Y,'Quarter (GWh)'!$Y124)</f>
        <v>17742.96</v>
      </c>
      <c r="E124" s="41">
        <f>SUMIFS('Month (GWh)'!E:E,'Month (GWh)'!$Z:$Z,'Quarter (GWh)'!$Z124,'Month (GWh)'!$Y:$Y,'Quarter (GWh)'!$Y124)</f>
        <v>120444.23999999999</v>
      </c>
      <c r="F124" s="39">
        <f>SUMIFS('Month (GWh)'!F:F,'Month (GWh)'!$Z:$Z,'Quarter (GWh)'!$Z124,'Month (GWh)'!$Y:$Y,'Quarter (GWh)'!$Y124)</f>
        <v>4682.8100000000004</v>
      </c>
      <c r="G124" s="40">
        <f>SUMIFS('Month (GWh)'!G:G,'Month (GWh)'!$Z:$Z,'Quarter (GWh)'!$Z124,'Month (GWh)'!$Y:$Y,'Quarter (GWh)'!$Y124)</f>
        <v>-91.92</v>
      </c>
      <c r="H124" s="40">
        <f>SUMIFS('Month (GWh)'!H:H,'Month (GWh)'!$Z:$Z,'Quarter (GWh)'!$Z124,'Month (GWh)'!$Y:$Y,'Quarter (GWh)'!$Y124)</f>
        <v>1367.95</v>
      </c>
      <c r="I124" s="42">
        <f>SUMIFS('Month (GWh)'!I:I,'Month (GWh)'!$Z:$Z,'Quarter (GWh)'!$Z124,'Month (GWh)'!$Y:$Y,'Quarter (GWh)'!$Y124)</f>
        <v>229800.19</v>
      </c>
      <c r="J124" s="43">
        <f>SUMIFS('Month (GWh)'!J:J,'Month (GWh)'!$Z:$Z,'Quarter (GWh)'!$Z124,'Month (GWh)'!$Y:$Y,'Quarter (GWh)'!$Y124)</f>
        <v>218016.07000000004</v>
      </c>
      <c r="K124" s="39">
        <f>SUMIFS('Month (GWh)'!K:K,'Month (GWh)'!$Z:$Z,'Quarter (GWh)'!$Z124,'Month (GWh)'!$Y:$Y,'Quarter (GWh)'!$Y124)</f>
        <v>57190.119999999995</v>
      </c>
      <c r="L124" s="40">
        <f>SUMIFS('Month (GWh)'!L:L,'Month (GWh)'!$Z:$Z,'Quarter (GWh)'!$Z124,'Month (GWh)'!$Y:$Y,'Quarter (GWh)'!$Y124)</f>
        <v>86418.290000000008</v>
      </c>
      <c r="M124" s="40">
        <f>SUMIFS('Month (GWh)'!M:M,'Month (GWh)'!$Z:$Z,'Quarter (GWh)'!$Z124,'Month (GWh)'!$Y:$Y,'Quarter (GWh)'!$Y124)</f>
        <v>17084.370000000003</v>
      </c>
      <c r="N124" s="44">
        <f>SUMIFS('Month (GWh)'!N:N,'Month (GWh)'!$Z:$Z,'Quarter (GWh)'!$Z124,'Month (GWh)'!$Y:$Y,'Quarter (GWh)'!$Y124)</f>
        <v>33904.31</v>
      </c>
      <c r="O124" s="40">
        <f>SUMIFS('Month (GWh)'!O:O,'Month (GWh)'!$Z:$Z,'Quarter (GWh)'!$Z124,'Month (GWh)'!$Y:$Y,'Quarter (GWh)'!$Y124)</f>
        <v>10665.32</v>
      </c>
      <c r="P124" s="40">
        <f>SUMIFS('Month (GWh)'!P:P,'Month (GWh)'!$Z:$Z,'Quarter (GWh)'!$Z124,'Month (GWh)'!$Y:$Y,'Quarter (GWh)'!$Y124)</f>
        <v>228.57999999999998</v>
      </c>
      <c r="Q124" s="40">
        <f>SUMIFS('Month (GWh)'!Q:Q,'Month (GWh)'!$Z:$Z,'Quarter (GWh)'!$Z124,'Month (GWh)'!$Y:$Y,'Quarter (GWh)'!$Y124)</f>
        <v>602.95000000000005</v>
      </c>
      <c r="R124" s="44">
        <f>SUMIFS('Month (GWh)'!R:R,'Month (GWh)'!$Z:$Z,'Quarter (GWh)'!$Z124,'Month (GWh)'!$Y:$Y,'Quarter (GWh)'!$Y124)</f>
        <v>0</v>
      </c>
      <c r="S124" s="39">
        <f>SUMIFS('Month (GWh)'!S:S,'Month (GWh)'!$Z:$Z,'Quarter (GWh)'!$Z124,'Month (GWh)'!$Y:$Y,'Quarter (GWh)'!$Y124)</f>
        <v>10867.48</v>
      </c>
      <c r="T124" s="47">
        <f>SUMIFS('Month (GWh)'!T:T,'Month (GWh)'!$Z:$Z,'Quarter (GWh)'!$Z124,'Month (GWh)'!$Y:$Y,'Quarter (GWh)'!$Y124)</f>
        <v>216961.41999999998</v>
      </c>
      <c r="V124" s="109"/>
      <c r="W124" s="108"/>
      <c r="X124" s="110" t="s">
        <v>104</v>
      </c>
      <c r="Y124" s="108" t="str">
        <f t="shared" ref="Y124" si="7">RIGHT(X124,1)</f>
        <v>4</v>
      </c>
      <c r="Z124" s="109">
        <v>2024</v>
      </c>
    </row>
    <row r="125" spans="1:26" s="118" customFormat="1" x14ac:dyDescent="0.35">
      <c r="A125" s="118" t="str">
        <f t="shared" si="3"/>
        <v>Quarter 1 2025</v>
      </c>
      <c r="B125" s="143">
        <f>SUMIFS('Month (GWh)'!B:B,'Month (GWh)'!$Z:$Z,'Quarter (GWh)'!$Z125,'Month (GWh)'!$Y:$Y,'Quarter (GWh)'!$Y125)</f>
        <v>89933.34</v>
      </c>
      <c r="C125" s="139">
        <f>SUMIFS('Month (GWh)'!C:C,'Month (GWh)'!$Z:$Z,'Quarter (GWh)'!$Z125,'Month (GWh)'!$Y:$Y,'Quarter (GWh)'!$Y125)</f>
        <v>171459.25</v>
      </c>
      <c r="D125" s="139">
        <f>SUMIFS('Month (GWh)'!D:D,'Month (GWh)'!$Z:$Z,'Quarter (GWh)'!$Z125,'Month (GWh)'!$Y:$Y,'Quarter (GWh)'!$Y125)</f>
        <v>16044.189999999999</v>
      </c>
      <c r="E125" s="140">
        <f>SUMIFS('Month (GWh)'!E:E,'Month (GWh)'!$Z:$Z,'Quarter (GWh)'!$Z125,'Month (GWh)'!$Y:$Y,'Quarter (GWh)'!$Y125)</f>
        <v>155415.06</v>
      </c>
      <c r="F125" s="138">
        <f>SUMIFS('Month (GWh)'!F:F,'Month (GWh)'!$Z:$Z,'Quarter (GWh)'!$Z125,'Month (GWh)'!$Y:$Y,'Quarter (GWh)'!$Y125)</f>
        <v>9872.2799999999988</v>
      </c>
      <c r="G125" s="139">
        <f>SUMIFS('Month (GWh)'!G:G,'Month (GWh)'!$Z:$Z,'Quarter (GWh)'!$Z125,'Month (GWh)'!$Y:$Y,'Quarter (GWh)'!$Y125)</f>
        <v>-90.179999999999993</v>
      </c>
      <c r="H125" s="139">
        <f>SUMIFS('Month (GWh)'!H:H,'Month (GWh)'!$Z:$Z,'Quarter (GWh)'!$Z125,'Month (GWh)'!$Y:$Y,'Quarter (GWh)'!$Y125)</f>
        <v>1420.35</v>
      </c>
      <c r="I125" s="141">
        <f>SUMIFS('Month (GWh)'!I:I,'Month (GWh)'!$Z:$Z,'Quarter (GWh)'!$Z125,'Month (GWh)'!$Y:$Y,'Quarter (GWh)'!$Y125)</f>
        <v>261392.59</v>
      </c>
      <c r="J125" s="142">
        <f>SUMIFS('Month (GWh)'!J:J,'Month (GWh)'!$Z:$Z,'Quarter (GWh)'!$Z125,'Month (GWh)'!$Y:$Y,'Quarter (GWh)'!$Y125)</f>
        <v>256550.85000000003</v>
      </c>
      <c r="K125" s="138">
        <f>SUMIFS('Month (GWh)'!K:K,'Month (GWh)'!$Z:$Z,'Quarter (GWh)'!$Z125,'Month (GWh)'!$Y:$Y,'Quarter (GWh)'!$Y125)</f>
        <v>64758.86</v>
      </c>
      <c r="L125" s="139">
        <f>SUMIFS('Month (GWh)'!L:L,'Month (GWh)'!$Z:$Z,'Quarter (GWh)'!$Z125,'Month (GWh)'!$Y:$Y,'Quarter (GWh)'!$Y125)</f>
        <v>111142.06</v>
      </c>
      <c r="M125" s="139">
        <f>SUMIFS('Month (GWh)'!M:M,'Month (GWh)'!$Z:$Z,'Quarter (GWh)'!$Z125,'Month (GWh)'!$Y:$Y,'Quarter (GWh)'!$Y125)</f>
        <v>19259.86</v>
      </c>
      <c r="N125" s="143">
        <f>SUMIFS('Month (GWh)'!N:N,'Month (GWh)'!$Z:$Z,'Quarter (GWh)'!$Z125,'Month (GWh)'!$Y:$Y,'Quarter (GWh)'!$Y125)</f>
        <v>34525.67</v>
      </c>
      <c r="O125" s="139">
        <f>SUMIFS('Month (GWh)'!O:O,'Month (GWh)'!$Z:$Z,'Quarter (GWh)'!$Z125,'Month (GWh)'!$Y:$Y,'Quarter (GWh)'!$Y125)</f>
        <v>9943.7799999999988</v>
      </c>
      <c r="P125" s="139">
        <f>SUMIFS('Month (GWh)'!P:P,'Month (GWh)'!$Z:$Z,'Quarter (GWh)'!$Z125,'Month (GWh)'!$Y:$Y,'Quarter (GWh)'!$Y125)</f>
        <v>298.70000000000005</v>
      </c>
      <c r="Q125" s="139">
        <f>SUMIFS('Month (GWh)'!Q:Q,'Month (GWh)'!$Z:$Z,'Quarter (GWh)'!$Z125,'Month (GWh)'!$Y:$Y,'Quarter (GWh)'!$Y125)</f>
        <v>999.66000000000008</v>
      </c>
      <c r="R125" s="143">
        <f>SUMIFS('Month (GWh)'!R:R,'Month (GWh)'!$Z:$Z,'Quarter (GWh)'!$Z125,'Month (GWh)'!$Y:$Y,'Quarter (GWh)'!$Y125)</f>
        <v>0</v>
      </c>
      <c r="S125" s="138">
        <f>SUMIFS('Month (GWh)'!S:S,'Month (GWh)'!$Z:$Z,'Quarter (GWh)'!$Z125,'Month (GWh)'!$Y:$Y,'Quarter (GWh)'!$Y125)</f>
        <v>11515.75</v>
      </c>
      <c r="T125" s="144">
        <f>SUMIFS('Month (GWh)'!T:T,'Month (GWh)'!$Z:$Z,'Quarter (GWh)'!$Z125,'Month (GWh)'!$Y:$Y,'Quarter (GWh)'!$Y125)</f>
        <v>252444.34</v>
      </c>
      <c r="V125" s="109"/>
      <c r="W125" s="108"/>
      <c r="X125" s="110" t="s">
        <v>101</v>
      </c>
      <c r="Y125" s="108" t="str">
        <f t="shared" ref="Y125" si="8">RIGHT(X125,1)</f>
        <v>1</v>
      </c>
      <c r="Z125" s="109">
        <v>2025</v>
      </c>
    </row>
    <row r="126" spans="1:26" x14ac:dyDescent="0.35">
      <c r="A126" s="118" t="str">
        <f t="shared" ref="A126" si="9">X126&amp;" "&amp;Z126</f>
        <v>Quarter 2 2025</v>
      </c>
      <c r="B126" s="143">
        <f>SUMIFS('Month (GWh)'!B:B,'Month (GWh)'!$Z:$Z,'Quarter (GWh)'!$Z126,'Month (GWh)'!$Y:$Y,'Quarter (GWh)'!$Y126)</f>
        <v>83096.31</v>
      </c>
      <c r="C126" s="139">
        <f>SUMIFS('Month (GWh)'!C:C,'Month (GWh)'!$Z:$Z,'Quarter (GWh)'!$Z126,'Month (GWh)'!$Y:$Y,'Quarter (GWh)'!$Y126)</f>
        <v>73334.299999999988</v>
      </c>
      <c r="D126" s="139">
        <f>SUMIFS('Month (GWh)'!D:D,'Month (GWh)'!$Z:$Z,'Quarter (GWh)'!$Z126,'Month (GWh)'!$Y:$Y,'Quarter (GWh)'!$Y126)</f>
        <v>44259.89</v>
      </c>
      <c r="E126" s="140">
        <f>SUMIFS('Month (GWh)'!E:E,'Month (GWh)'!$Z:$Z,'Quarter (GWh)'!$Z126,'Month (GWh)'!$Y:$Y,'Quarter (GWh)'!$Y126)</f>
        <v>29074.409999999996</v>
      </c>
      <c r="F126" s="138">
        <f>SUMIFS('Month (GWh)'!F:F,'Month (GWh)'!$Z:$Z,'Quarter (GWh)'!$Z126,'Month (GWh)'!$Y:$Y,'Quarter (GWh)'!$Y126)</f>
        <v>3068.8399999999997</v>
      </c>
      <c r="G126" s="139">
        <f>SUMIFS('Month (GWh)'!G:G,'Month (GWh)'!$Z:$Z,'Quarter (GWh)'!$Z126,'Month (GWh)'!$Y:$Y,'Quarter (GWh)'!$Y126)</f>
        <v>-104.39999999999999</v>
      </c>
      <c r="H126" s="139">
        <f>SUMIFS('Month (GWh)'!H:H,'Month (GWh)'!$Z:$Z,'Quarter (GWh)'!$Z126,'Month (GWh)'!$Y:$Y,'Quarter (GWh)'!$Y126)</f>
        <v>1436.13</v>
      </c>
      <c r="I126" s="141">
        <f>SUMIFS('Month (GWh)'!I:I,'Month (GWh)'!$Z:$Z,'Quarter (GWh)'!$Z126,'Month (GWh)'!$Y:$Y,'Quarter (GWh)'!$Y126)</f>
        <v>156430.60999999999</v>
      </c>
      <c r="J126" s="142">
        <f>SUMIFS('Month (GWh)'!J:J,'Month (GWh)'!$Z:$Z,'Quarter (GWh)'!$Z126,'Month (GWh)'!$Y:$Y,'Quarter (GWh)'!$Y126)</f>
        <v>116571.29</v>
      </c>
      <c r="K126" s="138">
        <f>SUMIFS('Month (GWh)'!K:K,'Month (GWh)'!$Z:$Z,'Quarter (GWh)'!$Z126,'Month (GWh)'!$Y:$Y,'Quarter (GWh)'!$Y126)</f>
        <v>36847.520000000004</v>
      </c>
      <c r="L126" s="139">
        <f>SUMIFS('Month (GWh)'!L:L,'Month (GWh)'!$Z:$Z,'Quarter (GWh)'!$Z126,'Month (GWh)'!$Y:$Y,'Quarter (GWh)'!$Y126)</f>
        <v>30786.370000000003</v>
      </c>
      <c r="M126" s="139">
        <f>SUMIFS('Month (GWh)'!M:M,'Month (GWh)'!$Z:$Z,'Quarter (GWh)'!$Z126,'Month (GWh)'!$Y:$Y,'Quarter (GWh)'!$Y126)</f>
        <v>14765.810000000001</v>
      </c>
      <c r="N126" s="143">
        <f>SUMIFS('Month (GWh)'!N:N,'Month (GWh)'!$Z:$Z,'Quarter (GWh)'!$Z126,'Month (GWh)'!$Y:$Y,'Quarter (GWh)'!$Y126)</f>
        <v>20259.019999999997</v>
      </c>
      <c r="O126" s="139">
        <f>SUMIFS('Month (GWh)'!O:O,'Month (GWh)'!$Z:$Z,'Quarter (GWh)'!$Z126,'Month (GWh)'!$Y:$Y,'Quarter (GWh)'!$Y126)</f>
        <v>9440.43</v>
      </c>
      <c r="P126" s="139">
        <f>SUMIFS('Month (GWh)'!P:P,'Month (GWh)'!$Z:$Z,'Quarter (GWh)'!$Z126,'Month (GWh)'!$Y:$Y,'Quarter (GWh)'!$Y126)</f>
        <v>153.9</v>
      </c>
      <c r="Q126" s="139">
        <f>SUMIFS('Month (GWh)'!Q:Q,'Month (GWh)'!$Z:$Z,'Quarter (GWh)'!$Z126,'Month (GWh)'!$Y:$Y,'Quarter (GWh)'!$Y126)</f>
        <v>236.02</v>
      </c>
      <c r="R126" s="143">
        <f>SUMIFS('Month (GWh)'!R:R,'Month (GWh)'!$Z:$Z,'Quarter (GWh)'!$Z126,'Month (GWh)'!$Y:$Y,'Quarter (GWh)'!$Y126)</f>
        <v>0</v>
      </c>
      <c r="S126" s="138">
        <f>SUMIFS('Month (GWh)'!S:S,'Month (GWh)'!$Z:$Z,'Quarter (GWh)'!$Z126,'Month (GWh)'!$Y:$Y,'Quarter (GWh)'!$Y126)</f>
        <v>7649.69</v>
      </c>
      <c r="T126" s="144">
        <f>SUMIFS('Month (GWh)'!T:T,'Month (GWh)'!$Z:$Z,'Quarter (GWh)'!$Z126,'Month (GWh)'!$Y:$Y,'Quarter (GWh)'!$Y126)</f>
        <v>120138.76</v>
      </c>
      <c r="V126" s="109"/>
      <c r="W126" s="108"/>
      <c r="X126" s="110" t="s">
        <v>102</v>
      </c>
      <c r="Y126" s="108" t="str">
        <f t="shared" ref="Y126" si="10">RIGHT(X126,1)</f>
        <v>2</v>
      </c>
      <c r="Z126" s="109">
        <v>2025</v>
      </c>
    </row>
    <row r="127" spans="1:26" x14ac:dyDescent="0.35">
      <c r="A127" s="118" t="str">
        <f t="shared" ref="A127" si="11">X127&amp;" "&amp;Z127</f>
        <v>Quarter 3 2025</v>
      </c>
      <c r="B127" s="143">
        <f>SUMIFS('Month (GWh)'!B:B,'Month (GWh)'!$Z:$Z,'Quarter (GWh)'!$Z127,'Month (GWh)'!$Y:$Y,'Quarter (GWh)'!$Y127)</f>
        <v>74281.279999999999</v>
      </c>
      <c r="C127" s="139">
        <f>SUMIFS('Month (GWh)'!C:C,'Month (GWh)'!$Z:$Z,'Quarter (GWh)'!$Z127,'Month (GWh)'!$Y:$Y,'Quarter (GWh)'!$Y127)</f>
        <v>76714.040000000008</v>
      </c>
      <c r="D127" s="139">
        <f>SUMIFS('Month (GWh)'!D:D,'Month (GWh)'!$Z:$Z,'Quarter (GWh)'!$Z127,'Month (GWh)'!$Y:$Y,'Quarter (GWh)'!$Y127)</f>
        <v>50485.95</v>
      </c>
      <c r="E127" s="140">
        <f>SUMIFS('Month (GWh)'!E:E,'Month (GWh)'!$Z:$Z,'Quarter (GWh)'!$Z127,'Month (GWh)'!$Y:$Y,'Quarter (GWh)'!$Y127)</f>
        <v>26228.09</v>
      </c>
      <c r="F127" s="138">
        <f>SUMIFS('Month (GWh)'!F:F,'Month (GWh)'!$Z:$Z,'Quarter (GWh)'!$Z127,'Month (GWh)'!$Y:$Y,'Quarter (GWh)'!$Y127)</f>
        <v>-841.80000000000018</v>
      </c>
      <c r="G127" s="139">
        <f>SUMIFS('Month (GWh)'!G:G,'Month (GWh)'!$Z:$Z,'Quarter (GWh)'!$Z127,'Month (GWh)'!$Y:$Y,'Quarter (GWh)'!$Y127)</f>
        <v>-95.699999999999989</v>
      </c>
      <c r="H127" s="139">
        <f>SUMIFS('Month (GWh)'!H:H,'Month (GWh)'!$Z:$Z,'Quarter (GWh)'!$Z127,'Month (GWh)'!$Y:$Y,'Quarter (GWh)'!$Y127)</f>
        <v>1451.91</v>
      </c>
      <c r="I127" s="141">
        <f>SUMIFS('Month (GWh)'!I:I,'Month (GWh)'!$Z:$Z,'Quarter (GWh)'!$Z127,'Month (GWh)'!$Y:$Y,'Quarter (GWh)'!$Y127)</f>
        <v>150995.32</v>
      </c>
      <c r="J127" s="142">
        <f>SUMIFS('Month (GWh)'!J:J,'Month (GWh)'!$Z:$Z,'Quarter (GWh)'!$Z127,'Month (GWh)'!$Y:$Y,'Quarter (GWh)'!$Y127)</f>
        <v>101023.78000000001</v>
      </c>
      <c r="K127" s="138">
        <f>SUMIFS('Month (GWh)'!K:K,'Month (GWh)'!$Z:$Z,'Quarter (GWh)'!$Z127,'Month (GWh)'!$Y:$Y,'Quarter (GWh)'!$Y127)</f>
        <v>39231.040000000001</v>
      </c>
      <c r="L127" s="139">
        <f>SUMIFS('Month (GWh)'!L:L,'Month (GWh)'!$Z:$Z,'Quarter (GWh)'!$Z127,'Month (GWh)'!$Y:$Y,'Quarter (GWh)'!$Y127)</f>
        <v>19636.300000000003</v>
      </c>
      <c r="M127" s="139">
        <f>SUMIFS('Month (GWh)'!M:M,'Month (GWh)'!$Z:$Z,'Quarter (GWh)'!$Z127,'Month (GWh)'!$Y:$Y,'Quarter (GWh)'!$Y127)</f>
        <v>13255.5</v>
      </c>
      <c r="N127" s="143">
        <f>SUMIFS('Month (GWh)'!N:N,'Month (GWh)'!$Z:$Z,'Quarter (GWh)'!$Z127,'Month (GWh)'!$Y:$Y,'Quarter (GWh)'!$Y127)</f>
        <v>16104.939999999999</v>
      </c>
      <c r="O127" s="139">
        <f>SUMIFS('Month (GWh)'!O:O,'Month (GWh)'!$Z:$Z,'Quarter (GWh)'!$Z127,'Month (GWh)'!$Y:$Y,'Quarter (GWh)'!$Y127)</f>
        <v>8415.69</v>
      </c>
      <c r="P127" s="139">
        <f>SUMIFS('Month (GWh)'!P:P,'Month (GWh)'!$Z:$Z,'Quarter (GWh)'!$Z127,'Month (GWh)'!$Y:$Y,'Quarter (GWh)'!$Y127)</f>
        <v>176.53000000000003</v>
      </c>
      <c r="Q127" s="139">
        <f>SUMIFS('Month (GWh)'!Q:Q,'Month (GWh)'!$Z:$Z,'Quarter (GWh)'!$Z127,'Month (GWh)'!$Y:$Y,'Quarter (GWh)'!$Y127)</f>
        <v>105.12</v>
      </c>
      <c r="R127" s="143">
        <f>SUMIFS('Month (GWh)'!R:R,'Month (GWh)'!$Z:$Z,'Quarter (GWh)'!$Z127,'Month (GWh)'!$Y:$Y,'Quarter (GWh)'!$Y127)</f>
        <v>0</v>
      </c>
      <c r="S127" s="138">
        <f>SUMIFS('Month (GWh)'!S:S,'Month (GWh)'!$Z:$Z,'Quarter (GWh)'!$Z127,'Month (GWh)'!$Y:$Y,'Quarter (GWh)'!$Y127)</f>
        <v>7391.38</v>
      </c>
      <c r="T127" s="144">
        <f>SUMIFS('Month (GWh)'!T:T,'Month (GWh)'!$Z:$Z,'Quarter (GWh)'!$Z127,'Month (GWh)'!$Y:$Y,'Quarter (GWh)'!$Y127)</f>
        <v>104316.5</v>
      </c>
      <c r="V127" s="109"/>
      <c r="W127" s="108"/>
      <c r="X127" s="110" t="s">
        <v>103</v>
      </c>
      <c r="Y127" s="108" t="str">
        <f t="shared" ref="Y127:Y129" si="12">RIGHT(X127,1)</f>
        <v>3</v>
      </c>
      <c r="Z127" s="109">
        <v>2025</v>
      </c>
    </row>
    <row r="128" spans="1:26" x14ac:dyDescent="0.35">
      <c r="A128" s="118" t="str">
        <f t="shared" ref="A128:A129" si="13">X128&amp;" "&amp;Z128</f>
        <v>Quarter 4 2025</v>
      </c>
      <c r="B128" s="143">
        <f>SUMIFS('Month (GWh)'!B:B,'Month (GWh)'!$Z:$Z,'Quarter (GWh)'!$Z128,'Month (GWh)'!$Y:$Y,'Quarter (GWh)'!$Y128)</f>
        <v>84767.989999999991</v>
      </c>
      <c r="C128" s="139">
        <f>SUMIFS('Month (GWh)'!C:C,'Month (GWh)'!$Z:$Z,'Quarter (GWh)'!$Z128,'Month (GWh)'!$Y:$Y,'Quarter (GWh)'!$Y128)</f>
        <v>142184.32000000001</v>
      </c>
      <c r="D128" s="139">
        <f>SUMIFS('Month (GWh)'!D:D,'Month (GWh)'!$Z:$Z,'Quarter (GWh)'!$Z128,'Month (GWh)'!$Y:$Y,'Quarter (GWh)'!$Y128)</f>
        <v>22318.35</v>
      </c>
      <c r="E128" s="140">
        <f>SUMIFS('Month (GWh)'!E:E,'Month (GWh)'!$Z:$Z,'Quarter (GWh)'!$Z128,'Month (GWh)'!$Y:$Y,'Quarter (GWh)'!$Y128)</f>
        <v>119865.97000000002</v>
      </c>
      <c r="F128" s="138">
        <f>SUMIFS('Month (GWh)'!F:F,'Month (GWh)'!$Z:$Z,'Quarter (GWh)'!$Z128,'Month (GWh)'!$Y:$Y,'Quarter (GWh)'!$Y128)</f>
        <v>-3513.9400000000005</v>
      </c>
      <c r="G128" s="139">
        <f>SUMIFS('Month (GWh)'!G:G,'Month (GWh)'!$Z:$Z,'Quarter (GWh)'!$Z128,'Month (GWh)'!$Y:$Y,'Quarter (GWh)'!$Y128)</f>
        <v>-104.43</v>
      </c>
      <c r="H128" s="139">
        <f>SUMIFS('Month (GWh)'!H:H,'Month (GWh)'!$Z:$Z,'Quarter (GWh)'!$Z128,'Month (GWh)'!$Y:$Y,'Quarter (GWh)'!$Y128)</f>
        <v>1451.91</v>
      </c>
      <c r="I128" s="141">
        <f>SUMIFS('Month (GWh)'!I:I,'Month (GWh)'!$Z:$Z,'Quarter (GWh)'!$Z128,'Month (GWh)'!$Y:$Y,'Quarter (GWh)'!$Y128)</f>
        <v>226952.31</v>
      </c>
      <c r="J128" s="142">
        <f>SUMIFS('Month (GWh)'!J:J,'Month (GWh)'!$Z:$Z,'Quarter (GWh)'!$Z128,'Month (GWh)'!$Y:$Y,'Quarter (GWh)'!$Y128)</f>
        <v>202467.5</v>
      </c>
      <c r="K128" s="138">
        <f>SUMIFS('Month (GWh)'!K:K,'Month (GWh)'!$Z:$Z,'Quarter (GWh)'!$Z128,'Month (GWh)'!$Y:$Y,'Quarter (GWh)'!$Y128)</f>
        <v>51359.360000000001</v>
      </c>
      <c r="L128" s="139">
        <f>SUMIFS('Month (GWh)'!L:L,'Month (GWh)'!$Z:$Z,'Quarter (GWh)'!$Z128,'Month (GWh)'!$Y:$Y,'Quarter (GWh)'!$Y128)</f>
        <v>88789.950000000012</v>
      </c>
      <c r="M128" s="139">
        <f>SUMIFS('Month (GWh)'!M:M,'Month (GWh)'!$Z:$Z,'Quarter (GWh)'!$Z128,'Month (GWh)'!$Y:$Y,'Quarter (GWh)'!$Y128)</f>
        <v>16434.080000000002</v>
      </c>
      <c r="N128" s="143">
        <f>SUMIFS('Month (GWh)'!N:N,'Month (GWh)'!$Z:$Z,'Quarter (GWh)'!$Z128,'Month (GWh)'!$Y:$Y,'Quarter (GWh)'!$Y128)</f>
        <v>26099.4</v>
      </c>
      <c r="O128" s="139">
        <f>SUMIFS('Month (GWh)'!O:O,'Month (GWh)'!$Z:$Z,'Quarter (GWh)'!$Z128,'Month (GWh)'!$Y:$Y,'Quarter (GWh)'!$Y128)</f>
        <v>8974.24</v>
      </c>
      <c r="P128" s="139">
        <f>SUMIFS('Month (GWh)'!P:P,'Month (GWh)'!$Z:$Z,'Quarter (GWh)'!$Z128,'Month (GWh)'!$Y:$Y,'Quarter (GWh)'!$Y128)</f>
        <v>217.73</v>
      </c>
      <c r="Q128" s="139">
        <f>SUMIFS('Month (GWh)'!Q:Q,'Month (GWh)'!$Z:$Z,'Quarter (GWh)'!$Z128,'Month (GWh)'!$Y:$Y,'Quarter (GWh)'!$Y128)</f>
        <v>719.65000000000009</v>
      </c>
      <c r="R128" s="143">
        <f>SUMIFS('Month (GWh)'!R:R,'Month (GWh)'!$Z:$Z,'Quarter (GWh)'!$Z128,'Month (GWh)'!$Y:$Y,'Quarter (GWh)'!$Y128)</f>
        <v>0</v>
      </c>
      <c r="S128" s="138">
        <f>SUMIFS('Month (GWh)'!S:S,'Month (GWh)'!$Z:$Z,'Quarter (GWh)'!$Z128,'Month (GWh)'!$Y:$Y,'Quarter (GWh)'!$Y128)</f>
        <v>10891.8</v>
      </c>
      <c r="T128" s="144">
        <f>SUMIFS('Month (GWh)'!T:T,'Month (GWh)'!$Z:$Z,'Quarter (GWh)'!$Z128,'Month (GWh)'!$Y:$Y,'Quarter (GWh)'!$Y128)</f>
        <v>203486.21000000002</v>
      </c>
      <c r="V128" s="109"/>
      <c r="W128" s="108"/>
      <c r="X128" s="110" t="s">
        <v>104</v>
      </c>
      <c r="Y128" s="108" t="str">
        <f t="shared" si="12"/>
        <v>4</v>
      </c>
      <c r="Z128" s="109">
        <v>2025</v>
      </c>
    </row>
    <row r="129" spans="1:26" x14ac:dyDescent="0.35">
      <c r="A129" s="118" t="str">
        <f t="shared" si="13"/>
        <v>[provisional] Quarter 1 2026</v>
      </c>
      <c r="B129" s="143">
        <f>SUMIFS('Month (GWh)'!B:B,'Month (GWh)'!$Z:$Z,'Quarter (GWh)'!$Z129,'Month (GWh)'!$Y:$Y,'Quarter (GWh)'!$Y129)</f>
        <v>82292.850000000006</v>
      </c>
      <c r="C129" s="139">
        <f>SUMIFS('Month (GWh)'!C:C,'Month (GWh)'!$Z:$Z,'Quarter (GWh)'!$Z129,'Month (GWh)'!$Y:$Y,'Quarter (GWh)'!$Y129)</f>
        <v>171610.63</v>
      </c>
      <c r="D129" s="139">
        <f>SUMIFS('Month (GWh)'!D:D,'Month (GWh)'!$Z:$Z,'Quarter (GWh)'!$Z129,'Month (GWh)'!$Y:$Y,'Quarter (GWh)'!$Y129)</f>
        <v>22290.68</v>
      </c>
      <c r="E129" s="140">
        <f>SUMIFS('Month (GWh)'!E:E,'Month (GWh)'!$Z:$Z,'Quarter (GWh)'!$Z129,'Month (GWh)'!$Y:$Y,'Quarter (GWh)'!$Y129)</f>
        <v>149319.95000000001</v>
      </c>
      <c r="F129" s="138">
        <f>SUMIFS('Month (GWh)'!F:F,'Month (GWh)'!$Z:$Z,'Quarter (GWh)'!$Z129,'Month (GWh)'!$Y:$Y,'Quarter (GWh)'!$Y129)</f>
        <v>4192.8100000000004</v>
      </c>
      <c r="G129" s="139">
        <f>SUMIFS('Month (GWh)'!G:G,'Month (GWh)'!$Z:$Z,'Quarter (GWh)'!$Z129,'Month (GWh)'!$Y:$Y,'Quarter (GWh)'!$Y129)</f>
        <v>-115.64999999999999</v>
      </c>
      <c r="H129" s="139">
        <f>SUMIFS('Month (GWh)'!H:H,'Month (GWh)'!$Z:$Z,'Quarter (GWh)'!$Z129,'Month (GWh)'!$Y:$Y,'Quarter (GWh)'!$Y129)</f>
        <v>1420.35</v>
      </c>
      <c r="I129" s="141">
        <f>SUMIFS('Month (GWh)'!I:I,'Month (GWh)'!$Z:$Z,'Quarter (GWh)'!$Z129,'Month (GWh)'!$Y:$Y,'Quarter (GWh)'!$Y129)</f>
        <v>253903.47999999998</v>
      </c>
      <c r="J129" s="142">
        <f>SUMIFS('Month (GWh)'!J:J,'Month (GWh)'!$Z:$Z,'Quarter (GWh)'!$Z129,'Month (GWh)'!$Y:$Y,'Quarter (GWh)'!$Y129)</f>
        <v>237110.30999999994</v>
      </c>
      <c r="K129" s="138">
        <f>SUMIFS('Month (GWh)'!K:K,'Month (GWh)'!$Z:$Z,'Quarter (GWh)'!$Z129,'Month (GWh)'!$Y:$Y,'Quarter (GWh)'!$Y129)</f>
        <v>53631.73</v>
      </c>
      <c r="L129" s="139">
        <f>SUMIFS('Month (GWh)'!L:L,'Month (GWh)'!$Z:$Z,'Quarter (GWh)'!$Z129,'Month (GWh)'!$Y:$Y,'Quarter (GWh)'!$Y129)</f>
        <v>113987.7</v>
      </c>
      <c r="M129" s="139">
        <f>SUMIFS('Month (GWh)'!M:M,'Month (GWh)'!$Z:$Z,'Quarter (GWh)'!$Z129,'Month (GWh)'!$Y:$Y,'Quarter (GWh)'!$Y129)</f>
        <v>19788.54</v>
      </c>
      <c r="N129" s="143">
        <f>SUMIFS('Month (GWh)'!N:N,'Month (GWh)'!$Z:$Z,'Quarter (GWh)'!$Z129,'Month (GWh)'!$Y:$Y,'Quarter (GWh)'!$Y129)</f>
        <v>31836.75</v>
      </c>
      <c r="O129" s="139">
        <f>SUMIFS('Month (GWh)'!O:O,'Month (GWh)'!$Z:$Z,'Quarter (GWh)'!$Z129,'Month (GWh)'!$Y:$Y,'Quarter (GWh)'!$Y129)</f>
        <v>7802.7900000000009</v>
      </c>
      <c r="P129" s="139">
        <f>SUMIFS('Month (GWh)'!P:P,'Month (GWh)'!$Z:$Z,'Quarter (GWh)'!$Z129,'Month (GWh)'!$Y:$Y,'Quarter (GWh)'!$Y129)</f>
        <v>413.27000000000004</v>
      </c>
      <c r="Q129" s="139">
        <f>SUMIFS('Month (GWh)'!Q:Q,'Month (GWh)'!$Z:$Z,'Quarter (GWh)'!$Z129,'Month (GWh)'!$Y:$Y,'Quarter (GWh)'!$Y129)</f>
        <v>1170.1500000000001</v>
      </c>
      <c r="R129" s="143">
        <f>SUMIFS('Month (GWh)'!R:R,'Month (GWh)'!$Z:$Z,'Quarter (GWh)'!$Z129,'Month (GWh)'!$Y:$Y,'Quarter (GWh)'!$Y129)</f>
        <v>0</v>
      </c>
      <c r="S129" s="138">
        <f>SUMIFS('Month (GWh)'!S:S,'Month (GWh)'!$Z:$Z,'Quarter (GWh)'!$Z129,'Month (GWh)'!$Y:$Y,'Quarter (GWh)'!$Y129)</f>
        <v>12117.38</v>
      </c>
      <c r="T129" s="144">
        <f>SUMIFS('Month (GWh)'!T:T,'Month (GWh)'!$Z:$Z,'Quarter (GWh)'!$Z129,'Month (GWh)'!$Y:$Y,'Quarter (GWh)'!$Y129)</f>
        <v>240748.31</v>
      </c>
      <c r="V129" s="109"/>
      <c r="W129" s="108"/>
      <c r="X129" s="110" t="s">
        <v>460</v>
      </c>
      <c r="Y129" s="108" t="str">
        <f t="shared" si="12"/>
        <v>1</v>
      </c>
      <c r="Z129" s="109">
        <v>2026</v>
      </c>
    </row>
    <row r="130" spans="1:26" x14ac:dyDescent="0.35">
      <c r="B130" s="151"/>
      <c r="C130" s="151"/>
      <c r="D130" s="151"/>
      <c r="E130" s="151"/>
      <c r="F130" s="151"/>
      <c r="G130" s="151"/>
      <c r="H130" s="151"/>
      <c r="I130" s="151"/>
      <c r="J130" s="151"/>
      <c r="K130" s="151"/>
      <c r="L130" s="151"/>
      <c r="M130" s="151"/>
      <c r="N130" s="151"/>
      <c r="O130" s="151"/>
      <c r="P130" s="151"/>
      <c r="Q130" s="151"/>
      <c r="R130" s="151"/>
      <c r="S130" s="151"/>
      <c r="T130" s="151"/>
    </row>
  </sheetData>
  <phoneticPr fontId="21" type="noConversion"/>
  <pageMargins left="0.74803149606299213" right="0.74803149606299213" top="0.98425196850393704" bottom="0.98425196850393704" header="0.51181102362204722" footer="0.51181102362204722"/>
  <pageSetup paperSize="9" scale="52" orientation="landscape" verticalDpi="4"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D3A7F-1137-4D4C-AA96-7AE968BF3BE5}">
  <sheetPr>
    <pageSetUpPr fitToPage="1"/>
  </sheetPr>
  <dimension ref="A1:AE482"/>
  <sheetViews>
    <sheetView showGridLines="0" zoomScaleNormal="100" workbookViewId="0">
      <pane xSplit="1" ySplit="8" topLeftCell="B372" activePane="bottomRight" state="frozen"/>
      <selection pane="topRight" activeCell="B1" sqref="B1"/>
      <selection pane="bottomLeft" activeCell="A9" sqref="A9"/>
      <selection pane="bottomRight" activeCell="B372" sqref="B372"/>
    </sheetView>
  </sheetViews>
  <sheetFormatPr defaultColWidth="9" defaultRowHeight="15.5" x14ac:dyDescent="0.35"/>
  <cols>
    <col min="1" max="1" width="27.1796875" style="50" customWidth="1"/>
    <col min="2" max="20" width="13.54296875" style="50" customWidth="1"/>
    <col min="21" max="21" width="9" style="50"/>
    <col min="22" max="22" width="19.7265625" style="50" bestFit="1" customWidth="1"/>
    <col min="23" max="23" width="8.54296875" style="50" bestFit="1" customWidth="1"/>
    <col min="24" max="24" width="9.81640625" style="50" bestFit="1" customWidth="1"/>
    <col min="25" max="26" width="5.7265625" style="50" customWidth="1"/>
    <col min="27" max="235" width="9" style="50"/>
    <col min="236" max="236" width="6.26953125" style="50" customWidth="1"/>
    <col min="237" max="237" width="10.26953125" style="50" customWidth="1"/>
    <col min="238" max="238" width="11" style="50" customWidth="1"/>
    <col min="239" max="239" width="12.54296875" style="50" customWidth="1"/>
    <col min="240" max="240" width="11.453125" style="50" customWidth="1"/>
    <col min="241" max="241" width="9.54296875" style="50" customWidth="1"/>
    <col min="242" max="242" width="0" style="50" hidden="1" customWidth="1"/>
    <col min="243" max="243" width="9.7265625" style="50" customWidth="1"/>
    <col min="244" max="245" width="12.54296875" style="50" customWidth="1"/>
    <col min="246" max="246" width="12.26953125" style="50" customWidth="1"/>
    <col min="247" max="247" width="12.54296875" style="50" customWidth="1"/>
    <col min="248" max="248" width="0" style="50" hidden="1" customWidth="1"/>
    <col min="249" max="249" width="14.26953125" style="50" customWidth="1"/>
    <col min="250" max="250" width="10.7265625" style="50" customWidth="1"/>
    <col min="251" max="251" width="13.7265625" style="50" customWidth="1"/>
    <col min="252" max="252" width="11.54296875" style="50" customWidth="1"/>
    <col min="253" max="253" width="11.26953125" style="50" customWidth="1"/>
    <col min="254" max="254" width="13.54296875" style="50" customWidth="1"/>
    <col min="255" max="255" width="15" style="50" customWidth="1"/>
    <col min="256" max="256" width="15.26953125" style="50" bestFit="1" customWidth="1"/>
    <col min="257" max="257" width="16.26953125" style="50" bestFit="1" customWidth="1"/>
    <col min="258" max="258" width="12" style="50" customWidth="1"/>
    <col min="259" max="491" width="9" style="50"/>
    <col min="492" max="492" width="6.26953125" style="50" customWidth="1"/>
    <col min="493" max="493" width="10.26953125" style="50" customWidth="1"/>
    <col min="494" max="494" width="11" style="50" customWidth="1"/>
    <col min="495" max="495" width="12.54296875" style="50" customWidth="1"/>
    <col min="496" max="496" width="11.453125" style="50" customWidth="1"/>
    <col min="497" max="497" width="9.54296875" style="50" customWidth="1"/>
    <col min="498" max="498" width="0" style="50" hidden="1" customWidth="1"/>
    <col min="499" max="499" width="9.7265625" style="50" customWidth="1"/>
    <col min="500" max="501" width="12.54296875" style="50" customWidth="1"/>
    <col min="502" max="502" width="12.26953125" style="50" customWidth="1"/>
    <col min="503" max="503" width="12.54296875" style="50" customWidth="1"/>
    <col min="504" max="504" width="0" style="50" hidden="1" customWidth="1"/>
    <col min="505" max="505" width="14.26953125" style="50" customWidth="1"/>
    <col min="506" max="506" width="10.7265625" style="50" customWidth="1"/>
    <col min="507" max="507" width="13.7265625" style="50" customWidth="1"/>
    <col min="508" max="508" width="11.54296875" style="50" customWidth="1"/>
    <col min="509" max="509" width="11.26953125" style="50" customWidth="1"/>
    <col min="510" max="510" width="13.54296875" style="50" customWidth="1"/>
    <col min="511" max="511" width="15" style="50" customWidth="1"/>
    <col min="512" max="512" width="15.26953125" style="50" bestFit="1" customWidth="1"/>
    <col min="513" max="513" width="16.26953125" style="50" bestFit="1" customWidth="1"/>
    <col min="514" max="514" width="12" style="50" customWidth="1"/>
    <col min="515" max="747" width="9" style="50"/>
    <col min="748" max="748" width="6.26953125" style="50" customWidth="1"/>
    <col min="749" max="749" width="10.26953125" style="50" customWidth="1"/>
    <col min="750" max="750" width="11" style="50" customWidth="1"/>
    <col min="751" max="751" width="12.54296875" style="50" customWidth="1"/>
    <col min="752" max="752" width="11.453125" style="50" customWidth="1"/>
    <col min="753" max="753" width="9.54296875" style="50" customWidth="1"/>
    <col min="754" max="754" width="0" style="50" hidden="1" customWidth="1"/>
    <col min="755" max="755" width="9.7265625" style="50" customWidth="1"/>
    <col min="756" max="757" width="12.54296875" style="50" customWidth="1"/>
    <col min="758" max="758" width="12.26953125" style="50" customWidth="1"/>
    <col min="759" max="759" width="12.54296875" style="50" customWidth="1"/>
    <col min="760" max="760" width="0" style="50" hidden="1" customWidth="1"/>
    <col min="761" max="761" width="14.26953125" style="50" customWidth="1"/>
    <col min="762" max="762" width="10.7265625" style="50" customWidth="1"/>
    <col min="763" max="763" width="13.7265625" style="50" customWidth="1"/>
    <col min="764" max="764" width="11.54296875" style="50" customWidth="1"/>
    <col min="765" max="765" width="11.26953125" style="50" customWidth="1"/>
    <col min="766" max="766" width="13.54296875" style="50" customWidth="1"/>
    <col min="767" max="767" width="15" style="50" customWidth="1"/>
    <col min="768" max="768" width="15.26953125" style="50" bestFit="1" customWidth="1"/>
    <col min="769" max="769" width="16.26953125" style="50" bestFit="1" customWidth="1"/>
    <col min="770" max="770" width="12" style="50" customWidth="1"/>
    <col min="771" max="1003" width="9" style="50"/>
    <col min="1004" max="1004" width="6.26953125" style="50" customWidth="1"/>
    <col min="1005" max="1005" width="10.26953125" style="50" customWidth="1"/>
    <col min="1006" max="1006" width="11" style="50" customWidth="1"/>
    <col min="1007" max="1007" width="12.54296875" style="50" customWidth="1"/>
    <col min="1008" max="1008" width="11.453125" style="50" customWidth="1"/>
    <col min="1009" max="1009" width="9.54296875" style="50" customWidth="1"/>
    <col min="1010" max="1010" width="0" style="50" hidden="1" customWidth="1"/>
    <col min="1011" max="1011" width="9.7265625" style="50" customWidth="1"/>
    <col min="1012" max="1013" width="12.54296875" style="50" customWidth="1"/>
    <col min="1014" max="1014" width="12.26953125" style="50" customWidth="1"/>
    <col min="1015" max="1015" width="12.54296875" style="50" customWidth="1"/>
    <col min="1016" max="1016" width="0" style="50" hidden="1" customWidth="1"/>
    <col min="1017" max="1017" width="14.26953125" style="50" customWidth="1"/>
    <col min="1018" max="1018" width="10.7265625" style="50" customWidth="1"/>
    <col min="1019" max="1019" width="13.7265625" style="50" customWidth="1"/>
    <col min="1020" max="1020" width="11.54296875" style="50" customWidth="1"/>
    <col min="1021" max="1021" width="11.26953125" style="50" customWidth="1"/>
    <col min="1022" max="1022" width="13.54296875" style="50" customWidth="1"/>
    <col min="1023" max="1023" width="15" style="50" customWidth="1"/>
    <col min="1024" max="1024" width="15.26953125" style="50" bestFit="1" customWidth="1"/>
    <col min="1025" max="1025" width="16.26953125" style="50" bestFit="1" customWidth="1"/>
    <col min="1026" max="1026" width="12" style="50" customWidth="1"/>
    <col min="1027" max="1259" width="9" style="50"/>
    <col min="1260" max="1260" width="6.26953125" style="50" customWidth="1"/>
    <col min="1261" max="1261" width="10.26953125" style="50" customWidth="1"/>
    <col min="1262" max="1262" width="11" style="50" customWidth="1"/>
    <col min="1263" max="1263" width="12.54296875" style="50" customWidth="1"/>
    <col min="1264" max="1264" width="11.453125" style="50" customWidth="1"/>
    <col min="1265" max="1265" width="9.54296875" style="50" customWidth="1"/>
    <col min="1266" max="1266" width="0" style="50" hidden="1" customWidth="1"/>
    <col min="1267" max="1267" width="9.7265625" style="50" customWidth="1"/>
    <col min="1268" max="1269" width="12.54296875" style="50" customWidth="1"/>
    <col min="1270" max="1270" width="12.26953125" style="50" customWidth="1"/>
    <col min="1271" max="1271" width="12.54296875" style="50" customWidth="1"/>
    <col min="1272" max="1272" width="0" style="50" hidden="1" customWidth="1"/>
    <col min="1273" max="1273" width="14.26953125" style="50" customWidth="1"/>
    <col min="1274" max="1274" width="10.7265625" style="50" customWidth="1"/>
    <col min="1275" max="1275" width="13.7265625" style="50" customWidth="1"/>
    <col min="1276" max="1276" width="11.54296875" style="50" customWidth="1"/>
    <col min="1277" max="1277" width="11.26953125" style="50" customWidth="1"/>
    <col min="1278" max="1278" width="13.54296875" style="50" customWidth="1"/>
    <col min="1279" max="1279" width="15" style="50" customWidth="1"/>
    <col min="1280" max="1280" width="15.26953125" style="50" bestFit="1" customWidth="1"/>
    <col min="1281" max="1281" width="16.26953125" style="50" bestFit="1" customWidth="1"/>
    <col min="1282" max="1282" width="12" style="50" customWidth="1"/>
    <col min="1283" max="1515" width="9" style="50"/>
    <col min="1516" max="1516" width="6.26953125" style="50" customWidth="1"/>
    <col min="1517" max="1517" width="10.26953125" style="50" customWidth="1"/>
    <col min="1518" max="1518" width="11" style="50" customWidth="1"/>
    <col min="1519" max="1519" width="12.54296875" style="50" customWidth="1"/>
    <col min="1520" max="1520" width="11.453125" style="50" customWidth="1"/>
    <col min="1521" max="1521" width="9.54296875" style="50" customWidth="1"/>
    <col min="1522" max="1522" width="0" style="50" hidden="1" customWidth="1"/>
    <col min="1523" max="1523" width="9.7265625" style="50" customWidth="1"/>
    <col min="1524" max="1525" width="12.54296875" style="50" customWidth="1"/>
    <col min="1526" max="1526" width="12.26953125" style="50" customWidth="1"/>
    <col min="1527" max="1527" width="12.54296875" style="50" customWidth="1"/>
    <col min="1528" max="1528" width="0" style="50" hidden="1" customWidth="1"/>
    <col min="1529" max="1529" width="14.26953125" style="50" customWidth="1"/>
    <col min="1530" max="1530" width="10.7265625" style="50" customWidth="1"/>
    <col min="1531" max="1531" width="13.7265625" style="50" customWidth="1"/>
    <col min="1532" max="1532" width="11.54296875" style="50" customWidth="1"/>
    <col min="1533" max="1533" width="11.26953125" style="50" customWidth="1"/>
    <col min="1534" max="1534" width="13.54296875" style="50" customWidth="1"/>
    <col min="1535" max="1535" width="15" style="50" customWidth="1"/>
    <col min="1536" max="1536" width="15.26953125" style="50" bestFit="1" customWidth="1"/>
    <col min="1537" max="1537" width="16.26953125" style="50" bestFit="1" customWidth="1"/>
    <col min="1538" max="1538" width="12" style="50" customWidth="1"/>
    <col min="1539" max="1771" width="9" style="50"/>
    <col min="1772" max="1772" width="6.26953125" style="50" customWidth="1"/>
    <col min="1773" max="1773" width="10.26953125" style="50" customWidth="1"/>
    <col min="1774" max="1774" width="11" style="50" customWidth="1"/>
    <col min="1775" max="1775" width="12.54296875" style="50" customWidth="1"/>
    <col min="1776" max="1776" width="11.453125" style="50" customWidth="1"/>
    <col min="1777" max="1777" width="9.54296875" style="50" customWidth="1"/>
    <col min="1778" max="1778" width="0" style="50" hidden="1" customWidth="1"/>
    <col min="1779" max="1779" width="9.7265625" style="50" customWidth="1"/>
    <col min="1780" max="1781" width="12.54296875" style="50" customWidth="1"/>
    <col min="1782" max="1782" width="12.26953125" style="50" customWidth="1"/>
    <col min="1783" max="1783" width="12.54296875" style="50" customWidth="1"/>
    <col min="1784" max="1784" width="0" style="50" hidden="1" customWidth="1"/>
    <col min="1785" max="1785" width="14.26953125" style="50" customWidth="1"/>
    <col min="1786" max="1786" width="10.7265625" style="50" customWidth="1"/>
    <col min="1787" max="1787" width="13.7265625" style="50" customWidth="1"/>
    <col min="1788" max="1788" width="11.54296875" style="50" customWidth="1"/>
    <col min="1789" max="1789" width="11.26953125" style="50" customWidth="1"/>
    <col min="1790" max="1790" width="13.54296875" style="50" customWidth="1"/>
    <col min="1791" max="1791" width="15" style="50" customWidth="1"/>
    <col min="1792" max="1792" width="15.26953125" style="50" bestFit="1" customWidth="1"/>
    <col min="1793" max="1793" width="16.26953125" style="50" bestFit="1" customWidth="1"/>
    <col min="1794" max="1794" width="12" style="50" customWidth="1"/>
    <col min="1795" max="2027" width="9" style="50"/>
    <col min="2028" max="2028" width="6.26953125" style="50" customWidth="1"/>
    <col min="2029" max="2029" width="10.26953125" style="50" customWidth="1"/>
    <col min="2030" max="2030" width="11" style="50" customWidth="1"/>
    <col min="2031" max="2031" width="12.54296875" style="50" customWidth="1"/>
    <col min="2032" max="2032" width="11.453125" style="50" customWidth="1"/>
    <col min="2033" max="2033" width="9.54296875" style="50" customWidth="1"/>
    <col min="2034" max="2034" width="0" style="50" hidden="1" customWidth="1"/>
    <col min="2035" max="2035" width="9.7265625" style="50" customWidth="1"/>
    <col min="2036" max="2037" width="12.54296875" style="50" customWidth="1"/>
    <col min="2038" max="2038" width="12.26953125" style="50" customWidth="1"/>
    <col min="2039" max="2039" width="12.54296875" style="50" customWidth="1"/>
    <col min="2040" max="2040" width="0" style="50" hidden="1" customWidth="1"/>
    <col min="2041" max="2041" width="14.26953125" style="50" customWidth="1"/>
    <col min="2042" max="2042" width="10.7265625" style="50" customWidth="1"/>
    <col min="2043" max="2043" width="13.7265625" style="50" customWidth="1"/>
    <col min="2044" max="2044" width="11.54296875" style="50" customWidth="1"/>
    <col min="2045" max="2045" width="11.26953125" style="50" customWidth="1"/>
    <col min="2046" max="2046" width="13.54296875" style="50" customWidth="1"/>
    <col min="2047" max="2047" width="15" style="50" customWidth="1"/>
    <col min="2048" max="2048" width="15.26953125" style="50" bestFit="1" customWidth="1"/>
    <col min="2049" max="2049" width="16.26953125" style="50" bestFit="1" customWidth="1"/>
    <col min="2050" max="2050" width="12" style="50" customWidth="1"/>
    <col min="2051" max="2283" width="9" style="50"/>
    <col min="2284" max="2284" width="6.26953125" style="50" customWidth="1"/>
    <col min="2285" max="2285" width="10.26953125" style="50" customWidth="1"/>
    <col min="2286" max="2286" width="11" style="50" customWidth="1"/>
    <col min="2287" max="2287" width="12.54296875" style="50" customWidth="1"/>
    <col min="2288" max="2288" width="11.453125" style="50" customWidth="1"/>
    <col min="2289" max="2289" width="9.54296875" style="50" customWidth="1"/>
    <col min="2290" max="2290" width="0" style="50" hidden="1" customWidth="1"/>
    <col min="2291" max="2291" width="9.7265625" style="50" customWidth="1"/>
    <col min="2292" max="2293" width="12.54296875" style="50" customWidth="1"/>
    <col min="2294" max="2294" width="12.26953125" style="50" customWidth="1"/>
    <col min="2295" max="2295" width="12.54296875" style="50" customWidth="1"/>
    <col min="2296" max="2296" width="0" style="50" hidden="1" customWidth="1"/>
    <col min="2297" max="2297" width="14.26953125" style="50" customWidth="1"/>
    <col min="2298" max="2298" width="10.7265625" style="50" customWidth="1"/>
    <col min="2299" max="2299" width="13.7265625" style="50" customWidth="1"/>
    <col min="2300" max="2300" width="11.54296875" style="50" customWidth="1"/>
    <col min="2301" max="2301" width="11.26953125" style="50" customWidth="1"/>
    <col min="2302" max="2302" width="13.54296875" style="50" customWidth="1"/>
    <col min="2303" max="2303" width="15" style="50" customWidth="1"/>
    <col min="2304" max="2304" width="15.26953125" style="50" bestFit="1" customWidth="1"/>
    <col min="2305" max="2305" width="16.26953125" style="50" bestFit="1" customWidth="1"/>
    <col min="2306" max="2306" width="12" style="50" customWidth="1"/>
    <col min="2307" max="2539" width="9" style="50"/>
    <col min="2540" max="2540" width="6.26953125" style="50" customWidth="1"/>
    <col min="2541" max="2541" width="10.26953125" style="50" customWidth="1"/>
    <col min="2542" max="2542" width="11" style="50" customWidth="1"/>
    <col min="2543" max="2543" width="12.54296875" style="50" customWidth="1"/>
    <col min="2544" max="2544" width="11.453125" style="50" customWidth="1"/>
    <col min="2545" max="2545" width="9.54296875" style="50" customWidth="1"/>
    <col min="2546" max="2546" width="0" style="50" hidden="1" customWidth="1"/>
    <col min="2547" max="2547" width="9.7265625" style="50" customWidth="1"/>
    <col min="2548" max="2549" width="12.54296875" style="50" customWidth="1"/>
    <col min="2550" max="2550" width="12.26953125" style="50" customWidth="1"/>
    <col min="2551" max="2551" width="12.54296875" style="50" customWidth="1"/>
    <col min="2552" max="2552" width="0" style="50" hidden="1" customWidth="1"/>
    <col min="2553" max="2553" width="14.26953125" style="50" customWidth="1"/>
    <col min="2554" max="2554" width="10.7265625" style="50" customWidth="1"/>
    <col min="2555" max="2555" width="13.7265625" style="50" customWidth="1"/>
    <col min="2556" max="2556" width="11.54296875" style="50" customWidth="1"/>
    <col min="2557" max="2557" width="11.26953125" style="50" customWidth="1"/>
    <col min="2558" max="2558" width="13.54296875" style="50" customWidth="1"/>
    <col min="2559" max="2559" width="15" style="50" customWidth="1"/>
    <col min="2560" max="2560" width="15.26953125" style="50" bestFit="1" customWidth="1"/>
    <col min="2561" max="2561" width="16.26953125" style="50" bestFit="1" customWidth="1"/>
    <col min="2562" max="2562" width="12" style="50" customWidth="1"/>
    <col min="2563" max="2795" width="9" style="50"/>
    <col min="2796" max="2796" width="6.26953125" style="50" customWidth="1"/>
    <col min="2797" max="2797" width="10.26953125" style="50" customWidth="1"/>
    <col min="2798" max="2798" width="11" style="50" customWidth="1"/>
    <col min="2799" max="2799" width="12.54296875" style="50" customWidth="1"/>
    <col min="2800" max="2800" width="11.453125" style="50" customWidth="1"/>
    <col min="2801" max="2801" width="9.54296875" style="50" customWidth="1"/>
    <col min="2802" max="2802" width="0" style="50" hidden="1" customWidth="1"/>
    <col min="2803" max="2803" width="9.7265625" style="50" customWidth="1"/>
    <col min="2804" max="2805" width="12.54296875" style="50" customWidth="1"/>
    <col min="2806" max="2806" width="12.26953125" style="50" customWidth="1"/>
    <col min="2807" max="2807" width="12.54296875" style="50" customWidth="1"/>
    <col min="2808" max="2808" width="0" style="50" hidden="1" customWidth="1"/>
    <col min="2809" max="2809" width="14.26953125" style="50" customWidth="1"/>
    <col min="2810" max="2810" width="10.7265625" style="50" customWidth="1"/>
    <col min="2811" max="2811" width="13.7265625" style="50" customWidth="1"/>
    <col min="2812" max="2812" width="11.54296875" style="50" customWidth="1"/>
    <col min="2813" max="2813" width="11.26953125" style="50" customWidth="1"/>
    <col min="2814" max="2814" width="13.54296875" style="50" customWidth="1"/>
    <col min="2815" max="2815" width="15" style="50" customWidth="1"/>
    <col min="2816" max="2816" width="15.26953125" style="50" bestFit="1" customWidth="1"/>
    <col min="2817" max="2817" width="16.26953125" style="50" bestFit="1" customWidth="1"/>
    <col min="2818" max="2818" width="12" style="50" customWidth="1"/>
    <col min="2819" max="3051" width="9" style="50"/>
    <col min="3052" max="3052" width="6.26953125" style="50" customWidth="1"/>
    <col min="3053" max="3053" width="10.26953125" style="50" customWidth="1"/>
    <col min="3054" max="3054" width="11" style="50" customWidth="1"/>
    <col min="3055" max="3055" width="12.54296875" style="50" customWidth="1"/>
    <col min="3056" max="3056" width="11.453125" style="50" customWidth="1"/>
    <col min="3057" max="3057" width="9.54296875" style="50" customWidth="1"/>
    <col min="3058" max="3058" width="0" style="50" hidden="1" customWidth="1"/>
    <col min="3059" max="3059" width="9.7265625" style="50" customWidth="1"/>
    <col min="3060" max="3061" width="12.54296875" style="50" customWidth="1"/>
    <col min="3062" max="3062" width="12.26953125" style="50" customWidth="1"/>
    <col min="3063" max="3063" width="12.54296875" style="50" customWidth="1"/>
    <col min="3064" max="3064" width="0" style="50" hidden="1" customWidth="1"/>
    <col min="3065" max="3065" width="14.26953125" style="50" customWidth="1"/>
    <col min="3066" max="3066" width="10.7265625" style="50" customWidth="1"/>
    <col min="3067" max="3067" width="13.7265625" style="50" customWidth="1"/>
    <col min="3068" max="3068" width="11.54296875" style="50" customWidth="1"/>
    <col min="3069" max="3069" width="11.26953125" style="50" customWidth="1"/>
    <col min="3070" max="3070" width="13.54296875" style="50" customWidth="1"/>
    <col min="3071" max="3071" width="15" style="50" customWidth="1"/>
    <col min="3072" max="3072" width="15.26953125" style="50" bestFit="1" customWidth="1"/>
    <col min="3073" max="3073" width="16.26953125" style="50" bestFit="1" customWidth="1"/>
    <col min="3074" max="3074" width="12" style="50" customWidth="1"/>
    <col min="3075" max="3307" width="9" style="50"/>
    <col min="3308" max="3308" width="6.26953125" style="50" customWidth="1"/>
    <col min="3309" max="3309" width="10.26953125" style="50" customWidth="1"/>
    <col min="3310" max="3310" width="11" style="50" customWidth="1"/>
    <col min="3311" max="3311" width="12.54296875" style="50" customWidth="1"/>
    <col min="3312" max="3312" width="11.453125" style="50" customWidth="1"/>
    <col min="3313" max="3313" width="9.54296875" style="50" customWidth="1"/>
    <col min="3314" max="3314" width="0" style="50" hidden="1" customWidth="1"/>
    <col min="3315" max="3315" width="9.7265625" style="50" customWidth="1"/>
    <col min="3316" max="3317" width="12.54296875" style="50" customWidth="1"/>
    <col min="3318" max="3318" width="12.26953125" style="50" customWidth="1"/>
    <col min="3319" max="3319" width="12.54296875" style="50" customWidth="1"/>
    <col min="3320" max="3320" width="0" style="50" hidden="1" customWidth="1"/>
    <col min="3321" max="3321" width="14.26953125" style="50" customWidth="1"/>
    <col min="3322" max="3322" width="10.7265625" style="50" customWidth="1"/>
    <col min="3323" max="3323" width="13.7265625" style="50" customWidth="1"/>
    <col min="3324" max="3324" width="11.54296875" style="50" customWidth="1"/>
    <col min="3325" max="3325" width="11.26953125" style="50" customWidth="1"/>
    <col min="3326" max="3326" width="13.54296875" style="50" customWidth="1"/>
    <col min="3327" max="3327" width="15" style="50" customWidth="1"/>
    <col min="3328" max="3328" width="15.26953125" style="50" bestFit="1" customWidth="1"/>
    <col min="3329" max="3329" width="16.26953125" style="50" bestFit="1" customWidth="1"/>
    <col min="3330" max="3330" width="12" style="50" customWidth="1"/>
    <col min="3331" max="3563" width="9" style="50"/>
    <col min="3564" max="3564" width="6.26953125" style="50" customWidth="1"/>
    <col min="3565" max="3565" width="10.26953125" style="50" customWidth="1"/>
    <col min="3566" max="3566" width="11" style="50" customWidth="1"/>
    <col min="3567" max="3567" width="12.54296875" style="50" customWidth="1"/>
    <col min="3568" max="3568" width="11.453125" style="50" customWidth="1"/>
    <col min="3569" max="3569" width="9.54296875" style="50" customWidth="1"/>
    <col min="3570" max="3570" width="0" style="50" hidden="1" customWidth="1"/>
    <col min="3571" max="3571" width="9.7265625" style="50" customWidth="1"/>
    <col min="3572" max="3573" width="12.54296875" style="50" customWidth="1"/>
    <col min="3574" max="3574" width="12.26953125" style="50" customWidth="1"/>
    <col min="3575" max="3575" width="12.54296875" style="50" customWidth="1"/>
    <col min="3576" max="3576" width="0" style="50" hidden="1" customWidth="1"/>
    <col min="3577" max="3577" width="14.26953125" style="50" customWidth="1"/>
    <col min="3578" max="3578" width="10.7265625" style="50" customWidth="1"/>
    <col min="3579" max="3579" width="13.7265625" style="50" customWidth="1"/>
    <col min="3580" max="3580" width="11.54296875" style="50" customWidth="1"/>
    <col min="3581" max="3581" width="11.26953125" style="50" customWidth="1"/>
    <col min="3582" max="3582" width="13.54296875" style="50" customWidth="1"/>
    <col min="3583" max="3583" width="15" style="50" customWidth="1"/>
    <col min="3584" max="3584" width="15.26953125" style="50" bestFit="1" customWidth="1"/>
    <col min="3585" max="3585" width="16.26953125" style="50" bestFit="1" customWidth="1"/>
    <col min="3586" max="3586" width="12" style="50" customWidth="1"/>
    <col min="3587" max="3819" width="9" style="50"/>
    <col min="3820" max="3820" width="6.26953125" style="50" customWidth="1"/>
    <col min="3821" max="3821" width="10.26953125" style="50" customWidth="1"/>
    <col min="3822" max="3822" width="11" style="50" customWidth="1"/>
    <col min="3823" max="3823" width="12.54296875" style="50" customWidth="1"/>
    <col min="3824" max="3824" width="11.453125" style="50" customWidth="1"/>
    <col min="3825" max="3825" width="9.54296875" style="50" customWidth="1"/>
    <col min="3826" max="3826" width="0" style="50" hidden="1" customWidth="1"/>
    <col min="3827" max="3827" width="9.7265625" style="50" customWidth="1"/>
    <col min="3828" max="3829" width="12.54296875" style="50" customWidth="1"/>
    <col min="3830" max="3830" width="12.26953125" style="50" customWidth="1"/>
    <col min="3831" max="3831" width="12.54296875" style="50" customWidth="1"/>
    <col min="3832" max="3832" width="0" style="50" hidden="1" customWidth="1"/>
    <col min="3833" max="3833" width="14.26953125" style="50" customWidth="1"/>
    <col min="3834" max="3834" width="10.7265625" style="50" customWidth="1"/>
    <col min="3835" max="3835" width="13.7265625" style="50" customWidth="1"/>
    <col min="3836" max="3836" width="11.54296875" style="50" customWidth="1"/>
    <col min="3837" max="3837" width="11.26953125" style="50" customWidth="1"/>
    <col min="3838" max="3838" width="13.54296875" style="50" customWidth="1"/>
    <col min="3839" max="3839" width="15" style="50" customWidth="1"/>
    <col min="3840" max="3840" width="15.26953125" style="50" bestFit="1" customWidth="1"/>
    <col min="3841" max="3841" width="16.26953125" style="50" bestFit="1" customWidth="1"/>
    <col min="3842" max="3842" width="12" style="50" customWidth="1"/>
    <col min="3843" max="4075" width="9" style="50"/>
    <col min="4076" max="4076" width="6.26953125" style="50" customWidth="1"/>
    <col min="4077" max="4077" width="10.26953125" style="50" customWidth="1"/>
    <col min="4078" max="4078" width="11" style="50" customWidth="1"/>
    <col min="4079" max="4079" width="12.54296875" style="50" customWidth="1"/>
    <col min="4080" max="4080" width="11.453125" style="50" customWidth="1"/>
    <col min="4081" max="4081" width="9.54296875" style="50" customWidth="1"/>
    <col min="4082" max="4082" width="0" style="50" hidden="1" customWidth="1"/>
    <col min="4083" max="4083" width="9.7265625" style="50" customWidth="1"/>
    <col min="4084" max="4085" width="12.54296875" style="50" customWidth="1"/>
    <col min="4086" max="4086" width="12.26953125" style="50" customWidth="1"/>
    <col min="4087" max="4087" width="12.54296875" style="50" customWidth="1"/>
    <col min="4088" max="4088" width="0" style="50" hidden="1" customWidth="1"/>
    <col min="4089" max="4089" width="14.26953125" style="50" customWidth="1"/>
    <col min="4090" max="4090" width="10.7265625" style="50" customWidth="1"/>
    <col min="4091" max="4091" width="13.7265625" style="50" customWidth="1"/>
    <col min="4092" max="4092" width="11.54296875" style="50" customWidth="1"/>
    <col min="4093" max="4093" width="11.26953125" style="50" customWidth="1"/>
    <col min="4094" max="4094" width="13.54296875" style="50" customWidth="1"/>
    <col min="4095" max="4095" width="15" style="50" customWidth="1"/>
    <col min="4096" max="4096" width="15.26953125" style="50" bestFit="1" customWidth="1"/>
    <col min="4097" max="4097" width="16.26953125" style="50" bestFit="1" customWidth="1"/>
    <col min="4098" max="4098" width="12" style="50" customWidth="1"/>
    <col min="4099" max="4331" width="9" style="50"/>
    <col min="4332" max="4332" width="6.26953125" style="50" customWidth="1"/>
    <col min="4333" max="4333" width="10.26953125" style="50" customWidth="1"/>
    <col min="4334" max="4334" width="11" style="50" customWidth="1"/>
    <col min="4335" max="4335" width="12.54296875" style="50" customWidth="1"/>
    <col min="4336" max="4336" width="11.453125" style="50" customWidth="1"/>
    <col min="4337" max="4337" width="9.54296875" style="50" customWidth="1"/>
    <col min="4338" max="4338" width="0" style="50" hidden="1" customWidth="1"/>
    <col min="4339" max="4339" width="9.7265625" style="50" customWidth="1"/>
    <col min="4340" max="4341" width="12.54296875" style="50" customWidth="1"/>
    <col min="4342" max="4342" width="12.26953125" style="50" customWidth="1"/>
    <col min="4343" max="4343" width="12.54296875" style="50" customWidth="1"/>
    <col min="4344" max="4344" width="0" style="50" hidden="1" customWidth="1"/>
    <col min="4345" max="4345" width="14.26953125" style="50" customWidth="1"/>
    <col min="4346" max="4346" width="10.7265625" style="50" customWidth="1"/>
    <col min="4347" max="4347" width="13.7265625" style="50" customWidth="1"/>
    <col min="4348" max="4348" width="11.54296875" style="50" customWidth="1"/>
    <col min="4349" max="4349" width="11.26953125" style="50" customWidth="1"/>
    <col min="4350" max="4350" width="13.54296875" style="50" customWidth="1"/>
    <col min="4351" max="4351" width="15" style="50" customWidth="1"/>
    <col min="4352" max="4352" width="15.26953125" style="50" bestFit="1" customWidth="1"/>
    <col min="4353" max="4353" width="16.26953125" style="50" bestFit="1" customWidth="1"/>
    <col min="4354" max="4354" width="12" style="50" customWidth="1"/>
    <col min="4355" max="4587" width="9" style="50"/>
    <col min="4588" max="4588" width="6.26953125" style="50" customWidth="1"/>
    <col min="4589" max="4589" width="10.26953125" style="50" customWidth="1"/>
    <col min="4590" max="4590" width="11" style="50" customWidth="1"/>
    <col min="4591" max="4591" width="12.54296875" style="50" customWidth="1"/>
    <col min="4592" max="4592" width="11.453125" style="50" customWidth="1"/>
    <col min="4593" max="4593" width="9.54296875" style="50" customWidth="1"/>
    <col min="4594" max="4594" width="0" style="50" hidden="1" customWidth="1"/>
    <col min="4595" max="4595" width="9.7265625" style="50" customWidth="1"/>
    <col min="4596" max="4597" width="12.54296875" style="50" customWidth="1"/>
    <col min="4598" max="4598" width="12.26953125" style="50" customWidth="1"/>
    <col min="4599" max="4599" width="12.54296875" style="50" customWidth="1"/>
    <col min="4600" max="4600" width="0" style="50" hidden="1" customWidth="1"/>
    <col min="4601" max="4601" width="14.26953125" style="50" customWidth="1"/>
    <col min="4602" max="4602" width="10.7265625" style="50" customWidth="1"/>
    <col min="4603" max="4603" width="13.7265625" style="50" customWidth="1"/>
    <col min="4604" max="4604" width="11.54296875" style="50" customWidth="1"/>
    <col min="4605" max="4605" width="11.26953125" style="50" customWidth="1"/>
    <col min="4606" max="4606" width="13.54296875" style="50" customWidth="1"/>
    <col min="4607" max="4607" width="15" style="50" customWidth="1"/>
    <col min="4608" max="4608" width="15.26953125" style="50" bestFit="1" customWidth="1"/>
    <col min="4609" max="4609" width="16.26953125" style="50" bestFit="1" customWidth="1"/>
    <col min="4610" max="4610" width="12" style="50" customWidth="1"/>
    <col min="4611" max="4843" width="9" style="50"/>
    <col min="4844" max="4844" width="6.26953125" style="50" customWidth="1"/>
    <col min="4845" max="4845" width="10.26953125" style="50" customWidth="1"/>
    <col min="4846" max="4846" width="11" style="50" customWidth="1"/>
    <col min="4847" max="4847" width="12.54296875" style="50" customWidth="1"/>
    <col min="4848" max="4848" width="11.453125" style="50" customWidth="1"/>
    <col min="4849" max="4849" width="9.54296875" style="50" customWidth="1"/>
    <col min="4850" max="4850" width="0" style="50" hidden="1" customWidth="1"/>
    <col min="4851" max="4851" width="9.7265625" style="50" customWidth="1"/>
    <col min="4852" max="4853" width="12.54296875" style="50" customWidth="1"/>
    <col min="4854" max="4854" width="12.26953125" style="50" customWidth="1"/>
    <col min="4855" max="4855" width="12.54296875" style="50" customWidth="1"/>
    <col min="4856" max="4856" width="0" style="50" hidden="1" customWidth="1"/>
    <col min="4857" max="4857" width="14.26953125" style="50" customWidth="1"/>
    <col min="4858" max="4858" width="10.7265625" style="50" customWidth="1"/>
    <col min="4859" max="4859" width="13.7265625" style="50" customWidth="1"/>
    <col min="4860" max="4860" width="11.54296875" style="50" customWidth="1"/>
    <col min="4861" max="4861" width="11.26953125" style="50" customWidth="1"/>
    <col min="4862" max="4862" width="13.54296875" style="50" customWidth="1"/>
    <col min="4863" max="4863" width="15" style="50" customWidth="1"/>
    <col min="4864" max="4864" width="15.26953125" style="50" bestFit="1" customWidth="1"/>
    <col min="4865" max="4865" width="16.26953125" style="50" bestFit="1" customWidth="1"/>
    <col min="4866" max="4866" width="12" style="50" customWidth="1"/>
    <col min="4867" max="5099" width="9" style="50"/>
    <col min="5100" max="5100" width="6.26953125" style="50" customWidth="1"/>
    <col min="5101" max="5101" width="10.26953125" style="50" customWidth="1"/>
    <col min="5102" max="5102" width="11" style="50" customWidth="1"/>
    <col min="5103" max="5103" width="12.54296875" style="50" customWidth="1"/>
    <col min="5104" max="5104" width="11.453125" style="50" customWidth="1"/>
    <col min="5105" max="5105" width="9.54296875" style="50" customWidth="1"/>
    <col min="5106" max="5106" width="0" style="50" hidden="1" customWidth="1"/>
    <col min="5107" max="5107" width="9.7265625" style="50" customWidth="1"/>
    <col min="5108" max="5109" width="12.54296875" style="50" customWidth="1"/>
    <col min="5110" max="5110" width="12.26953125" style="50" customWidth="1"/>
    <col min="5111" max="5111" width="12.54296875" style="50" customWidth="1"/>
    <col min="5112" max="5112" width="0" style="50" hidden="1" customWidth="1"/>
    <col min="5113" max="5113" width="14.26953125" style="50" customWidth="1"/>
    <col min="5114" max="5114" width="10.7265625" style="50" customWidth="1"/>
    <col min="5115" max="5115" width="13.7265625" style="50" customWidth="1"/>
    <col min="5116" max="5116" width="11.54296875" style="50" customWidth="1"/>
    <col min="5117" max="5117" width="11.26953125" style="50" customWidth="1"/>
    <col min="5118" max="5118" width="13.54296875" style="50" customWidth="1"/>
    <col min="5119" max="5119" width="15" style="50" customWidth="1"/>
    <col min="5120" max="5120" width="15.26953125" style="50" bestFit="1" customWidth="1"/>
    <col min="5121" max="5121" width="16.26953125" style="50" bestFit="1" customWidth="1"/>
    <col min="5122" max="5122" width="12" style="50" customWidth="1"/>
    <col min="5123" max="5355" width="9" style="50"/>
    <col min="5356" max="5356" width="6.26953125" style="50" customWidth="1"/>
    <col min="5357" max="5357" width="10.26953125" style="50" customWidth="1"/>
    <col min="5358" max="5358" width="11" style="50" customWidth="1"/>
    <col min="5359" max="5359" width="12.54296875" style="50" customWidth="1"/>
    <col min="5360" max="5360" width="11.453125" style="50" customWidth="1"/>
    <col min="5361" max="5361" width="9.54296875" style="50" customWidth="1"/>
    <col min="5362" max="5362" width="0" style="50" hidden="1" customWidth="1"/>
    <col min="5363" max="5363" width="9.7265625" style="50" customWidth="1"/>
    <col min="5364" max="5365" width="12.54296875" style="50" customWidth="1"/>
    <col min="5366" max="5366" width="12.26953125" style="50" customWidth="1"/>
    <col min="5367" max="5367" width="12.54296875" style="50" customWidth="1"/>
    <col min="5368" max="5368" width="0" style="50" hidden="1" customWidth="1"/>
    <col min="5369" max="5369" width="14.26953125" style="50" customWidth="1"/>
    <col min="5370" max="5370" width="10.7265625" style="50" customWidth="1"/>
    <col min="5371" max="5371" width="13.7265625" style="50" customWidth="1"/>
    <col min="5372" max="5372" width="11.54296875" style="50" customWidth="1"/>
    <col min="5373" max="5373" width="11.26953125" style="50" customWidth="1"/>
    <col min="5374" max="5374" width="13.54296875" style="50" customWidth="1"/>
    <col min="5375" max="5375" width="15" style="50" customWidth="1"/>
    <col min="5376" max="5376" width="15.26953125" style="50" bestFit="1" customWidth="1"/>
    <col min="5377" max="5377" width="16.26953125" style="50" bestFit="1" customWidth="1"/>
    <col min="5378" max="5378" width="12" style="50" customWidth="1"/>
    <col min="5379" max="5611" width="9" style="50"/>
    <col min="5612" max="5612" width="6.26953125" style="50" customWidth="1"/>
    <col min="5613" max="5613" width="10.26953125" style="50" customWidth="1"/>
    <col min="5614" max="5614" width="11" style="50" customWidth="1"/>
    <col min="5615" max="5615" width="12.54296875" style="50" customWidth="1"/>
    <col min="5616" max="5616" width="11.453125" style="50" customWidth="1"/>
    <col min="5617" max="5617" width="9.54296875" style="50" customWidth="1"/>
    <col min="5618" max="5618" width="0" style="50" hidden="1" customWidth="1"/>
    <col min="5619" max="5619" width="9.7265625" style="50" customWidth="1"/>
    <col min="5620" max="5621" width="12.54296875" style="50" customWidth="1"/>
    <col min="5622" max="5622" width="12.26953125" style="50" customWidth="1"/>
    <col min="5623" max="5623" width="12.54296875" style="50" customWidth="1"/>
    <col min="5624" max="5624" width="0" style="50" hidden="1" customWidth="1"/>
    <col min="5625" max="5625" width="14.26953125" style="50" customWidth="1"/>
    <col min="5626" max="5626" width="10.7265625" style="50" customWidth="1"/>
    <col min="5627" max="5627" width="13.7265625" style="50" customWidth="1"/>
    <col min="5628" max="5628" width="11.54296875" style="50" customWidth="1"/>
    <col min="5629" max="5629" width="11.26953125" style="50" customWidth="1"/>
    <col min="5630" max="5630" width="13.54296875" style="50" customWidth="1"/>
    <col min="5631" max="5631" width="15" style="50" customWidth="1"/>
    <col min="5632" max="5632" width="15.26953125" style="50" bestFit="1" customWidth="1"/>
    <col min="5633" max="5633" width="16.26953125" style="50" bestFit="1" customWidth="1"/>
    <col min="5634" max="5634" width="12" style="50" customWidth="1"/>
    <col min="5635" max="5867" width="9" style="50"/>
    <col min="5868" max="5868" width="6.26953125" style="50" customWidth="1"/>
    <col min="5869" max="5869" width="10.26953125" style="50" customWidth="1"/>
    <col min="5870" max="5870" width="11" style="50" customWidth="1"/>
    <col min="5871" max="5871" width="12.54296875" style="50" customWidth="1"/>
    <col min="5872" max="5872" width="11.453125" style="50" customWidth="1"/>
    <col min="5873" max="5873" width="9.54296875" style="50" customWidth="1"/>
    <col min="5874" max="5874" width="0" style="50" hidden="1" customWidth="1"/>
    <col min="5875" max="5875" width="9.7265625" style="50" customWidth="1"/>
    <col min="5876" max="5877" width="12.54296875" style="50" customWidth="1"/>
    <col min="5878" max="5878" width="12.26953125" style="50" customWidth="1"/>
    <col min="5879" max="5879" width="12.54296875" style="50" customWidth="1"/>
    <col min="5880" max="5880" width="0" style="50" hidden="1" customWidth="1"/>
    <col min="5881" max="5881" width="14.26953125" style="50" customWidth="1"/>
    <col min="5882" max="5882" width="10.7265625" style="50" customWidth="1"/>
    <col min="5883" max="5883" width="13.7265625" style="50" customWidth="1"/>
    <col min="5884" max="5884" width="11.54296875" style="50" customWidth="1"/>
    <col min="5885" max="5885" width="11.26953125" style="50" customWidth="1"/>
    <col min="5886" max="5886" width="13.54296875" style="50" customWidth="1"/>
    <col min="5887" max="5887" width="15" style="50" customWidth="1"/>
    <col min="5888" max="5888" width="15.26953125" style="50" bestFit="1" customWidth="1"/>
    <col min="5889" max="5889" width="16.26953125" style="50" bestFit="1" customWidth="1"/>
    <col min="5890" max="5890" width="12" style="50" customWidth="1"/>
    <col min="5891" max="6123" width="9" style="50"/>
    <col min="6124" max="6124" width="6.26953125" style="50" customWidth="1"/>
    <col min="6125" max="6125" width="10.26953125" style="50" customWidth="1"/>
    <col min="6126" max="6126" width="11" style="50" customWidth="1"/>
    <col min="6127" max="6127" width="12.54296875" style="50" customWidth="1"/>
    <col min="6128" max="6128" width="11.453125" style="50" customWidth="1"/>
    <col min="6129" max="6129" width="9.54296875" style="50" customWidth="1"/>
    <col min="6130" max="6130" width="0" style="50" hidden="1" customWidth="1"/>
    <col min="6131" max="6131" width="9.7265625" style="50" customWidth="1"/>
    <col min="6132" max="6133" width="12.54296875" style="50" customWidth="1"/>
    <col min="6134" max="6134" width="12.26953125" style="50" customWidth="1"/>
    <col min="6135" max="6135" width="12.54296875" style="50" customWidth="1"/>
    <col min="6136" max="6136" width="0" style="50" hidden="1" customWidth="1"/>
    <col min="6137" max="6137" width="14.26953125" style="50" customWidth="1"/>
    <col min="6138" max="6138" width="10.7265625" style="50" customWidth="1"/>
    <col min="6139" max="6139" width="13.7265625" style="50" customWidth="1"/>
    <col min="6140" max="6140" width="11.54296875" style="50" customWidth="1"/>
    <col min="6141" max="6141" width="11.26953125" style="50" customWidth="1"/>
    <col min="6142" max="6142" width="13.54296875" style="50" customWidth="1"/>
    <col min="6143" max="6143" width="15" style="50" customWidth="1"/>
    <col min="6144" max="6144" width="15.26953125" style="50" bestFit="1" customWidth="1"/>
    <col min="6145" max="6145" width="16.26953125" style="50" bestFit="1" customWidth="1"/>
    <col min="6146" max="6146" width="12" style="50" customWidth="1"/>
    <col min="6147" max="6379" width="9" style="50"/>
    <col min="6380" max="6380" width="6.26953125" style="50" customWidth="1"/>
    <col min="6381" max="6381" width="10.26953125" style="50" customWidth="1"/>
    <col min="6382" max="6382" width="11" style="50" customWidth="1"/>
    <col min="6383" max="6383" width="12.54296875" style="50" customWidth="1"/>
    <col min="6384" max="6384" width="11.453125" style="50" customWidth="1"/>
    <col min="6385" max="6385" width="9.54296875" style="50" customWidth="1"/>
    <col min="6386" max="6386" width="0" style="50" hidden="1" customWidth="1"/>
    <col min="6387" max="6387" width="9.7265625" style="50" customWidth="1"/>
    <col min="6388" max="6389" width="12.54296875" style="50" customWidth="1"/>
    <col min="6390" max="6390" width="12.26953125" style="50" customWidth="1"/>
    <col min="6391" max="6391" width="12.54296875" style="50" customWidth="1"/>
    <col min="6392" max="6392" width="0" style="50" hidden="1" customWidth="1"/>
    <col min="6393" max="6393" width="14.26953125" style="50" customWidth="1"/>
    <col min="6394" max="6394" width="10.7265625" style="50" customWidth="1"/>
    <col min="6395" max="6395" width="13.7265625" style="50" customWidth="1"/>
    <col min="6396" max="6396" width="11.54296875" style="50" customWidth="1"/>
    <col min="6397" max="6397" width="11.26953125" style="50" customWidth="1"/>
    <col min="6398" max="6398" width="13.54296875" style="50" customWidth="1"/>
    <col min="6399" max="6399" width="15" style="50" customWidth="1"/>
    <col min="6400" max="6400" width="15.26953125" style="50" bestFit="1" customWidth="1"/>
    <col min="6401" max="6401" width="16.26953125" style="50" bestFit="1" customWidth="1"/>
    <col min="6402" max="6402" width="12" style="50" customWidth="1"/>
    <col min="6403" max="6635" width="9" style="50"/>
    <col min="6636" max="6636" width="6.26953125" style="50" customWidth="1"/>
    <col min="6637" max="6637" width="10.26953125" style="50" customWidth="1"/>
    <col min="6638" max="6638" width="11" style="50" customWidth="1"/>
    <col min="6639" max="6639" width="12.54296875" style="50" customWidth="1"/>
    <col min="6640" max="6640" width="11.453125" style="50" customWidth="1"/>
    <col min="6641" max="6641" width="9.54296875" style="50" customWidth="1"/>
    <col min="6642" max="6642" width="0" style="50" hidden="1" customWidth="1"/>
    <col min="6643" max="6643" width="9.7265625" style="50" customWidth="1"/>
    <col min="6644" max="6645" width="12.54296875" style="50" customWidth="1"/>
    <col min="6646" max="6646" width="12.26953125" style="50" customWidth="1"/>
    <col min="6647" max="6647" width="12.54296875" style="50" customWidth="1"/>
    <col min="6648" max="6648" width="0" style="50" hidden="1" customWidth="1"/>
    <col min="6649" max="6649" width="14.26953125" style="50" customWidth="1"/>
    <col min="6650" max="6650" width="10.7265625" style="50" customWidth="1"/>
    <col min="6651" max="6651" width="13.7265625" style="50" customWidth="1"/>
    <col min="6652" max="6652" width="11.54296875" style="50" customWidth="1"/>
    <col min="6653" max="6653" width="11.26953125" style="50" customWidth="1"/>
    <col min="6654" max="6654" width="13.54296875" style="50" customWidth="1"/>
    <col min="6655" max="6655" width="15" style="50" customWidth="1"/>
    <col min="6656" max="6656" width="15.26953125" style="50" bestFit="1" customWidth="1"/>
    <col min="6657" max="6657" width="16.26953125" style="50" bestFit="1" customWidth="1"/>
    <col min="6658" max="6658" width="12" style="50" customWidth="1"/>
    <col min="6659" max="6891" width="9" style="50"/>
    <col min="6892" max="6892" width="6.26953125" style="50" customWidth="1"/>
    <col min="6893" max="6893" width="10.26953125" style="50" customWidth="1"/>
    <col min="6894" max="6894" width="11" style="50" customWidth="1"/>
    <col min="6895" max="6895" width="12.54296875" style="50" customWidth="1"/>
    <col min="6896" max="6896" width="11.453125" style="50" customWidth="1"/>
    <col min="6897" max="6897" width="9.54296875" style="50" customWidth="1"/>
    <col min="6898" max="6898" width="0" style="50" hidden="1" customWidth="1"/>
    <col min="6899" max="6899" width="9.7265625" style="50" customWidth="1"/>
    <col min="6900" max="6901" width="12.54296875" style="50" customWidth="1"/>
    <col min="6902" max="6902" width="12.26953125" style="50" customWidth="1"/>
    <col min="6903" max="6903" width="12.54296875" style="50" customWidth="1"/>
    <col min="6904" max="6904" width="0" style="50" hidden="1" customWidth="1"/>
    <col min="6905" max="6905" width="14.26953125" style="50" customWidth="1"/>
    <col min="6906" max="6906" width="10.7265625" style="50" customWidth="1"/>
    <col min="6907" max="6907" width="13.7265625" style="50" customWidth="1"/>
    <col min="6908" max="6908" width="11.54296875" style="50" customWidth="1"/>
    <col min="6909" max="6909" width="11.26953125" style="50" customWidth="1"/>
    <col min="6910" max="6910" width="13.54296875" style="50" customWidth="1"/>
    <col min="6911" max="6911" width="15" style="50" customWidth="1"/>
    <col min="6912" max="6912" width="15.26953125" style="50" bestFit="1" customWidth="1"/>
    <col min="6913" max="6913" width="16.26953125" style="50" bestFit="1" customWidth="1"/>
    <col min="6914" max="6914" width="12" style="50" customWidth="1"/>
    <col min="6915" max="7147" width="9" style="50"/>
    <col min="7148" max="7148" width="6.26953125" style="50" customWidth="1"/>
    <col min="7149" max="7149" width="10.26953125" style="50" customWidth="1"/>
    <col min="7150" max="7150" width="11" style="50" customWidth="1"/>
    <col min="7151" max="7151" width="12.54296875" style="50" customWidth="1"/>
    <col min="7152" max="7152" width="11.453125" style="50" customWidth="1"/>
    <col min="7153" max="7153" width="9.54296875" style="50" customWidth="1"/>
    <col min="7154" max="7154" width="0" style="50" hidden="1" customWidth="1"/>
    <col min="7155" max="7155" width="9.7265625" style="50" customWidth="1"/>
    <col min="7156" max="7157" width="12.54296875" style="50" customWidth="1"/>
    <col min="7158" max="7158" width="12.26953125" style="50" customWidth="1"/>
    <col min="7159" max="7159" width="12.54296875" style="50" customWidth="1"/>
    <col min="7160" max="7160" width="0" style="50" hidden="1" customWidth="1"/>
    <col min="7161" max="7161" width="14.26953125" style="50" customWidth="1"/>
    <col min="7162" max="7162" width="10.7265625" style="50" customWidth="1"/>
    <col min="7163" max="7163" width="13.7265625" style="50" customWidth="1"/>
    <col min="7164" max="7164" width="11.54296875" style="50" customWidth="1"/>
    <col min="7165" max="7165" width="11.26953125" style="50" customWidth="1"/>
    <col min="7166" max="7166" width="13.54296875" style="50" customWidth="1"/>
    <col min="7167" max="7167" width="15" style="50" customWidth="1"/>
    <col min="7168" max="7168" width="15.26953125" style="50" bestFit="1" customWidth="1"/>
    <col min="7169" max="7169" width="16.26953125" style="50" bestFit="1" customWidth="1"/>
    <col min="7170" max="7170" width="12" style="50" customWidth="1"/>
    <col min="7171" max="7403" width="9" style="50"/>
    <col min="7404" max="7404" width="6.26953125" style="50" customWidth="1"/>
    <col min="7405" max="7405" width="10.26953125" style="50" customWidth="1"/>
    <col min="7406" max="7406" width="11" style="50" customWidth="1"/>
    <col min="7407" max="7407" width="12.54296875" style="50" customWidth="1"/>
    <col min="7408" max="7408" width="11.453125" style="50" customWidth="1"/>
    <col min="7409" max="7409" width="9.54296875" style="50" customWidth="1"/>
    <col min="7410" max="7410" width="0" style="50" hidden="1" customWidth="1"/>
    <col min="7411" max="7411" width="9.7265625" style="50" customWidth="1"/>
    <col min="7412" max="7413" width="12.54296875" style="50" customWidth="1"/>
    <col min="7414" max="7414" width="12.26953125" style="50" customWidth="1"/>
    <col min="7415" max="7415" width="12.54296875" style="50" customWidth="1"/>
    <col min="7416" max="7416" width="0" style="50" hidden="1" customWidth="1"/>
    <col min="7417" max="7417" width="14.26953125" style="50" customWidth="1"/>
    <col min="7418" max="7418" width="10.7265625" style="50" customWidth="1"/>
    <col min="7419" max="7419" width="13.7265625" style="50" customWidth="1"/>
    <col min="7420" max="7420" width="11.54296875" style="50" customWidth="1"/>
    <col min="7421" max="7421" width="11.26953125" style="50" customWidth="1"/>
    <col min="7422" max="7422" width="13.54296875" style="50" customWidth="1"/>
    <col min="7423" max="7423" width="15" style="50" customWidth="1"/>
    <col min="7424" max="7424" width="15.26953125" style="50" bestFit="1" customWidth="1"/>
    <col min="7425" max="7425" width="16.26953125" style="50" bestFit="1" customWidth="1"/>
    <col min="7426" max="7426" width="12" style="50" customWidth="1"/>
    <col min="7427" max="7659" width="9" style="50"/>
    <col min="7660" max="7660" width="6.26953125" style="50" customWidth="1"/>
    <col min="7661" max="7661" width="10.26953125" style="50" customWidth="1"/>
    <col min="7662" max="7662" width="11" style="50" customWidth="1"/>
    <col min="7663" max="7663" width="12.54296875" style="50" customWidth="1"/>
    <col min="7664" max="7664" width="11.453125" style="50" customWidth="1"/>
    <col min="7665" max="7665" width="9.54296875" style="50" customWidth="1"/>
    <col min="7666" max="7666" width="0" style="50" hidden="1" customWidth="1"/>
    <col min="7667" max="7667" width="9.7265625" style="50" customWidth="1"/>
    <col min="7668" max="7669" width="12.54296875" style="50" customWidth="1"/>
    <col min="7670" max="7670" width="12.26953125" style="50" customWidth="1"/>
    <col min="7671" max="7671" width="12.54296875" style="50" customWidth="1"/>
    <col min="7672" max="7672" width="0" style="50" hidden="1" customWidth="1"/>
    <col min="7673" max="7673" width="14.26953125" style="50" customWidth="1"/>
    <col min="7674" max="7674" width="10.7265625" style="50" customWidth="1"/>
    <col min="7675" max="7675" width="13.7265625" style="50" customWidth="1"/>
    <col min="7676" max="7676" width="11.54296875" style="50" customWidth="1"/>
    <col min="7677" max="7677" width="11.26953125" style="50" customWidth="1"/>
    <col min="7678" max="7678" width="13.54296875" style="50" customWidth="1"/>
    <col min="7679" max="7679" width="15" style="50" customWidth="1"/>
    <col min="7680" max="7680" width="15.26953125" style="50" bestFit="1" customWidth="1"/>
    <col min="7681" max="7681" width="16.26953125" style="50" bestFit="1" customWidth="1"/>
    <col min="7682" max="7682" width="12" style="50" customWidth="1"/>
    <col min="7683" max="7915" width="9" style="50"/>
    <col min="7916" max="7916" width="6.26953125" style="50" customWidth="1"/>
    <col min="7917" max="7917" width="10.26953125" style="50" customWidth="1"/>
    <col min="7918" max="7918" width="11" style="50" customWidth="1"/>
    <col min="7919" max="7919" width="12.54296875" style="50" customWidth="1"/>
    <col min="7920" max="7920" width="11.453125" style="50" customWidth="1"/>
    <col min="7921" max="7921" width="9.54296875" style="50" customWidth="1"/>
    <col min="7922" max="7922" width="0" style="50" hidden="1" customWidth="1"/>
    <col min="7923" max="7923" width="9.7265625" style="50" customWidth="1"/>
    <col min="7924" max="7925" width="12.54296875" style="50" customWidth="1"/>
    <col min="7926" max="7926" width="12.26953125" style="50" customWidth="1"/>
    <col min="7927" max="7927" width="12.54296875" style="50" customWidth="1"/>
    <col min="7928" max="7928" width="0" style="50" hidden="1" customWidth="1"/>
    <col min="7929" max="7929" width="14.26953125" style="50" customWidth="1"/>
    <col min="7930" max="7930" width="10.7265625" style="50" customWidth="1"/>
    <col min="7931" max="7931" width="13.7265625" style="50" customWidth="1"/>
    <col min="7932" max="7932" width="11.54296875" style="50" customWidth="1"/>
    <col min="7933" max="7933" width="11.26953125" style="50" customWidth="1"/>
    <col min="7934" max="7934" width="13.54296875" style="50" customWidth="1"/>
    <col min="7935" max="7935" width="15" style="50" customWidth="1"/>
    <col min="7936" max="7936" width="15.26953125" style="50" bestFit="1" customWidth="1"/>
    <col min="7937" max="7937" width="16.26953125" style="50" bestFit="1" customWidth="1"/>
    <col min="7938" max="7938" width="12" style="50" customWidth="1"/>
    <col min="7939" max="8171" width="9" style="50"/>
    <col min="8172" max="8172" width="6.26953125" style="50" customWidth="1"/>
    <col min="8173" max="8173" width="10.26953125" style="50" customWidth="1"/>
    <col min="8174" max="8174" width="11" style="50" customWidth="1"/>
    <col min="8175" max="8175" width="12.54296875" style="50" customWidth="1"/>
    <col min="8176" max="8176" width="11.453125" style="50" customWidth="1"/>
    <col min="8177" max="8177" width="9.54296875" style="50" customWidth="1"/>
    <col min="8178" max="8178" width="0" style="50" hidden="1" customWidth="1"/>
    <col min="8179" max="8179" width="9.7265625" style="50" customWidth="1"/>
    <col min="8180" max="8181" width="12.54296875" style="50" customWidth="1"/>
    <col min="8182" max="8182" width="12.26953125" style="50" customWidth="1"/>
    <col min="8183" max="8183" width="12.54296875" style="50" customWidth="1"/>
    <col min="8184" max="8184" width="0" style="50" hidden="1" customWidth="1"/>
    <col min="8185" max="8185" width="14.26953125" style="50" customWidth="1"/>
    <col min="8186" max="8186" width="10.7265625" style="50" customWidth="1"/>
    <col min="8187" max="8187" width="13.7265625" style="50" customWidth="1"/>
    <col min="8188" max="8188" width="11.54296875" style="50" customWidth="1"/>
    <col min="8189" max="8189" width="11.26953125" style="50" customWidth="1"/>
    <col min="8190" max="8190" width="13.54296875" style="50" customWidth="1"/>
    <col min="8191" max="8191" width="15" style="50" customWidth="1"/>
    <col min="8192" max="8192" width="15.26953125" style="50" bestFit="1" customWidth="1"/>
    <col min="8193" max="8193" width="16.26953125" style="50" bestFit="1" customWidth="1"/>
    <col min="8194" max="8194" width="12" style="50" customWidth="1"/>
    <col min="8195" max="8427" width="9" style="50"/>
    <col min="8428" max="8428" width="6.26953125" style="50" customWidth="1"/>
    <col min="8429" max="8429" width="10.26953125" style="50" customWidth="1"/>
    <col min="8430" max="8430" width="11" style="50" customWidth="1"/>
    <col min="8431" max="8431" width="12.54296875" style="50" customWidth="1"/>
    <col min="8432" max="8432" width="11.453125" style="50" customWidth="1"/>
    <col min="8433" max="8433" width="9.54296875" style="50" customWidth="1"/>
    <col min="8434" max="8434" width="0" style="50" hidden="1" customWidth="1"/>
    <col min="8435" max="8435" width="9.7265625" style="50" customWidth="1"/>
    <col min="8436" max="8437" width="12.54296875" style="50" customWidth="1"/>
    <col min="8438" max="8438" width="12.26953125" style="50" customWidth="1"/>
    <col min="8439" max="8439" width="12.54296875" style="50" customWidth="1"/>
    <col min="8440" max="8440" width="0" style="50" hidden="1" customWidth="1"/>
    <col min="8441" max="8441" width="14.26953125" style="50" customWidth="1"/>
    <col min="8442" max="8442" width="10.7265625" style="50" customWidth="1"/>
    <col min="8443" max="8443" width="13.7265625" style="50" customWidth="1"/>
    <col min="8444" max="8444" width="11.54296875" style="50" customWidth="1"/>
    <col min="8445" max="8445" width="11.26953125" style="50" customWidth="1"/>
    <col min="8446" max="8446" width="13.54296875" style="50" customWidth="1"/>
    <col min="8447" max="8447" width="15" style="50" customWidth="1"/>
    <col min="8448" max="8448" width="15.26953125" style="50" bestFit="1" customWidth="1"/>
    <col min="8449" max="8449" width="16.26953125" style="50" bestFit="1" customWidth="1"/>
    <col min="8450" max="8450" width="12" style="50" customWidth="1"/>
    <col min="8451" max="8683" width="9" style="50"/>
    <col min="8684" max="8684" width="6.26953125" style="50" customWidth="1"/>
    <col min="8685" max="8685" width="10.26953125" style="50" customWidth="1"/>
    <col min="8686" max="8686" width="11" style="50" customWidth="1"/>
    <col min="8687" max="8687" width="12.54296875" style="50" customWidth="1"/>
    <col min="8688" max="8688" width="11.453125" style="50" customWidth="1"/>
    <col min="8689" max="8689" width="9.54296875" style="50" customWidth="1"/>
    <col min="8690" max="8690" width="0" style="50" hidden="1" customWidth="1"/>
    <col min="8691" max="8691" width="9.7265625" style="50" customWidth="1"/>
    <col min="8692" max="8693" width="12.54296875" style="50" customWidth="1"/>
    <col min="8694" max="8694" width="12.26953125" style="50" customWidth="1"/>
    <col min="8695" max="8695" width="12.54296875" style="50" customWidth="1"/>
    <col min="8696" max="8696" width="0" style="50" hidden="1" customWidth="1"/>
    <col min="8697" max="8697" width="14.26953125" style="50" customWidth="1"/>
    <col min="8698" max="8698" width="10.7265625" style="50" customWidth="1"/>
    <col min="8699" max="8699" width="13.7265625" style="50" customWidth="1"/>
    <col min="8700" max="8700" width="11.54296875" style="50" customWidth="1"/>
    <col min="8701" max="8701" width="11.26953125" style="50" customWidth="1"/>
    <col min="8702" max="8702" width="13.54296875" style="50" customWidth="1"/>
    <col min="8703" max="8703" width="15" style="50" customWidth="1"/>
    <col min="8704" max="8704" width="15.26953125" style="50" bestFit="1" customWidth="1"/>
    <col min="8705" max="8705" width="16.26953125" style="50" bestFit="1" customWidth="1"/>
    <col min="8706" max="8706" width="12" style="50" customWidth="1"/>
    <col min="8707" max="8939" width="9" style="50"/>
    <col min="8940" max="8940" width="6.26953125" style="50" customWidth="1"/>
    <col min="8941" max="8941" width="10.26953125" style="50" customWidth="1"/>
    <col min="8942" max="8942" width="11" style="50" customWidth="1"/>
    <col min="8943" max="8943" width="12.54296875" style="50" customWidth="1"/>
    <col min="8944" max="8944" width="11.453125" style="50" customWidth="1"/>
    <col min="8945" max="8945" width="9.54296875" style="50" customWidth="1"/>
    <col min="8946" max="8946" width="0" style="50" hidden="1" customWidth="1"/>
    <col min="8947" max="8947" width="9.7265625" style="50" customWidth="1"/>
    <col min="8948" max="8949" width="12.54296875" style="50" customWidth="1"/>
    <col min="8950" max="8950" width="12.26953125" style="50" customWidth="1"/>
    <col min="8951" max="8951" width="12.54296875" style="50" customWidth="1"/>
    <col min="8952" max="8952" width="0" style="50" hidden="1" customWidth="1"/>
    <col min="8953" max="8953" width="14.26953125" style="50" customWidth="1"/>
    <col min="8954" max="8954" width="10.7265625" style="50" customWidth="1"/>
    <col min="8955" max="8955" width="13.7265625" style="50" customWidth="1"/>
    <col min="8956" max="8956" width="11.54296875" style="50" customWidth="1"/>
    <col min="8957" max="8957" width="11.26953125" style="50" customWidth="1"/>
    <col min="8958" max="8958" width="13.54296875" style="50" customWidth="1"/>
    <col min="8959" max="8959" width="15" style="50" customWidth="1"/>
    <col min="8960" max="8960" width="15.26953125" style="50" bestFit="1" customWidth="1"/>
    <col min="8961" max="8961" width="16.26953125" style="50" bestFit="1" customWidth="1"/>
    <col min="8962" max="8962" width="12" style="50" customWidth="1"/>
    <col min="8963" max="9195" width="9" style="50"/>
    <col min="9196" max="9196" width="6.26953125" style="50" customWidth="1"/>
    <col min="9197" max="9197" width="10.26953125" style="50" customWidth="1"/>
    <col min="9198" max="9198" width="11" style="50" customWidth="1"/>
    <col min="9199" max="9199" width="12.54296875" style="50" customWidth="1"/>
    <col min="9200" max="9200" width="11.453125" style="50" customWidth="1"/>
    <col min="9201" max="9201" width="9.54296875" style="50" customWidth="1"/>
    <col min="9202" max="9202" width="0" style="50" hidden="1" customWidth="1"/>
    <col min="9203" max="9203" width="9.7265625" style="50" customWidth="1"/>
    <col min="9204" max="9205" width="12.54296875" style="50" customWidth="1"/>
    <col min="9206" max="9206" width="12.26953125" style="50" customWidth="1"/>
    <col min="9207" max="9207" width="12.54296875" style="50" customWidth="1"/>
    <col min="9208" max="9208" width="0" style="50" hidden="1" customWidth="1"/>
    <col min="9209" max="9209" width="14.26953125" style="50" customWidth="1"/>
    <col min="9210" max="9210" width="10.7265625" style="50" customWidth="1"/>
    <col min="9211" max="9211" width="13.7265625" style="50" customWidth="1"/>
    <col min="9212" max="9212" width="11.54296875" style="50" customWidth="1"/>
    <col min="9213" max="9213" width="11.26953125" style="50" customWidth="1"/>
    <col min="9214" max="9214" width="13.54296875" style="50" customWidth="1"/>
    <col min="9215" max="9215" width="15" style="50" customWidth="1"/>
    <col min="9216" max="9216" width="15.26953125" style="50" bestFit="1" customWidth="1"/>
    <col min="9217" max="9217" width="16.26953125" style="50" bestFit="1" customWidth="1"/>
    <col min="9218" max="9218" width="12" style="50" customWidth="1"/>
    <col min="9219" max="9451" width="9" style="50"/>
    <col min="9452" max="9452" width="6.26953125" style="50" customWidth="1"/>
    <col min="9453" max="9453" width="10.26953125" style="50" customWidth="1"/>
    <col min="9454" max="9454" width="11" style="50" customWidth="1"/>
    <col min="9455" max="9455" width="12.54296875" style="50" customWidth="1"/>
    <col min="9456" max="9456" width="11.453125" style="50" customWidth="1"/>
    <col min="9457" max="9457" width="9.54296875" style="50" customWidth="1"/>
    <col min="9458" max="9458" width="0" style="50" hidden="1" customWidth="1"/>
    <col min="9459" max="9459" width="9.7265625" style="50" customWidth="1"/>
    <col min="9460" max="9461" width="12.54296875" style="50" customWidth="1"/>
    <col min="9462" max="9462" width="12.26953125" style="50" customWidth="1"/>
    <col min="9463" max="9463" width="12.54296875" style="50" customWidth="1"/>
    <col min="9464" max="9464" width="0" style="50" hidden="1" customWidth="1"/>
    <col min="9465" max="9465" width="14.26953125" style="50" customWidth="1"/>
    <col min="9466" max="9466" width="10.7265625" style="50" customWidth="1"/>
    <col min="9467" max="9467" width="13.7265625" style="50" customWidth="1"/>
    <col min="9468" max="9468" width="11.54296875" style="50" customWidth="1"/>
    <col min="9469" max="9469" width="11.26953125" style="50" customWidth="1"/>
    <col min="9470" max="9470" width="13.54296875" style="50" customWidth="1"/>
    <col min="9471" max="9471" width="15" style="50" customWidth="1"/>
    <col min="9472" max="9472" width="15.26953125" style="50" bestFit="1" customWidth="1"/>
    <col min="9473" max="9473" width="16.26953125" style="50" bestFit="1" customWidth="1"/>
    <col min="9474" max="9474" width="12" style="50" customWidth="1"/>
    <col min="9475" max="9707" width="9" style="50"/>
    <col min="9708" max="9708" width="6.26953125" style="50" customWidth="1"/>
    <col min="9709" max="9709" width="10.26953125" style="50" customWidth="1"/>
    <col min="9710" max="9710" width="11" style="50" customWidth="1"/>
    <col min="9711" max="9711" width="12.54296875" style="50" customWidth="1"/>
    <col min="9712" max="9712" width="11.453125" style="50" customWidth="1"/>
    <col min="9713" max="9713" width="9.54296875" style="50" customWidth="1"/>
    <col min="9714" max="9714" width="0" style="50" hidden="1" customWidth="1"/>
    <col min="9715" max="9715" width="9.7265625" style="50" customWidth="1"/>
    <col min="9716" max="9717" width="12.54296875" style="50" customWidth="1"/>
    <col min="9718" max="9718" width="12.26953125" style="50" customWidth="1"/>
    <col min="9719" max="9719" width="12.54296875" style="50" customWidth="1"/>
    <col min="9720" max="9720" width="0" style="50" hidden="1" customWidth="1"/>
    <col min="9721" max="9721" width="14.26953125" style="50" customWidth="1"/>
    <col min="9722" max="9722" width="10.7265625" style="50" customWidth="1"/>
    <col min="9723" max="9723" width="13.7265625" style="50" customWidth="1"/>
    <col min="9724" max="9724" width="11.54296875" style="50" customWidth="1"/>
    <col min="9725" max="9725" width="11.26953125" style="50" customWidth="1"/>
    <col min="9726" max="9726" width="13.54296875" style="50" customWidth="1"/>
    <col min="9727" max="9727" width="15" style="50" customWidth="1"/>
    <col min="9728" max="9728" width="15.26953125" style="50" bestFit="1" customWidth="1"/>
    <col min="9729" max="9729" width="16.26953125" style="50" bestFit="1" customWidth="1"/>
    <col min="9730" max="9730" width="12" style="50" customWidth="1"/>
    <col min="9731" max="9963" width="9" style="50"/>
    <col min="9964" max="9964" width="6.26953125" style="50" customWidth="1"/>
    <col min="9965" max="9965" width="10.26953125" style="50" customWidth="1"/>
    <col min="9966" max="9966" width="11" style="50" customWidth="1"/>
    <col min="9967" max="9967" width="12.54296875" style="50" customWidth="1"/>
    <col min="9968" max="9968" width="11.453125" style="50" customWidth="1"/>
    <col min="9969" max="9969" width="9.54296875" style="50" customWidth="1"/>
    <col min="9970" max="9970" width="0" style="50" hidden="1" customWidth="1"/>
    <col min="9971" max="9971" width="9.7265625" style="50" customWidth="1"/>
    <col min="9972" max="9973" width="12.54296875" style="50" customWidth="1"/>
    <col min="9974" max="9974" width="12.26953125" style="50" customWidth="1"/>
    <col min="9975" max="9975" width="12.54296875" style="50" customWidth="1"/>
    <col min="9976" max="9976" width="0" style="50" hidden="1" customWidth="1"/>
    <col min="9977" max="9977" width="14.26953125" style="50" customWidth="1"/>
    <col min="9978" max="9978" width="10.7265625" style="50" customWidth="1"/>
    <col min="9979" max="9979" width="13.7265625" style="50" customWidth="1"/>
    <col min="9980" max="9980" width="11.54296875" style="50" customWidth="1"/>
    <col min="9981" max="9981" width="11.26953125" style="50" customWidth="1"/>
    <col min="9982" max="9982" width="13.54296875" style="50" customWidth="1"/>
    <col min="9983" max="9983" width="15" style="50" customWidth="1"/>
    <col min="9984" max="9984" width="15.26953125" style="50" bestFit="1" customWidth="1"/>
    <col min="9985" max="9985" width="16.26953125" style="50" bestFit="1" customWidth="1"/>
    <col min="9986" max="9986" width="12" style="50" customWidth="1"/>
    <col min="9987" max="10219" width="9" style="50"/>
    <col min="10220" max="10220" width="6.26953125" style="50" customWidth="1"/>
    <col min="10221" max="10221" width="10.26953125" style="50" customWidth="1"/>
    <col min="10222" max="10222" width="11" style="50" customWidth="1"/>
    <col min="10223" max="10223" width="12.54296875" style="50" customWidth="1"/>
    <col min="10224" max="10224" width="11.453125" style="50" customWidth="1"/>
    <col min="10225" max="10225" width="9.54296875" style="50" customWidth="1"/>
    <col min="10226" max="10226" width="0" style="50" hidden="1" customWidth="1"/>
    <col min="10227" max="10227" width="9.7265625" style="50" customWidth="1"/>
    <col min="10228" max="10229" width="12.54296875" style="50" customWidth="1"/>
    <col min="10230" max="10230" width="12.26953125" style="50" customWidth="1"/>
    <col min="10231" max="10231" width="12.54296875" style="50" customWidth="1"/>
    <col min="10232" max="10232" width="0" style="50" hidden="1" customWidth="1"/>
    <col min="10233" max="10233" width="14.26953125" style="50" customWidth="1"/>
    <col min="10234" max="10234" width="10.7265625" style="50" customWidth="1"/>
    <col min="10235" max="10235" width="13.7265625" style="50" customWidth="1"/>
    <col min="10236" max="10236" width="11.54296875" style="50" customWidth="1"/>
    <col min="10237" max="10237" width="11.26953125" style="50" customWidth="1"/>
    <col min="10238" max="10238" width="13.54296875" style="50" customWidth="1"/>
    <col min="10239" max="10239" width="15" style="50" customWidth="1"/>
    <col min="10240" max="10240" width="15.26953125" style="50" bestFit="1" customWidth="1"/>
    <col min="10241" max="10241" width="16.26953125" style="50" bestFit="1" customWidth="1"/>
    <col min="10242" max="10242" width="12" style="50" customWidth="1"/>
    <col min="10243" max="10475" width="9" style="50"/>
    <col min="10476" max="10476" width="6.26953125" style="50" customWidth="1"/>
    <col min="10477" max="10477" width="10.26953125" style="50" customWidth="1"/>
    <col min="10478" max="10478" width="11" style="50" customWidth="1"/>
    <col min="10479" max="10479" width="12.54296875" style="50" customWidth="1"/>
    <col min="10480" max="10480" width="11.453125" style="50" customWidth="1"/>
    <col min="10481" max="10481" width="9.54296875" style="50" customWidth="1"/>
    <col min="10482" max="10482" width="0" style="50" hidden="1" customWidth="1"/>
    <col min="10483" max="10483" width="9.7265625" style="50" customWidth="1"/>
    <col min="10484" max="10485" width="12.54296875" style="50" customWidth="1"/>
    <col min="10486" max="10486" width="12.26953125" style="50" customWidth="1"/>
    <col min="10487" max="10487" width="12.54296875" style="50" customWidth="1"/>
    <col min="10488" max="10488" width="0" style="50" hidden="1" customWidth="1"/>
    <col min="10489" max="10489" width="14.26953125" style="50" customWidth="1"/>
    <col min="10490" max="10490" width="10.7265625" style="50" customWidth="1"/>
    <col min="10491" max="10491" width="13.7265625" style="50" customWidth="1"/>
    <col min="10492" max="10492" width="11.54296875" style="50" customWidth="1"/>
    <col min="10493" max="10493" width="11.26953125" style="50" customWidth="1"/>
    <col min="10494" max="10494" width="13.54296875" style="50" customWidth="1"/>
    <col min="10495" max="10495" width="15" style="50" customWidth="1"/>
    <col min="10496" max="10496" width="15.26953125" style="50" bestFit="1" customWidth="1"/>
    <col min="10497" max="10497" width="16.26953125" style="50" bestFit="1" customWidth="1"/>
    <col min="10498" max="10498" width="12" style="50" customWidth="1"/>
    <col min="10499" max="10731" width="9" style="50"/>
    <col min="10732" max="10732" width="6.26953125" style="50" customWidth="1"/>
    <col min="10733" max="10733" width="10.26953125" style="50" customWidth="1"/>
    <col min="10734" max="10734" width="11" style="50" customWidth="1"/>
    <col min="10735" max="10735" width="12.54296875" style="50" customWidth="1"/>
    <col min="10736" max="10736" width="11.453125" style="50" customWidth="1"/>
    <col min="10737" max="10737" width="9.54296875" style="50" customWidth="1"/>
    <col min="10738" max="10738" width="0" style="50" hidden="1" customWidth="1"/>
    <col min="10739" max="10739" width="9.7265625" style="50" customWidth="1"/>
    <col min="10740" max="10741" width="12.54296875" style="50" customWidth="1"/>
    <col min="10742" max="10742" width="12.26953125" style="50" customWidth="1"/>
    <col min="10743" max="10743" width="12.54296875" style="50" customWidth="1"/>
    <col min="10744" max="10744" width="0" style="50" hidden="1" customWidth="1"/>
    <col min="10745" max="10745" width="14.26953125" style="50" customWidth="1"/>
    <col min="10746" max="10746" width="10.7265625" style="50" customWidth="1"/>
    <col min="10747" max="10747" width="13.7265625" style="50" customWidth="1"/>
    <col min="10748" max="10748" width="11.54296875" style="50" customWidth="1"/>
    <col min="10749" max="10749" width="11.26953125" style="50" customWidth="1"/>
    <col min="10750" max="10750" width="13.54296875" style="50" customWidth="1"/>
    <col min="10751" max="10751" width="15" style="50" customWidth="1"/>
    <col min="10752" max="10752" width="15.26953125" style="50" bestFit="1" customWidth="1"/>
    <col min="10753" max="10753" width="16.26953125" style="50" bestFit="1" customWidth="1"/>
    <col min="10754" max="10754" width="12" style="50" customWidth="1"/>
    <col min="10755" max="10987" width="9" style="50"/>
    <col min="10988" max="10988" width="6.26953125" style="50" customWidth="1"/>
    <col min="10989" max="10989" width="10.26953125" style="50" customWidth="1"/>
    <col min="10990" max="10990" width="11" style="50" customWidth="1"/>
    <col min="10991" max="10991" width="12.54296875" style="50" customWidth="1"/>
    <col min="10992" max="10992" width="11.453125" style="50" customWidth="1"/>
    <col min="10993" max="10993" width="9.54296875" style="50" customWidth="1"/>
    <col min="10994" max="10994" width="0" style="50" hidden="1" customWidth="1"/>
    <col min="10995" max="10995" width="9.7265625" style="50" customWidth="1"/>
    <col min="10996" max="10997" width="12.54296875" style="50" customWidth="1"/>
    <col min="10998" max="10998" width="12.26953125" style="50" customWidth="1"/>
    <col min="10999" max="10999" width="12.54296875" style="50" customWidth="1"/>
    <col min="11000" max="11000" width="0" style="50" hidden="1" customWidth="1"/>
    <col min="11001" max="11001" width="14.26953125" style="50" customWidth="1"/>
    <col min="11002" max="11002" width="10.7265625" style="50" customWidth="1"/>
    <col min="11003" max="11003" width="13.7265625" style="50" customWidth="1"/>
    <col min="11004" max="11004" width="11.54296875" style="50" customWidth="1"/>
    <col min="11005" max="11005" width="11.26953125" style="50" customWidth="1"/>
    <col min="11006" max="11006" width="13.54296875" style="50" customWidth="1"/>
    <col min="11007" max="11007" width="15" style="50" customWidth="1"/>
    <col min="11008" max="11008" width="15.26953125" style="50" bestFit="1" customWidth="1"/>
    <col min="11009" max="11009" width="16.26953125" style="50" bestFit="1" customWidth="1"/>
    <col min="11010" max="11010" width="12" style="50" customWidth="1"/>
    <col min="11011" max="11243" width="9" style="50"/>
    <col min="11244" max="11244" width="6.26953125" style="50" customWidth="1"/>
    <col min="11245" max="11245" width="10.26953125" style="50" customWidth="1"/>
    <col min="11246" max="11246" width="11" style="50" customWidth="1"/>
    <col min="11247" max="11247" width="12.54296875" style="50" customWidth="1"/>
    <col min="11248" max="11248" width="11.453125" style="50" customWidth="1"/>
    <col min="11249" max="11249" width="9.54296875" style="50" customWidth="1"/>
    <col min="11250" max="11250" width="0" style="50" hidden="1" customWidth="1"/>
    <col min="11251" max="11251" width="9.7265625" style="50" customWidth="1"/>
    <col min="11252" max="11253" width="12.54296875" style="50" customWidth="1"/>
    <col min="11254" max="11254" width="12.26953125" style="50" customWidth="1"/>
    <col min="11255" max="11255" width="12.54296875" style="50" customWidth="1"/>
    <col min="11256" max="11256" width="0" style="50" hidden="1" customWidth="1"/>
    <col min="11257" max="11257" width="14.26953125" style="50" customWidth="1"/>
    <col min="11258" max="11258" width="10.7265625" style="50" customWidth="1"/>
    <col min="11259" max="11259" width="13.7265625" style="50" customWidth="1"/>
    <col min="11260" max="11260" width="11.54296875" style="50" customWidth="1"/>
    <col min="11261" max="11261" width="11.26953125" style="50" customWidth="1"/>
    <col min="11262" max="11262" width="13.54296875" style="50" customWidth="1"/>
    <col min="11263" max="11263" width="15" style="50" customWidth="1"/>
    <col min="11264" max="11264" width="15.26953125" style="50" bestFit="1" customWidth="1"/>
    <col min="11265" max="11265" width="16.26953125" style="50" bestFit="1" customWidth="1"/>
    <col min="11266" max="11266" width="12" style="50" customWidth="1"/>
    <col min="11267" max="11499" width="9" style="50"/>
    <col min="11500" max="11500" width="6.26953125" style="50" customWidth="1"/>
    <col min="11501" max="11501" width="10.26953125" style="50" customWidth="1"/>
    <col min="11502" max="11502" width="11" style="50" customWidth="1"/>
    <col min="11503" max="11503" width="12.54296875" style="50" customWidth="1"/>
    <col min="11504" max="11504" width="11.453125" style="50" customWidth="1"/>
    <col min="11505" max="11505" width="9.54296875" style="50" customWidth="1"/>
    <col min="11506" max="11506" width="0" style="50" hidden="1" customWidth="1"/>
    <col min="11507" max="11507" width="9.7265625" style="50" customWidth="1"/>
    <col min="11508" max="11509" width="12.54296875" style="50" customWidth="1"/>
    <col min="11510" max="11510" width="12.26953125" style="50" customWidth="1"/>
    <col min="11511" max="11511" width="12.54296875" style="50" customWidth="1"/>
    <col min="11512" max="11512" width="0" style="50" hidden="1" customWidth="1"/>
    <col min="11513" max="11513" width="14.26953125" style="50" customWidth="1"/>
    <col min="11514" max="11514" width="10.7265625" style="50" customWidth="1"/>
    <col min="11515" max="11515" width="13.7265625" style="50" customWidth="1"/>
    <col min="11516" max="11516" width="11.54296875" style="50" customWidth="1"/>
    <col min="11517" max="11517" width="11.26953125" style="50" customWidth="1"/>
    <col min="11518" max="11518" width="13.54296875" style="50" customWidth="1"/>
    <col min="11519" max="11519" width="15" style="50" customWidth="1"/>
    <col min="11520" max="11520" width="15.26953125" style="50" bestFit="1" customWidth="1"/>
    <col min="11521" max="11521" width="16.26953125" style="50" bestFit="1" customWidth="1"/>
    <col min="11522" max="11522" width="12" style="50" customWidth="1"/>
    <col min="11523" max="11755" width="9" style="50"/>
    <col min="11756" max="11756" width="6.26953125" style="50" customWidth="1"/>
    <col min="11757" max="11757" width="10.26953125" style="50" customWidth="1"/>
    <col min="11758" max="11758" width="11" style="50" customWidth="1"/>
    <col min="11759" max="11759" width="12.54296875" style="50" customWidth="1"/>
    <col min="11760" max="11760" width="11.453125" style="50" customWidth="1"/>
    <col min="11761" max="11761" width="9.54296875" style="50" customWidth="1"/>
    <col min="11762" max="11762" width="0" style="50" hidden="1" customWidth="1"/>
    <col min="11763" max="11763" width="9.7265625" style="50" customWidth="1"/>
    <col min="11764" max="11765" width="12.54296875" style="50" customWidth="1"/>
    <col min="11766" max="11766" width="12.26953125" style="50" customWidth="1"/>
    <col min="11767" max="11767" width="12.54296875" style="50" customWidth="1"/>
    <col min="11768" max="11768" width="0" style="50" hidden="1" customWidth="1"/>
    <col min="11769" max="11769" width="14.26953125" style="50" customWidth="1"/>
    <col min="11770" max="11770" width="10.7265625" style="50" customWidth="1"/>
    <col min="11771" max="11771" width="13.7265625" style="50" customWidth="1"/>
    <col min="11772" max="11772" width="11.54296875" style="50" customWidth="1"/>
    <col min="11773" max="11773" width="11.26953125" style="50" customWidth="1"/>
    <col min="11774" max="11774" width="13.54296875" style="50" customWidth="1"/>
    <col min="11775" max="11775" width="15" style="50" customWidth="1"/>
    <col min="11776" max="11776" width="15.26953125" style="50" bestFit="1" customWidth="1"/>
    <col min="11777" max="11777" width="16.26953125" style="50" bestFit="1" customWidth="1"/>
    <col min="11778" max="11778" width="12" style="50" customWidth="1"/>
    <col min="11779" max="12011" width="9" style="50"/>
    <col min="12012" max="12012" width="6.26953125" style="50" customWidth="1"/>
    <col min="12013" max="12013" width="10.26953125" style="50" customWidth="1"/>
    <col min="12014" max="12014" width="11" style="50" customWidth="1"/>
    <col min="12015" max="12015" width="12.54296875" style="50" customWidth="1"/>
    <col min="12016" max="12016" width="11.453125" style="50" customWidth="1"/>
    <col min="12017" max="12017" width="9.54296875" style="50" customWidth="1"/>
    <col min="12018" max="12018" width="0" style="50" hidden="1" customWidth="1"/>
    <col min="12019" max="12019" width="9.7265625" style="50" customWidth="1"/>
    <col min="12020" max="12021" width="12.54296875" style="50" customWidth="1"/>
    <col min="12022" max="12022" width="12.26953125" style="50" customWidth="1"/>
    <col min="12023" max="12023" width="12.54296875" style="50" customWidth="1"/>
    <col min="12024" max="12024" width="0" style="50" hidden="1" customWidth="1"/>
    <col min="12025" max="12025" width="14.26953125" style="50" customWidth="1"/>
    <col min="12026" max="12026" width="10.7265625" style="50" customWidth="1"/>
    <col min="12027" max="12027" width="13.7265625" style="50" customWidth="1"/>
    <col min="12028" max="12028" width="11.54296875" style="50" customWidth="1"/>
    <col min="12029" max="12029" width="11.26953125" style="50" customWidth="1"/>
    <col min="12030" max="12030" width="13.54296875" style="50" customWidth="1"/>
    <col min="12031" max="12031" width="15" style="50" customWidth="1"/>
    <col min="12032" max="12032" width="15.26953125" style="50" bestFit="1" customWidth="1"/>
    <col min="12033" max="12033" width="16.26953125" style="50" bestFit="1" customWidth="1"/>
    <col min="12034" max="12034" width="12" style="50" customWidth="1"/>
    <col min="12035" max="12267" width="9" style="50"/>
    <col min="12268" max="12268" width="6.26953125" style="50" customWidth="1"/>
    <col min="12269" max="12269" width="10.26953125" style="50" customWidth="1"/>
    <col min="12270" max="12270" width="11" style="50" customWidth="1"/>
    <col min="12271" max="12271" width="12.54296875" style="50" customWidth="1"/>
    <col min="12272" max="12272" width="11.453125" style="50" customWidth="1"/>
    <col min="12273" max="12273" width="9.54296875" style="50" customWidth="1"/>
    <col min="12274" max="12274" width="0" style="50" hidden="1" customWidth="1"/>
    <col min="12275" max="12275" width="9.7265625" style="50" customWidth="1"/>
    <col min="12276" max="12277" width="12.54296875" style="50" customWidth="1"/>
    <col min="12278" max="12278" width="12.26953125" style="50" customWidth="1"/>
    <col min="12279" max="12279" width="12.54296875" style="50" customWidth="1"/>
    <col min="12280" max="12280" width="0" style="50" hidden="1" customWidth="1"/>
    <col min="12281" max="12281" width="14.26953125" style="50" customWidth="1"/>
    <col min="12282" max="12282" width="10.7265625" style="50" customWidth="1"/>
    <col min="12283" max="12283" width="13.7265625" style="50" customWidth="1"/>
    <col min="12284" max="12284" width="11.54296875" style="50" customWidth="1"/>
    <col min="12285" max="12285" width="11.26953125" style="50" customWidth="1"/>
    <col min="12286" max="12286" width="13.54296875" style="50" customWidth="1"/>
    <col min="12287" max="12287" width="15" style="50" customWidth="1"/>
    <col min="12288" max="12288" width="15.26953125" style="50" bestFit="1" customWidth="1"/>
    <col min="12289" max="12289" width="16.26953125" style="50" bestFit="1" customWidth="1"/>
    <col min="12290" max="12290" width="12" style="50" customWidth="1"/>
    <col min="12291" max="12523" width="9" style="50"/>
    <col min="12524" max="12524" width="6.26953125" style="50" customWidth="1"/>
    <col min="12525" max="12525" width="10.26953125" style="50" customWidth="1"/>
    <col min="12526" max="12526" width="11" style="50" customWidth="1"/>
    <col min="12527" max="12527" width="12.54296875" style="50" customWidth="1"/>
    <col min="12528" max="12528" width="11.453125" style="50" customWidth="1"/>
    <col min="12529" max="12529" width="9.54296875" style="50" customWidth="1"/>
    <col min="12530" max="12530" width="0" style="50" hidden="1" customWidth="1"/>
    <col min="12531" max="12531" width="9.7265625" style="50" customWidth="1"/>
    <col min="12532" max="12533" width="12.54296875" style="50" customWidth="1"/>
    <col min="12534" max="12534" width="12.26953125" style="50" customWidth="1"/>
    <col min="12535" max="12535" width="12.54296875" style="50" customWidth="1"/>
    <col min="12536" max="12536" width="0" style="50" hidden="1" customWidth="1"/>
    <col min="12537" max="12537" width="14.26953125" style="50" customWidth="1"/>
    <col min="12538" max="12538" width="10.7265625" style="50" customWidth="1"/>
    <col min="12539" max="12539" width="13.7265625" style="50" customWidth="1"/>
    <col min="12540" max="12540" width="11.54296875" style="50" customWidth="1"/>
    <col min="12541" max="12541" width="11.26953125" style="50" customWidth="1"/>
    <col min="12542" max="12542" width="13.54296875" style="50" customWidth="1"/>
    <col min="12543" max="12543" width="15" style="50" customWidth="1"/>
    <col min="12544" max="12544" width="15.26953125" style="50" bestFit="1" customWidth="1"/>
    <col min="12545" max="12545" width="16.26953125" style="50" bestFit="1" customWidth="1"/>
    <col min="12546" max="12546" width="12" style="50" customWidth="1"/>
    <col min="12547" max="12779" width="9" style="50"/>
    <col min="12780" max="12780" width="6.26953125" style="50" customWidth="1"/>
    <col min="12781" max="12781" width="10.26953125" style="50" customWidth="1"/>
    <col min="12782" max="12782" width="11" style="50" customWidth="1"/>
    <col min="12783" max="12783" width="12.54296875" style="50" customWidth="1"/>
    <col min="12784" max="12784" width="11.453125" style="50" customWidth="1"/>
    <col min="12785" max="12785" width="9.54296875" style="50" customWidth="1"/>
    <col min="12786" max="12786" width="0" style="50" hidden="1" customWidth="1"/>
    <col min="12787" max="12787" width="9.7265625" style="50" customWidth="1"/>
    <col min="12788" max="12789" width="12.54296875" style="50" customWidth="1"/>
    <col min="12790" max="12790" width="12.26953125" style="50" customWidth="1"/>
    <col min="12791" max="12791" width="12.54296875" style="50" customWidth="1"/>
    <col min="12792" max="12792" width="0" style="50" hidden="1" customWidth="1"/>
    <col min="12793" max="12793" width="14.26953125" style="50" customWidth="1"/>
    <col min="12794" max="12794" width="10.7265625" style="50" customWidth="1"/>
    <col min="12795" max="12795" width="13.7265625" style="50" customWidth="1"/>
    <col min="12796" max="12796" width="11.54296875" style="50" customWidth="1"/>
    <col min="12797" max="12797" width="11.26953125" style="50" customWidth="1"/>
    <col min="12798" max="12798" width="13.54296875" style="50" customWidth="1"/>
    <col min="12799" max="12799" width="15" style="50" customWidth="1"/>
    <col min="12800" max="12800" width="15.26953125" style="50" bestFit="1" customWidth="1"/>
    <col min="12801" max="12801" width="16.26953125" style="50" bestFit="1" customWidth="1"/>
    <col min="12802" max="12802" width="12" style="50" customWidth="1"/>
    <col min="12803" max="13035" width="9" style="50"/>
    <col min="13036" max="13036" width="6.26953125" style="50" customWidth="1"/>
    <col min="13037" max="13037" width="10.26953125" style="50" customWidth="1"/>
    <col min="13038" max="13038" width="11" style="50" customWidth="1"/>
    <col min="13039" max="13039" width="12.54296875" style="50" customWidth="1"/>
    <col min="13040" max="13040" width="11.453125" style="50" customWidth="1"/>
    <col min="13041" max="13041" width="9.54296875" style="50" customWidth="1"/>
    <col min="13042" max="13042" width="0" style="50" hidden="1" customWidth="1"/>
    <col min="13043" max="13043" width="9.7265625" style="50" customWidth="1"/>
    <col min="13044" max="13045" width="12.54296875" style="50" customWidth="1"/>
    <col min="13046" max="13046" width="12.26953125" style="50" customWidth="1"/>
    <col min="13047" max="13047" width="12.54296875" style="50" customWidth="1"/>
    <col min="13048" max="13048" width="0" style="50" hidden="1" customWidth="1"/>
    <col min="13049" max="13049" width="14.26953125" style="50" customWidth="1"/>
    <col min="13050" max="13050" width="10.7265625" style="50" customWidth="1"/>
    <col min="13051" max="13051" width="13.7265625" style="50" customWidth="1"/>
    <col min="13052" max="13052" width="11.54296875" style="50" customWidth="1"/>
    <col min="13053" max="13053" width="11.26953125" style="50" customWidth="1"/>
    <col min="13054" max="13054" width="13.54296875" style="50" customWidth="1"/>
    <col min="13055" max="13055" width="15" style="50" customWidth="1"/>
    <col min="13056" max="13056" width="15.26953125" style="50" bestFit="1" customWidth="1"/>
    <col min="13057" max="13057" width="16.26953125" style="50" bestFit="1" customWidth="1"/>
    <col min="13058" max="13058" width="12" style="50" customWidth="1"/>
    <col min="13059" max="13291" width="9" style="50"/>
    <col min="13292" max="13292" width="6.26953125" style="50" customWidth="1"/>
    <col min="13293" max="13293" width="10.26953125" style="50" customWidth="1"/>
    <col min="13294" max="13294" width="11" style="50" customWidth="1"/>
    <col min="13295" max="13295" width="12.54296875" style="50" customWidth="1"/>
    <col min="13296" max="13296" width="11.453125" style="50" customWidth="1"/>
    <col min="13297" max="13297" width="9.54296875" style="50" customWidth="1"/>
    <col min="13298" max="13298" width="0" style="50" hidden="1" customWidth="1"/>
    <col min="13299" max="13299" width="9.7265625" style="50" customWidth="1"/>
    <col min="13300" max="13301" width="12.54296875" style="50" customWidth="1"/>
    <col min="13302" max="13302" width="12.26953125" style="50" customWidth="1"/>
    <col min="13303" max="13303" width="12.54296875" style="50" customWidth="1"/>
    <col min="13304" max="13304" width="0" style="50" hidden="1" customWidth="1"/>
    <col min="13305" max="13305" width="14.26953125" style="50" customWidth="1"/>
    <col min="13306" max="13306" width="10.7265625" style="50" customWidth="1"/>
    <col min="13307" max="13307" width="13.7265625" style="50" customWidth="1"/>
    <col min="13308" max="13308" width="11.54296875" style="50" customWidth="1"/>
    <col min="13309" max="13309" width="11.26953125" style="50" customWidth="1"/>
    <col min="13310" max="13310" width="13.54296875" style="50" customWidth="1"/>
    <col min="13311" max="13311" width="15" style="50" customWidth="1"/>
    <col min="13312" max="13312" width="15.26953125" style="50" bestFit="1" customWidth="1"/>
    <col min="13313" max="13313" width="16.26953125" style="50" bestFit="1" customWidth="1"/>
    <col min="13314" max="13314" width="12" style="50" customWidth="1"/>
    <col min="13315" max="13547" width="9" style="50"/>
    <col min="13548" max="13548" width="6.26953125" style="50" customWidth="1"/>
    <col min="13549" max="13549" width="10.26953125" style="50" customWidth="1"/>
    <col min="13550" max="13550" width="11" style="50" customWidth="1"/>
    <col min="13551" max="13551" width="12.54296875" style="50" customWidth="1"/>
    <col min="13552" max="13552" width="11.453125" style="50" customWidth="1"/>
    <col min="13553" max="13553" width="9.54296875" style="50" customWidth="1"/>
    <col min="13554" max="13554" width="0" style="50" hidden="1" customWidth="1"/>
    <col min="13555" max="13555" width="9.7265625" style="50" customWidth="1"/>
    <col min="13556" max="13557" width="12.54296875" style="50" customWidth="1"/>
    <col min="13558" max="13558" width="12.26953125" style="50" customWidth="1"/>
    <col min="13559" max="13559" width="12.54296875" style="50" customWidth="1"/>
    <col min="13560" max="13560" width="0" style="50" hidden="1" customWidth="1"/>
    <col min="13561" max="13561" width="14.26953125" style="50" customWidth="1"/>
    <col min="13562" max="13562" width="10.7265625" style="50" customWidth="1"/>
    <col min="13563" max="13563" width="13.7265625" style="50" customWidth="1"/>
    <col min="13564" max="13564" width="11.54296875" style="50" customWidth="1"/>
    <col min="13565" max="13565" width="11.26953125" style="50" customWidth="1"/>
    <col min="13566" max="13566" width="13.54296875" style="50" customWidth="1"/>
    <col min="13567" max="13567" width="15" style="50" customWidth="1"/>
    <col min="13568" max="13568" width="15.26953125" style="50" bestFit="1" customWidth="1"/>
    <col min="13569" max="13569" width="16.26953125" style="50" bestFit="1" customWidth="1"/>
    <col min="13570" max="13570" width="12" style="50" customWidth="1"/>
    <col min="13571" max="13803" width="9" style="50"/>
    <col min="13804" max="13804" width="6.26953125" style="50" customWidth="1"/>
    <col min="13805" max="13805" width="10.26953125" style="50" customWidth="1"/>
    <col min="13806" max="13806" width="11" style="50" customWidth="1"/>
    <col min="13807" max="13807" width="12.54296875" style="50" customWidth="1"/>
    <col min="13808" max="13808" width="11.453125" style="50" customWidth="1"/>
    <col min="13809" max="13809" width="9.54296875" style="50" customWidth="1"/>
    <col min="13810" max="13810" width="0" style="50" hidden="1" customWidth="1"/>
    <col min="13811" max="13811" width="9.7265625" style="50" customWidth="1"/>
    <col min="13812" max="13813" width="12.54296875" style="50" customWidth="1"/>
    <col min="13814" max="13814" width="12.26953125" style="50" customWidth="1"/>
    <col min="13815" max="13815" width="12.54296875" style="50" customWidth="1"/>
    <col min="13816" max="13816" width="0" style="50" hidden="1" customWidth="1"/>
    <col min="13817" max="13817" width="14.26953125" style="50" customWidth="1"/>
    <col min="13818" max="13818" width="10.7265625" style="50" customWidth="1"/>
    <col min="13819" max="13819" width="13.7265625" style="50" customWidth="1"/>
    <col min="13820" max="13820" width="11.54296875" style="50" customWidth="1"/>
    <col min="13821" max="13821" width="11.26953125" style="50" customWidth="1"/>
    <col min="13822" max="13822" width="13.54296875" style="50" customWidth="1"/>
    <col min="13823" max="13823" width="15" style="50" customWidth="1"/>
    <col min="13824" max="13824" width="15.26953125" style="50" bestFit="1" customWidth="1"/>
    <col min="13825" max="13825" width="16.26953125" style="50" bestFit="1" customWidth="1"/>
    <col min="13826" max="13826" width="12" style="50" customWidth="1"/>
    <col min="13827" max="14059" width="9" style="50"/>
    <col min="14060" max="14060" width="6.26953125" style="50" customWidth="1"/>
    <col min="14061" max="14061" width="10.26953125" style="50" customWidth="1"/>
    <col min="14062" max="14062" width="11" style="50" customWidth="1"/>
    <col min="14063" max="14063" width="12.54296875" style="50" customWidth="1"/>
    <col min="14064" max="14064" width="11.453125" style="50" customWidth="1"/>
    <col min="14065" max="14065" width="9.54296875" style="50" customWidth="1"/>
    <col min="14066" max="14066" width="0" style="50" hidden="1" customWidth="1"/>
    <col min="14067" max="14067" width="9.7265625" style="50" customWidth="1"/>
    <col min="14068" max="14069" width="12.54296875" style="50" customWidth="1"/>
    <col min="14070" max="14070" width="12.26953125" style="50" customWidth="1"/>
    <col min="14071" max="14071" width="12.54296875" style="50" customWidth="1"/>
    <col min="14072" max="14072" width="0" style="50" hidden="1" customWidth="1"/>
    <col min="14073" max="14073" width="14.26953125" style="50" customWidth="1"/>
    <col min="14074" max="14074" width="10.7265625" style="50" customWidth="1"/>
    <col min="14075" max="14075" width="13.7265625" style="50" customWidth="1"/>
    <col min="14076" max="14076" width="11.54296875" style="50" customWidth="1"/>
    <col min="14077" max="14077" width="11.26953125" style="50" customWidth="1"/>
    <col min="14078" max="14078" width="13.54296875" style="50" customWidth="1"/>
    <col min="14079" max="14079" width="15" style="50" customWidth="1"/>
    <col min="14080" max="14080" width="15.26953125" style="50" bestFit="1" customWidth="1"/>
    <col min="14081" max="14081" width="16.26953125" style="50" bestFit="1" customWidth="1"/>
    <col min="14082" max="14082" width="12" style="50" customWidth="1"/>
    <col min="14083" max="14315" width="9" style="50"/>
    <col min="14316" max="14316" width="6.26953125" style="50" customWidth="1"/>
    <col min="14317" max="14317" width="10.26953125" style="50" customWidth="1"/>
    <col min="14318" max="14318" width="11" style="50" customWidth="1"/>
    <col min="14319" max="14319" width="12.54296875" style="50" customWidth="1"/>
    <col min="14320" max="14320" width="11.453125" style="50" customWidth="1"/>
    <col min="14321" max="14321" width="9.54296875" style="50" customWidth="1"/>
    <col min="14322" max="14322" width="0" style="50" hidden="1" customWidth="1"/>
    <col min="14323" max="14323" width="9.7265625" style="50" customWidth="1"/>
    <col min="14324" max="14325" width="12.54296875" style="50" customWidth="1"/>
    <col min="14326" max="14326" width="12.26953125" style="50" customWidth="1"/>
    <col min="14327" max="14327" width="12.54296875" style="50" customWidth="1"/>
    <col min="14328" max="14328" width="0" style="50" hidden="1" customWidth="1"/>
    <col min="14329" max="14329" width="14.26953125" style="50" customWidth="1"/>
    <col min="14330" max="14330" width="10.7265625" style="50" customWidth="1"/>
    <col min="14331" max="14331" width="13.7265625" style="50" customWidth="1"/>
    <col min="14332" max="14332" width="11.54296875" style="50" customWidth="1"/>
    <col min="14333" max="14333" width="11.26953125" style="50" customWidth="1"/>
    <col min="14334" max="14334" width="13.54296875" style="50" customWidth="1"/>
    <col min="14335" max="14335" width="15" style="50" customWidth="1"/>
    <col min="14336" max="14336" width="15.26953125" style="50" bestFit="1" customWidth="1"/>
    <col min="14337" max="14337" width="16.26953125" style="50" bestFit="1" customWidth="1"/>
    <col min="14338" max="14338" width="12" style="50" customWidth="1"/>
    <col min="14339" max="14571" width="9" style="50"/>
    <col min="14572" max="14572" width="6.26953125" style="50" customWidth="1"/>
    <col min="14573" max="14573" width="10.26953125" style="50" customWidth="1"/>
    <col min="14574" max="14574" width="11" style="50" customWidth="1"/>
    <col min="14575" max="14575" width="12.54296875" style="50" customWidth="1"/>
    <col min="14576" max="14576" width="11.453125" style="50" customWidth="1"/>
    <col min="14577" max="14577" width="9.54296875" style="50" customWidth="1"/>
    <col min="14578" max="14578" width="0" style="50" hidden="1" customWidth="1"/>
    <col min="14579" max="14579" width="9.7265625" style="50" customWidth="1"/>
    <col min="14580" max="14581" width="12.54296875" style="50" customWidth="1"/>
    <col min="14582" max="14582" width="12.26953125" style="50" customWidth="1"/>
    <col min="14583" max="14583" width="12.54296875" style="50" customWidth="1"/>
    <col min="14584" max="14584" width="0" style="50" hidden="1" customWidth="1"/>
    <col min="14585" max="14585" width="14.26953125" style="50" customWidth="1"/>
    <col min="14586" max="14586" width="10.7265625" style="50" customWidth="1"/>
    <col min="14587" max="14587" width="13.7265625" style="50" customWidth="1"/>
    <col min="14588" max="14588" width="11.54296875" style="50" customWidth="1"/>
    <col min="14589" max="14589" width="11.26953125" style="50" customWidth="1"/>
    <col min="14590" max="14590" width="13.54296875" style="50" customWidth="1"/>
    <col min="14591" max="14591" width="15" style="50" customWidth="1"/>
    <col min="14592" max="14592" width="15.26953125" style="50" bestFit="1" customWidth="1"/>
    <col min="14593" max="14593" width="16.26953125" style="50" bestFit="1" customWidth="1"/>
    <col min="14594" max="14594" width="12" style="50" customWidth="1"/>
    <col min="14595" max="14827" width="9" style="50"/>
    <col min="14828" max="14828" width="6.26953125" style="50" customWidth="1"/>
    <col min="14829" max="14829" width="10.26953125" style="50" customWidth="1"/>
    <col min="14830" max="14830" width="11" style="50" customWidth="1"/>
    <col min="14831" max="14831" width="12.54296875" style="50" customWidth="1"/>
    <col min="14832" max="14832" width="11.453125" style="50" customWidth="1"/>
    <col min="14833" max="14833" width="9.54296875" style="50" customWidth="1"/>
    <col min="14834" max="14834" width="0" style="50" hidden="1" customWidth="1"/>
    <col min="14835" max="14835" width="9.7265625" style="50" customWidth="1"/>
    <col min="14836" max="14837" width="12.54296875" style="50" customWidth="1"/>
    <col min="14838" max="14838" width="12.26953125" style="50" customWidth="1"/>
    <col min="14839" max="14839" width="12.54296875" style="50" customWidth="1"/>
    <col min="14840" max="14840" width="0" style="50" hidden="1" customWidth="1"/>
    <col min="14841" max="14841" width="14.26953125" style="50" customWidth="1"/>
    <col min="14842" max="14842" width="10.7265625" style="50" customWidth="1"/>
    <col min="14843" max="14843" width="13.7265625" style="50" customWidth="1"/>
    <col min="14844" max="14844" width="11.54296875" style="50" customWidth="1"/>
    <col min="14845" max="14845" width="11.26953125" style="50" customWidth="1"/>
    <col min="14846" max="14846" width="13.54296875" style="50" customWidth="1"/>
    <col min="14847" max="14847" width="15" style="50" customWidth="1"/>
    <col min="14848" max="14848" width="15.26953125" style="50" bestFit="1" customWidth="1"/>
    <col min="14849" max="14849" width="16.26953125" style="50" bestFit="1" customWidth="1"/>
    <col min="14850" max="14850" width="12" style="50" customWidth="1"/>
    <col min="14851" max="15083" width="9" style="50"/>
    <col min="15084" max="15084" width="6.26953125" style="50" customWidth="1"/>
    <col min="15085" max="15085" width="10.26953125" style="50" customWidth="1"/>
    <col min="15086" max="15086" width="11" style="50" customWidth="1"/>
    <col min="15087" max="15087" width="12.54296875" style="50" customWidth="1"/>
    <col min="15088" max="15088" width="11.453125" style="50" customWidth="1"/>
    <col min="15089" max="15089" width="9.54296875" style="50" customWidth="1"/>
    <col min="15090" max="15090" width="0" style="50" hidden="1" customWidth="1"/>
    <col min="15091" max="15091" width="9.7265625" style="50" customWidth="1"/>
    <col min="15092" max="15093" width="12.54296875" style="50" customWidth="1"/>
    <col min="15094" max="15094" width="12.26953125" style="50" customWidth="1"/>
    <col min="15095" max="15095" width="12.54296875" style="50" customWidth="1"/>
    <col min="15096" max="15096" width="0" style="50" hidden="1" customWidth="1"/>
    <col min="15097" max="15097" width="14.26953125" style="50" customWidth="1"/>
    <col min="15098" max="15098" width="10.7265625" style="50" customWidth="1"/>
    <col min="15099" max="15099" width="13.7265625" style="50" customWidth="1"/>
    <col min="15100" max="15100" width="11.54296875" style="50" customWidth="1"/>
    <col min="15101" max="15101" width="11.26953125" style="50" customWidth="1"/>
    <col min="15102" max="15102" width="13.54296875" style="50" customWidth="1"/>
    <col min="15103" max="15103" width="15" style="50" customWidth="1"/>
    <col min="15104" max="15104" width="15.26953125" style="50" bestFit="1" customWidth="1"/>
    <col min="15105" max="15105" width="16.26953125" style="50" bestFit="1" customWidth="1"/>
    <col min="15106" max="15106" width="12" style="50" customWidth="1"/>
    <col min="15107" max="15339" width="9" style="50"/>
    <col min="15340" max="15340" width="6.26953125" style="50" customWidth="1"/>
    <col min="15341" max="15341" width="10.26953125" style="50" customWidth="1"/>
    <col min="15342" max="15342" width="11" style="50" customWidth="1"/>
    <col min="15343" max="15343" width="12.54296875" style="50" customWidth="1"/>
    <col min="15344" max="15344" width="11.453125" style="50" customWidth="1"/>
    <col min="15345" max="15345" width="9.54296875" style="50" customWidth="1"/>
    <col min="15346" max="15346" width="0" style="50" hidden="1" customWidth="1"/>
    <col min="15347" max="15347" width="9.7265625" style="50" customWidth="1"/>
    <col min="15348" max="15349" width="12.54296875" style="50" customWidth="1"/>
    <col min="15350" max="15350" width="12.26953125" style="50" customWidth="1"/>
    <col min="15351" max="15351" width="12.54296875" style="50" customWidth="1"/>
    <col min="15352" max="15352" width="0" style="50" hidden="1" customWidth="1"/>
    <col min="15353" max="15353" width="14.26953125" style="50" customWidth="1"/>
    <col min="15354" max="15354" width="10.7265625" style="50" customWidth="1"/>
    <col min="15355" max="15355" width="13.7265625" style="50" customWidth="1"/>
    <col min="15356" max="15356" width="11.54296875" style="50" customWidth="1"/>
    <col min="15357" max="15357" width="11.26953125" style="50" customWidth="1"/>
    <col min="15358" max="15358" width="13.54296875" style="50" customWidth="1"/>
    <col min="15359" max="15359" width="15" style="50" customWidth="1"/>
    <col min="15360" max="15360" width="15.26953125" style="50" bestFit="1" customWidth="1"/>
    <col min="15361" max="15361" width="16.26953125" style="50" bestFit="1" customWidth="1"/>
    <col min="15362" max="15362" width="12" style="50" customWidth="1"/>
    <col min="15363" max="15595" width="9" style="50"/>
    <col min="15596" max="15596" width="6.26953125" style="50" customWidth="1"/>
    <col min="15597" max="15597" width="10.26953125" style="50" customWidth="1"/>
    <col min="15598" max="15598" width="11" style="50" customWidth="1"/>
    <col min="15599" max="15599" width="12.54296875" style="50" customWidth="1"/>
    <col min="15600" max="15600" width="11.453125" style="50" customWidth="1"/>
    <col min="15601" max="15601" width="9.54296875" style="50" customWidth="1"/>
    <col min="15602" max="15602" width="0" style="50" hidden="1" customWidth="1"/>
    <col min="15603" max="15603" width="9.7265625" style="50" customWidth="1"/>
    <col min="15604" max="15605" width="12.54296875" style="50" customWidth="1"/>
    <col min="15606" max="15606" width="12.26953125" style="50" customWidth="1"/>
    <col min="15607" max="15607" width="12.54296875" style="50" customWidth="1"/>
    <col min="15608" max="15608" width="0" style="50" hidden="1" customWidth="1"/>
    <col min="15609" max="15609" width="14.26953125" style="50" customWidth="1"/>
    <col min="15610" max="15610" width="10.7265625" style="50" customWidth="1"/>
    <col min="15611" max="15611" width="13.7265625" style="50" customWidth="1"/>
    <col min="15612" max="15612" width="11.54296875" style="50" customWidth="1"/>
    <col min="15613" max="15613" width="11.26953125" style="50" customWidth="1"/>
    <col min="15614" max="15614" width="13.54296875" style="50" customWidth="1"/>
    <col min="15615" max="15615" width="15" style="50" customWidth="1"/>
    <col min="15616" max="15616" width="15.26953125" style="50" bestFit="1" customWidth="1"/>
    <col min="15617" max="15617" width="16.26953125" style="50" bestFit="1" customWidth="1"/>
    <col min="15618" max="15618" width="12" style="50" customWidth="1"/>
    <col min="15619" max="15851" width="9" style="50"/>
    <col min="15852" max="15852" width="6.26953125" style="50" customWidth="1"/>
    <col min="15853" max="15853" width="10.26953125" style="50" customWidth="1"/>
    <col min="15854" max="15854" width="11" style="50" customWidth="1"/>
    <col min="15855" max="15855" width="12.54296875" style="50" customWidth="1"/>
    <col min="15856" max="15856" width="11.453125" style="50" customWidth="1"/>
    <col min="15857" max="15857" width="9.54296875" style="50" customWidth="1"/>
    <col min="15858" max="15858" width="0" style="50" hidden="1" customWidth="1"/>
    <col min="15859" max="15859" width="9.7265625" style="50" customWidth="1"/>
    <col min="15860" max="15861" width="12.54296875" style="50" customWidth="1"/>
    <col min="15862" max="15862" width="12.26953125" style="50" customWidth="1"/>
    <col min="15863" max="15863" width="12.54296875" style="50" customWidth="1"/>
    <col min="15864" max="15864" width="0" style="50" hidden="1" customWidth="1"/>
    <col min="15865" max="15865" width="14.26953125" style="50" customWidth="1"/>
    <col min="15866" max="15866" width="10.7265625" style="50" customWidth="1"/>
    <col min="15867" max="15867" width="13.7265625" style="50" customWidth="1"/>
    <col min="15868" max="15868" width="11.54296875" style="50" customWidth="1"/>
    <col min="15869" max="15869" width="11.26953125" style="50" customWidth="1"/>
    <col min="15870" max="15870" width="13.54296875" style="50" customWidth="1"/>
    <col min="15871" max="15871" width="15" style="50" customWidth="1"/>
    <col min="15872" max="15872" width="15.26953125" style="50" bestFit="1" customWidth="1"/>
    <col min="15873" max="15873" width="16.26953125" style="50" bestFit="1" customWidth="1"/>
    <col min="15874" max="15874" width="12" style="50" customWidth="1"/>
    <col min="15875" max="16107" width="9" style="50"/>
    <col min="16108" max="16108" width="6.26953125" style="50" customWidth="1"/>
    <col min="16109" max="16109" width="10.26953125" style="50" customWidth="1"/>
    <col min="16110" max="16110" width="11" style="50" customWidth="1"/>
    <col min="16111" max="16111" width="12.54296875" style="50" customWidth="1"/>
    <col min="16112" max="16112" width="11.453125" style="50" customWidth="1"/>
    <col min="16113" max="16113" width="9.54296875" style="50" customWidth="1"/>
    <col min="16114" max="16114" width="0" style="50" hidden="1" customWidth="1"/>
    <col min="16115" max="16115" width="9.7265625" style="50" customWidth="1"/>
    <col min="16116" max="16117" width="12.54296875" style="50" customWidth="1"/>
    <col min="16118" max="16118" width="12.26953125" style="50" customWidth="1"/>
    <col min="16119" max="16119" width="12.54296875" style="50" customWidth="1"/>
    <col min="16120" max="16120" width="0" style="50" hidden="1" customWidth="1"/>
    <col min="16121" max="16121" width="14.26953125" style="50" customWidth="1"/>
    <col min="16122" max="16122" width="10.7265625" style="50" customWidth="1"/>
    <col min="16123" max="16123" width="13.7265625" style="50" customWidth="1"/>
    <col min="16124" max="16124" width="11.54296875" style="50" customWidth="1"/>
    <col min="16125" max="16125" width="11.26953125" style="50" customWidth="1"/>
    <col min="16126" max="16126" width="13.54296875" style="50" customWidth="1"/>
    <col min="16127" max="16127" width="15" style="50" customWidth="1"/>
    <col min="16128" max="16128" width="15.26953125" style="50" bestFit="1" customWidth="1"/>
    <col min="16129" max="16129" width="16.26953125" style="50" bestFit="1" customWidth="1"/>
    <col min="16130" max="16130" width="12" style="50" customWidth="1"/>
    <col min="16131" max="16384" width="9" style="50"/>
  </cols>
  <sheetData>
    <row r="1" spans="1:29" customFormat="1" ht="45" customHeight="1" x14ac:dyDescent="0.35">
      <c r="A1" s="18" t="s">
        <v>85</v>
      </c>
    </row>
    <row r="2" spans="1:29" customFormat="1" ht="20.25" customHeight="1" x14ac:dyDescent="0.35">
      <c r="A2" s="19" t="s">
        <v>19</v>
      </c>
    </row>
    <row r="3" spans="1:29" customFormat="1" ht="20.25" customHeight="1" x14ac:dyDescent="0.35">
      <c r="A3" s="19" t="s">
        <v>50</v>
      </c>
    </row>
    <row r="4" spans="1:29" customFormat="1" ht="20.25" customHeight="1" x14ac:dyDescent="0.35">
      <c r="A4" s="19" t="s">
        <v>51</v>
      </c>
    </row>
    <row r="5" spans="1:29" customFormat="1" ht="20.25" customHeight="1" x14ac:dyDescent="0.35">
      <c r="A5" s="19" t="s">
        <v>52</v>
      </c>
    </row>
    <row r="6" spans="1:29" s="2" customFormat="1" ht="20.25" customHeight="1" x14ac:dyDescent="0.35">
      <c r="A6" s="72"/>
      <c r="B6" s="20" t="s">
        <v>53</v>
      </c>
      <c r="C6" s="21"/>
      <c r="D6" s="21"/>
      <c r="E6" s="21"/>
      <c r="F6" s="21"/>
      <c r="G6" s="21"/>
      <c r="H6" s="21"/>
      <c r="I6" s="21"/>
      <c r="J6" s="22"/>
      <c r="K6" s="20" t="s">
        <v>54</v>
      </c>
      <c r="L6" s="21"/>
      <c r="M6" s="21"/>
      <c r="N6" s="21"/>
      <c r="O6" s="21"/>
      <c r="P6" s="21"/>
      <c r="Q6" s="21"/>
      <c r="R6" s="21"/>
      <c r="S6" s="21"/>
      <c r="T6" s="22"/>
    </row>
    <row r="7" spans="1:29" s="2" customFormat="1" ht="20.25" customHeight="1" x14ac:dyDescent="0.35">
      <c r="A7" s="73"/>
      <c r="B7" s="23"/>
      <c r="C7" s="24" t="s">
        <v>55</v>
      </c>
      <c r="D7" s="3"/>
      <c r="E7" s="25"/>
      <c r="F7" s="26"/>
      <c r="G7" s="24" t="s">
        <v>56</v>
      </c>
      <c r="H7" s="3"/>
      <c r="I7" s="27"/>
      <c r="J7" s="28"/>
      <c r="K7"/>
      <c r="L7" s="24" t="s">
        <v>57</v>
      </c>
      <c r="M7" s="29"/>
      <c r="N7" s="30"/>
      <c r="O7" s="29" t="s">
        <v>58</v>
      </c>
      <c r="P7" s="29"/>
      <c r="Q7" s="63"/>
      <c r="R7" s="30"/>
      <c r="S7" s="31"/>
      <c r="T7" s="32"/>
    </row>
    <row r="8" spans="1:29" s="37" customFormat="1" ht="90" customHeight="1" x14ac:dyDescent="0.35">
      <c r="A8" s="74" t="s">
        <v>87</v>
      </c>
      <c r="B8" s="60" t="s">
        <v>71</v>
      </c>
      <c r="C8" s="54" t="s">
        <v>472</v>
      </c>
      <c r="D8" s="54" t="s">
        <v>473</v>
      </c>
      <c r="E8" s="64" t="s">
        <v>476</v>
      </c>
      <c r="F8" s="60" t="s">
        <v>477</v>
      </c>
      <c r="G8" s="54" t="s">
        <v>478</v>
      </c>
      <c r="H8" s="54" t="s">
        <v>479</v>
      </c>
      <c r="I8" s="65" t="s">
        <v>480</v>
      </c>
      <c r="J8" s="55" t="s">
        <v>481</v>
      </c>
      <c r="K8" s="60" t="s">
        <v>64</v>
      </c>
      <c r="L8" s="54" t="s">
        <v>65</v>
      </c>
      <c r="M8" s="54" t="s">
        <v>66</v>
      </c>
      <c r="N8" s="66" t="s">
        <v>482</v>
      </c>
      <c r="O8" s="54" t="s">
        <v>483</v>
      </c>
      <c r="P8" s="54" t="s">
        <v>484</v>
      </c>
      <c r="Q8" s="54" t="s">
        <v>485</v>
      </c>
      <c r="R8" s="67" t="s">
        <v>486</v>
      </c>
      <c r="S8" s="68" t="s">
        <v>487</v>
      </c>
      <c r="T8" s="69" t="s">
        <v>54</v>
      </c>
      <c r="V8" s="107" t="s">
        <v>105</v>
      </c>
      <c r="W8" s="107" t="s">
        <v>105</v>
      </c>
      <c r="X8" s="107" t="s">
        <v>106</v>
      </c>
      <c r="Y8" s="107" t="s">
        <v>106</v>
      </c>
      <c r="Z8" s="107" t="s">
        <v>177</v>
      </c>
    </row>
    <row r="9" spans="1:29" s="48" customFormat="1" ht="17.149999999999999" customHeight="1" x14ac:dyDescent="0.35">
      <c r="A9" s="50" t="str">
        <f>V9&amp;" "&amp;Z9</f>
        <v>January 1996</v>
      </c>
      <c r="B9" s="39">
        <v>106629</v>
      </c>
      <c r="C9" s="40">
        <v>2207</v>
      </c>
      <c r="D9" s="40">
        <v>1356</v>
      </c>
      <c r="E9" s="41">
        <f t="shared" ref="E9:E72" si="0">$C9-$D9</f>
        <v>851</v>
      </c>
      <c r="F9" s="39">
        <v>5260</v>
      </c>
      <c r="G9" s="40">
        <v>0</v>
      </c>
      <c r="H9" s="40">
        <v>0</v>
      </c>
      <c r="I9" s="42">
        <f t="shared" ref="I9:I72" si="1">$B9+$C9</f>
        <v>108836</v>
      </c>
      <c r="J9" s="43">
        <f t="shared" ref="J9:J32" si="2">$B9+$C9-$D9+$F9+$H9</f>
        <v>112740</v>
      </c>
      <c r="K9" s="39" t="s">
        <v>68</v>
      </c>
      <c r="L9" s="40" t="s">
        <v>68</v>
      </c>
      <c r="M9" s="40" t="s">
        <v>68</v>
      </c>
      <c r="N9" s="44" t="s">
        <v>68</v>
      </c>
      <c r="O9" s="45">
        <v>5108</v>
      </c>
      <c r="P9" s="45">
        <v>691</v>
      </c>
      <c r="Q9" s="45">
        <v>0</v>
      </c>
      <c r="R9" s="46">
        <v>0</v>
      </c>
      <c r="S9" s="39" t="s">
        <v>68</v>
      </c>
      <c r="T9" s="47" t="s">
        <v>68</v>
      </c>
      <c r="V9" s="108" t="s">
        <v>89</v>
      </c>
      <c r="W9" s="108">
        <f>MONTH(1&amp;LEFT(V9,3))</f>
        <v>1</v>
      </c>
      <c r="X9" s="108" t="str">
        <f>"Quarter "&amp;Y9</f>
        <v>Quarter 1</v>
      </c>
      <c r="Y9" s="108" t="str" cm="1">
        <f t="array" ref="Y9">_xlfn.IFS(OR(W9=1,W9=2,W9=3),"1",(OR(W9=4,W9=5,W9=6)),"2",(OR(W9=7,W9=8,W9=9)),"3",(OR(W9=10,W9=11,W9=12)),"4")</f>
        <v>1</v>
      </c>
      <c r="Z9" s="108">
        <v>1996</v>
      </c>
      <c r="AC9" s="50"/>
    </row>
    <row r="10" spans="1:29" s="48" customFormat="1" ht="17.149999999999999" customHeight="1" x14ac:dyDescent="0.35">
      <c r="A10" s="50" t="str">
        <f t="shared" ref="A10:A73" si="3">V10&amp;" "&amp;Z10</f>
        <v>February 1996</v>
      </c>
      <c r="B10" s="39">
        <v>106826</v>
      </c>
      <c r="C10" s="40">
        <v>2098</v>
      </c>
      <c r="D10" s="40">
        <v>1215</v>
      </c>
      <c r="E10" s="41">
        <f t="shared" si="0"/>
        <v>883</v>
      </c>
      <c r="F10" s="39">
        <v>4652</v>
      </c>
      <c r="G10" s="40">
        <v>0</v>
      </c>
      <c r="H10" s="40">
        <v>0</v>
      </c>
      <c r="I10" s="42">
        <f t="shared" si="1"/>
        <v>108924</v>
      </c>
      <c r="J10" s="43">
        <f t="shared" si="2"/>
        <v>112361</v>
      </c>
      <c r="K10" s="39" t="s">
        <v>68</v>
      </c>
      <c r="L10" s="40" t="s">
        <v>68</v>
      </c>
      <c r="M10" s="40" t="s">
        <v>68</v>
      </c>
      <c r="N10" s="44" t="s">
        <v>68</v>
      </c>
      <c r="O10" s="45">
        <v>4811</v>
      </c>
      <c r="P10" s="45">
        <v>691</v>
      </c>
      <c r="Q10" s="45">
        <v>0</v>
      </c>
      <c r="R10" s="46">
        <v>0</v>
      </c>
      <c r="S10" s="39" t="s">
        <v>68</v>
      </c>
      <c r="T10" s="47" t="s">
        <v>68</v>
      </c>
      <c r="V10" s="108" t="s">
        <v>90</v>
      </c>
      <c r="W10" s="108">
        <f t="shared" ref="W10:W73" si="4">MONTH(1&amp;LEFT(V10,3))</f>
        <v>2</v>
      </c>
      <c r="X10" s="108" t="str">
        <f t="shared" ref="X10:X73" si="5">"Quarter "&amp;Y10</f>
        <v>Quarter 1</v>
      </c>
      <c r="Y10" s="108" t="str" cm="1">
        <f t="array" ref="Y10">_xlfn.IFS(OR(W10=1,W10=2,W10=3),"1",(OR(W10=4,W10=5,W10=6)),"2",(OR(W10=7,W10=8,W10=9)),"3",(OR(W10=10,W10=11,W10=12)),"4")</f>
        <v>1</v>
      </c>
      <c r="Z10" s="108">
        <v>1996</v>
      </c>
      <c r="AC10" s="50"/>
    </row>
    <row r="11" spans="1:29" s="48" customFormat="1" ht="17.149999999999999" customHeight="1" x14ac:dyDescent="0.35">
      <c r="A11" s="50" t="str">
        <f t="shared" si="3"/>
        <v>March 1996</v>
      </c>
      <c r="B11" s="39">
        <v>104894</v>
      </c>
      <c r="C11" s="40">
        <v>2152</v>
      </c>
      <c r="D11" s="40">
        <v>1520</v>
      </c>
      <c r="E11" s="41">
        <f t="shared" si="0"/>
        <v>632</v>
      </c>
      <c r="F11" s="39">
        <v>2350</v>
      </c>
      <c r="G11" s="40">
        <v>0</v>
      </c>
      <c r="H11" s="40">
        <v>0</v>
      </c>
      <c r="I11" s="42">
        <f t="shared" si="1"/>
        <v>107046</v>
      </c>
      <c r="J11" s="43">
        <f t="shared" si="2"/>
        <v>107876</v>
      </c>
      <c r="K11" s="39" t="s">
        <v>68</v>
      </c>
      <c r="L11" s="40" t="s">
        <v>68</v>
      </c>
      <c r="M11" s="40" t="s">
        <v>68</v>
      </c>
      <c r="N11" s="44" t="s">
        <v>68</v>
      </c>
      <c r="O11" s="45">
        <v>5130</v>
      </c>
      <c r="P11" s="45">
        <v>589</v>
      </c>
      <c r="Q11" s="45">
        <v>0</v>
      </c>
      <c r="R11" s="46">
        <v>0</v>
      </c>
      <c r="S11" s="39" t="s">
        <v>68</v>
      </c>
      <c r="T11" s="47" t="s">
        <v>68</v>
      </c>
      <c r="V11" s="108" t="s">
        <v>91</v>
      </c>
      <c r="W11" s="108">
        <f t="shared" si="4"/>
        <v>3</v>
      </c>
      <c r="X11" s="108" t="str">
        <f t="shared" si="5"/>
        <v>Quarter 1</v>
      </c>
      <c r="Y11" s="108" t="str" cm="1">
        <f t="array" ref="Y11">_xlfn.IFS(OR(W11=1,W11=2,W11=3),"1",(OR(W11=4,W11=5,W11=6)),"2",(OR(W11=7,W11=8,W11=9)),"3",(OR(W11=10,W11=11,W11=12)),"4")</f>
        <v>1</v>
      </c>
      <c r="Z11" s="108">
        <v>1996</v>
      </c>
      <c r="AC11" s="50"/>
    </row>
    <row r="12" spans="1:29" s="48" customFormat="1" ht="17.149999999999999" customHeight="1" x14ac:dyDescent="0.35">
      <c r="A12" s="50" t="str">
        <f t="shared" si="3"/>
        <v>April 1996</v>
      </c>
      <c r="B12" s="39">
        <v>77203</v>
      </c>
      <c r="C12" s="40">
        <v>2084</v>
      </c>
      <c r="D12" s="40">
        <v>1733</v>
      </c>
      <c r="E12" s="41">
        <f t="shared" si="0"/>
        <v>351</v>
      </c>
      <c r="F12" s="39">
        <v>180</v>
      </c>
      <c r="G12" s="40">
        <v>0</v>
      </c>
      <c r="H12" s="40">
        <v>0</v>
      </c>
      <c r="I12" s="42">
        <f t="shared" si="1"/>
        <v>79287</v>
      </c>
      <c r="J12" s="43">
        <f t="shared" si="2"/>
        <v>77734</v>
      </c>
      <c r="K12" s="39" t="s">
        <v>68</v>
      </c>
      <c r="L12" s="40" t="s">
        <v>68</v>
      </c>
      <c r="M12" s="40" t="s">
        <v>68</v>
      </c>
      <c r="N12" s="44" t="s">
        <v>68</v>
      </c>
      <c r="O12" s="45">
        <v>4613</v>
      </c>
      <c r="P12" s="45">
        <v>316</v>
      </c>
      <c r="Q12" s="45">
        <v>0</v>
      </c>
      <c r="R12" s="46">
        <v>0</v>
      </c>
      <c r="S12" s="39" t="s">
        <v>68</v>
      </c>
      <c r="T12" s="47" t="s">
        <v>68</v>
      </c>
      <c r="V12" s="108" t="s">
        <v>92</v>
      </c>
      <c r="W12" s="108">
        <f t="shared" si="4"/>
        <v>4</v>
      </c>
      <c r="X12" s="108" t="str">
        <f t="shared" si="5"/>
        <v>Quarter 2</v>
      </c>
      <c r="Y12" s="108" t="str" cm="1">
        <f t="array" ref="Y12">_xlfn.IFS(OR(W12=1,W12=2,W12=3),"1",(OR(W12=4,W12=5,W12=6)),"2",(OR(W12=7,W12=8,W12=9)),"3",(OR(W12=10,W12=11,W12=12)),"4")</f>
        <v>2</v>
      </c>
      <c r="Z12" s="108">
        <v>1996</v>
      </c>
      <c r="AC12" s="50"/>
    </row>
    <row r="13" spans="1:29" s="48" customFormat="1" ht="17.149999999999999" customHeight="1" x14ac:dyDescent="0.35">
      <c r="A13" s="50" t="str">
        <f t="shared" si="3"/>
        <v>May 1996</v>
      </c>
      <c r="B13" s="39">
        <v>73763</v>
      </c>
      <c r="C13" s="40">
        <v>1893</v>
      </c>
      <c r="D13" s="40">
        <v>1887</v>
      </c>
      <c r="E13" s="41">
        <f t="shared" si="0"/>
        <v>6</v>
      </c>
      <c r="F13" s="39">
        <v>203</v>
      </c>
      <c r="G13" s="40">
        <v>0</v>
      </c>
      <c r="H13" s="40">
        <v>0</v>
      </c>
      <c r="I13" s="42">
        <f t="shared" si="1"/>
        <v>75656</v>
      </c>
      <c r="J13" s="43">
        <f t="shared" si="2"/>
        <v>73972</v>
      </c>
      <c r="K13" s="39" t="s">
        <v>68</v>
      </c>
      <c r="L13" s="40" t="s">
        <v>68</v>
      </c>
      <c r="M13" s="40" t="s">
        <v>68</v>
      </c>
      <c r="N13" s="44" t="s">
        <v>68</v>
      </c>
      <c r="O13" s="45">
        <v>4604</v>
      </c>
      <c r="P13" s="45">
        <v>289</v>
      </c>
      <c r="Q13" s="45">
        <v>0</v>
      </c>
      <c r="R13" s="46">
        <v>0</v>
      </c>
      <c r="S13" s="39" t="s">
        <v>68</v>
      </c>
      <c r="T13" s="47" t="s">
        <v>68</v>
      </c>
      <c r="V13" s="108" t="s">
        <v>93</v>
      </c>
      <c r="W13" s="108">
        <f t="shared" si="4"/>
        <v>5</v>
      </c>
      <c r="X13" s="108" t="str">
        <f t="shared" si="5"/>
        <v>Quarter 2</v>
      </c>
      <c r="Y13" s="108" t="str" cm="1">
        <f t="array" ref="Y13">_xlfn.IFS(OR(W13=1,W13=2,W13=3),"1",(OR(W13=4,W13=5,W13=6)),"2",(OR(W13=7,W13=8,W13=9)),"3",(OR(W13=10,W13=11,W13=12)),"4")</f>
        <v>2</v>
      </c>
      <c r="Z13" s="108">
        <v>1996</v>
      </c>
      <c r="AC13" s="50"/>
    </row>
    <row r="14" spans="1:29" s="48" customFormat="1" ht="17.149999999999999" customHeight="1" x14ac:dyDescent="0.35">
      <c r="A14" s="50" t="str">
        <f t="shared" si="3"/>
        <v>June 1996</v>
      </c>
      <c r="B14" s="39">
        <v>50703</v>
      </c>
      <c r="C14" s="40">
        <v>1062</v>
      </c>
      <c r="D14" s="40">
        <v>1337</v>
      </c>
      <c r="E14" s="41">
        <f t="shared" si="0"/>
        <v>-275</v>
      </c>
      <c r="F14" s="39">
        <v>-2242</v>
      </c>
      <c r="G14" s="40">
        <v>0</v>
      </c>
      <c r="H14" s="40">
        <v>0</v>
      </c>
      <c r="I14" s="42">
        <f t="shared" si="1"/>
        <v>51765</v>
      </c>
      <c r="J14" s="43">
        <f t="shared" si="2"/>
        <v>48186</v>
      </c>
      <c r="K14" s="39" t="s">
        <v>68</v>
      </c>
      <c r="L14" s="40" t="s">
        <v>68</v>
      </c>
      <c r="M14" s="40" t="s">
        <v>68</v>
      </c>
      <c r="N14" s="44" t="s">
        <v>68</v>
      </c>
      <c r="O14" s="45">
        <v>3987</v>
      </c>
      <c r="P14" s="45">
        <v>142</v>
      </c>
      <c r="Q14" s="45">
        <v>0</v>
      </c>
      <c r="R14" s="46">
        <v>0</v>
      </c>
      <c r="S14" s="39" t="s">
        <v>68</v>
      </c>
      <c r="T14" s="47" t="s">
        <v>68</v>
      </c>
      <c r="V14" s="108" t="s">
        <v>94</v>
      </c>
      <c r="W14" s="108">
        <f t="shared" si="4"/>
        <v>6</v>
      </c>
      <c r="X14" s="108" t="str">
        <f t="shared" si="5"/>
        <v>Quarter 2</v>
      </c>
      <c r="Y14" s="108" t="str" cm="1">
        <f t="array" ref="Y14">_xlfn.IFS(OR(W14=1,W14=2,W14=3),"1",(OR(W14=4,W14=5,W14=6)),"2",(OR(W14=7,W14=8,W14=9)),"3",(OR(W14=10,W14=11,W14=12)),"4")</f>
        <v>2</v>
      </c>
      <c r="Z14" s="108">
        <v>1996</v>
      </c>
      <c r="AC14" s="50"/>
    </row>
    <row r="15" spans="1:29" s="48" customFormat="1" ht="17.149999999999999" customHeight="1" x14ac:dyDescent="0.35">
      <c r="A15" s="50" t="str">
        <f t="shared" si="3"/>
        <v>July 1996</v>
      </c>
      <c r="B15" s="39">
        <v>50610</v>
      </c>
      <c r="C15" s="40">
        <v>1274</v>
      </c>
      <c r="D15" s="40">
        <v>719</v>
      </c>
      <c r="E15" s="41">
        <f t="shared" si="0"/>
        <v>555</v>
      </c>
      <c r="F15" s="39">
        <v>-3038</v>
      </c>
      <c r="G15" s="40">
        <v>0</v>
      </c>
      <c r="H15" s="40">
        <v>0</v>
      </c>
      <c r="I15" s="42">
        <f t="shared" si="1"/>
        <v>51884</v>
      </c>
      <c r="J15" s="43">
        <f t="shared" si="2"/>
        <v>48127</v>
      </c>
      <c r="K15" s="39" t="s">
        <v>68</v>
      </c>
      <c r="L15" s="40" t="s">
        <v>68</v>
      </c>
      <c r="M15" s="40" t="s">
        <v>68</v>
      </c>
      <c r="N15" s="44" t="s">
        <v>68</v>
      </c>
      <c r="O15" s="45">
        <v>4095</v>
      </c>
      <c r="P15" s="45">
        <v>83</v>
      </c>
      <c r="Q15" s="45">
        <v>0</v>
      </c>
      <c r="R15" s="46">
        <v>0</v>
      </c>
      <c r="S15" s="39" t="s">
        <v>68</v>
      </c>
      <c r="T15" s="47" t="s">
        <v>68</v>
      </c>
      <c r="V15" s="108" t="s">
        <v>95</v>
      </c>
      <c r="W15" s="108">
        <f t="shared" si="4"/>
        <v>7</v>
      </c>
      <c r="X15" s="108" t="str">
        <f t="shared" si="5"/>
        <v>Quarter 3</v>
      </c>
      <c r="Y15" s="108" t="str" cm="1">
        <f t="array" ref="Y15">_xlfn.IFS(OR(W15=1,W15=2,W15=3),"1",(OR(W15=4,W15=5,W15=6)),"2",(OR(W15=7,W15=8,W15=9)),"3",(OR(W15=10,W15=11,W15=12)),"4")</f>
        <v>3</v>
      </c>
      <c r="Z15" s="108">
        <v>1996</v>
      </c>
      <c r="AC15" s="50"/>
    </row>
    <row r="16" spans="1:29" s="48" customFormat="1" ht="17.149999999999999" customHeight="1" x14ac:dyDescent="0.35">
      <c r="A16" s="50" t="str">
        <f t="shared" si="3"/>
        <v>August 1996</v>
      </c>
      <c r="B16" s="39">
        <v>49132</v>
      </c>
      <c r="C16" s="40">
        <v>1574</v>
      </c>
      <c r="D16" s="40">
        <v>329</v>
      </c>
      <c r="E16" s="41">
        <f t="shared" si="0"/>
        <v>1245</v>
      </c>
      <c r="F16" s="39">
        <v>-4206</v>
      </c>
      <c r="G16" s="40">
        <v>0</v>
      </c>
      <c r="H16" s="40">
        <v>0</v>
      </c>
      <c r="I16" s="42">
        <f t="shared" si="1"/>
        <v>50706</v>
      </c>
      <c r="J16" s="43">
        <f t="shared" si="2"/>
        <v>46171</v>
      </c>
      <c r="K16" s="39" t="s">
        <v>68</v>
      </c>
      <c r="L16" s="40" t="s">
        <v>68</v>
      </c>
      <c r="M16" s="40" t="s">
        <v>68</v>
      </c>
      <c r="N16" s="44" t="s">
        <v>68</v>
      </c>
      <c r="O16" s="45">
        <v>3916</v>
      </c>
      <c r="P16" s="45">
        <v>75</v>
      </c>
      <c r="Q16" s="45">
        <v>0</v>
      </c>
      <c r="R16" s="46">
        <v>0</v>
      </c>
      <c r="S16" s="39" t="s">
        <v>68</v>
      </c>
      <c r="T16" s="47" t="s">
        <v>68</v>
      </c>
      <c r="V16" s="108" t="s">
        <v>96</v>
      </c>
      <c r="W16" s="108">
        <f t="shared" si="4"/>
        <v>8</v>
      </c>
      <c r="X16" s="108" t="str">
        <f t="shared" si="5"/>
        <v>Quarter 3</v>
      </c>
      <c r="Y16" s="108" t="str" cm="1">
        <f t="array" ref="Y16">_xlfn.IFS(OR(W16=1,W16=2,W16=3),"1",(OR(W16=4,W16=5,W16=6)),"2",(OR(W16=7,W16=8,W16=9)),"3",(OR(W16=10,W16=11,W16=12)),"4")</f>
        <v>3</v>
      </c>
      <c r="Z16" s="108">
        <v>1996</v>
      </c>
      <c r="AC16" s="50"/>
    </row>
    <row r="17" spans="1:29" s="48" customFormat="1" ht="17.149999999999999" customHeight="1" x14ac:dyDescent="0.35">
      <c r="A17" s="50" t="str">
        <f t="shared" si="3"/>
        <v>September 1996</v>
      </c>
      <c r="B17" s="39">
        <v>60153</v>
      </c>
      <c r="C17" s="40">
        <v>1222</v>
      </c>
      <c r="D17" s="40">
        <v>922</v>
      </c>
      <c r="E17" s="41">
        <f t="shared" si="0"/>
        <v>300</v>
      </c>
      <c r="F17" s="39">
        <v>-4100</v>
      </c>
      <c r="G17" s="40">
        <v>0</v>
      </c>
      <c r="H17" s="40">
        <v>0</v>
      </c>
      <c r="I17" s="42">
        <f t="shared" si="1"/>
        <v>61375</v>
      </c>
      <c r="J17" s="43">
        <f t="shared" si="2"/>
        <v>56353</v>
      </c>
      <c r="K17" s="39" t="s">
        <v>68</v>
      </c>
      <c r="L17" s="40" t="s">
        <v>68</v>
      </c>
      <c r="M17" s="40" t="s">
        <v>68</v>
      </c>
      <c r="N17" s="44" t="s">
        <v>68</v>
      </c>
      <c r="O17" s="45">
        <v>4195</v>
      </c>
      <c r="P17" s="45">
        <v>161</v>
      </c>
      <c r="Q17" s="45">
        <v>0</v>
      </c>
      <c r="R17" s="46">
        <v>0</v>
      </c>
      <c r="S17" s="39" t="s">
        <v>68</v>
      </c>
      <c r="T17" s="47" t="s">
        <v>68</v>
      </c>
      <c r="V17" s="108" t="s">
        <v>97</v>
      </c>
      <c r="W17" s="108">
        <f t="shared" si="4"/>
        <v>9</v>
      </c>
      <c r="X17" s="108" t="str">
        <f t="shared" si="5"/>
        <v>Quarter 3</v>
      </c>
      <c r="Y17" s="108" t="str" cm="1">
        <f t="array" ref="Y17">_xlfn.IFS(OR(W17=1,W17=2,W17=3),"1",(OR(W17=4,W17=5,W17=6)),"2",(OR(W17=7,W17=8,W17=9)),"3",(OR(W17=10,W17=11,W17=12)),"4")</f>
        <v>3</v>
      </c>
      <c r="Z17" s="108">
        <v>1996</v>
      </c>
      <c r="AC17" s="50"/>
    </row>
    <row r="18" spans="1:29" s="48" customFormat="1" ht="17.149999999999999" customHeight="1" x14ac:dyDescent="0.35">
      <c r="A18" s="50" t="str">
        <f t="shared" si="3"/>
        <v>October 1996</v>
      </c>
      <c r="B18" s="39">
        <v>77672</v>
      </c>
      <c r="C18" s="40">
        <v>677</v>
      </c>
      <c r="D18" s="40">
        <v>1049</v>
      </c>
      <c r="E18" s="41">
        <f t="shared" si="0"/>
        <v>-372</v>
      </c>
      <c r="F18" s="39">
        <v>-2374</v>
      </c>
      <c r="G18" s="40">
        <v>0</v>
      </c>
      <c r="H18" s="40">
        <v>0</v>
      </c>
      <c r="I18" s="42">
        <f t="shared" si="1"/>
        <v>78349</v>
      </c>
      <c r="J18" s="43">
        <f t="shared" si="2"/>
        <v>74926</v>
      </c>
      <c r="K18" s="39" t="s">
        <v>68</v>
      </c>
      <c r="L18" s="40" t="s">
        <v>68</v>
      </c>
      <c r="M18" s="40" t="s">
        <v>68</v>
      </c>
      <c r="N18" s="44" t="s">
        <v>68</v>
      </c>
      <c r="O18" s="45">
        <v>4742</v>
      </c>
      <c r="P18" s="45">
        <v>294</v>
      </c>
      <c r="Q18" s="45">
        <v>0</v>
      </c>
      <c r="R18" s="46">
        <v>0</v>
      </c>
      <c r="S18" s="39" t="s">
        <v>68</v>
      </c>
      <c r="T18" s="47" t="s">
        <v>68</v>
      </c>
      <c r="V18" s="108" t="s">
        <v>98</v>
      </c>
      <c r="W18" s="108">
        <f t="shared" si="4"/>
        <v>10</v>
      </c>
      <c r="X18" s="108" t="str">
        <f t="shared" si="5"/>
        <v>Quarter 4</v>
      </c>
      <c r="Y18" s="108" t="str" cm="1">
        <f t="array" ref="Y18">_xlfn.IFS(OR(W18=1,W18=2,W18=3),"1",(OR(W18=4,W18=5,W18=6)),"2",(OR(W18=7,W18=8,W18=9)),"3",(OR(W18=10,W18=11,W18=12)),"4")</f>
        <v>4</v>
      </c>
      <c r="Z18" s="108">
        <v>1996</v>
      </c>
      <c r="AC18" s="50"/>
    </row>
    <row r="19" spans="1:29" s="48" customFormat="1" ht="17.149999999999999" customHeight="1" x14ac:dyDescent="0.35">
      <c r="A19" s="50" t="str">
        <f t="shared" si="3"/>
        <v>November 1996</v>
      </c>
      <c r="B19" s="39">
        <v>101818</v>
      </c>
      <c r="C19" s="40">
        <v>1688</v>
      </c>
      <c r="D19" s="40">
        <v>1494</v>
      </c>
      <c r="E19" s="41">
        <f t="shared" si="0"/>
        <v>194</v>
      </c>
      <c r="F19" s="39">
        <v>-878</v>
      </c>
      <c r="G19" s="40">
        <v>0</v>
      </c>
      <c r="H19" s="40">
        <v>0</v>
      </c>
      <c r="I19" s="42">
        <f t="shared" si="1"/>
        <v>103506</v>
      </c>
      <c r="J19" s="43">
        <f t="shared" si="2"/>
        <v>101134</v>
      </c>
      <c r="K19" s="39" t="s">
        <v>68</v>
      </c>
      <c r="L19" s="40" t="s">
        <v>68</v>
      </c>
      <c r="M19" s="40" t="s">
        <v>68</v>
      </c>
      <c r="N19" s="44" t="s">
        <v>68</v>
      </c>
      <c r="O19" s="45">
        <v>5095</v>
      </c>
      <c r="P19" s="45">
        <v>528</v>
      </c>
      <c r="Q19" s="45">
        <v>0</v>
      </c>
      <c r="R19" s="46">
        <v>0</v>
      </c>
      <c r="S19" s="39" t="s">
        <v>68</v>
      </c>
      <c r="T19" s="47" t="s">
        <v>68</v>
      </c>
      <c r="V19" s="108" t="s">
        <v>99</v>
      </c>
      <c r="W19" s="108">
        <f t="shared" si="4"/>
        <v>11</v>
      </c>
      <c r="X19" s="108" t="str">
        <f t="shared" si="5"/>
        <v>Quarter 4</v>
      </c>
      <c r="Y19" s="108" t="str" cm="1">
        <f t="array" ref="Y19">_xlfn.IFS(OR(W19=1,W19=2,W19=3),"1",(OR(W19=4,W19=5,W19=6)),"2",(OR(W19=7,W19=8,W19=9)),"3",(OR(W19=10,W19=11,W19=12)),"4")</f>
        <v>4</v>
      </c>
      <c r="Z19" s="108">
        <v>1996</v>
      </c>
      <c r="AC19" s="50"/>
    </row>
    <row r="20" spans="1:29" s="48" customFormat="1" ht="17.149999999999999" customHeight="1" x14ac:dyDescent="0.35">
      <c r="A20" s="50" t="str">
        <f t="shared" si="3"/>
        <v>December 1996</v>
      </c>
      <c r="B20" s="39">
        <v>119049</v>
      </c>
      <c r="C20" s="40">
        <v>1874</v>
      </c>
      <c r="D20" s="40">
        <v>1641</v>
      </c>
      <c r="E20" s="41">
        <f t="shared" si="0"/>
        <v>233</v>
      </c>
      <c r="F20" s="39">
        <v>561</v>
      </c>
      <c r="G20" s="40">
        <v>0</v>
      </c>
      <c r="H20" s="40">
        <v>0</v>
      </c>
      <c r="I20" s="42">
        <f t="shared" si="1"/>
        <v>120923</v>
      </c>
      <c r="J20" s="43">
        <f t="shared" si="2"/>
        <v>119843</v>
      </c>
      <c r="K20" s="39" t="s">
        <v>68</v>
      </c>
      <c r="L20" s="40" t="s">
        <v>68</v>
      </c>
      <c r="M20" s="40" t="s">
        <v>68</v>
      </c>
      <c r="N20" s="44" t="s">
        <v>68</v>
      </c>
      <c r="O20" s="45">
        <v>5576</v>
      </c>
      <c r="P20" s="45">
        <v>717</v>
      </c>
      <c r="Q20" s="45">
        <v>0</v>
      </c>
      <c r="R20" s="46">
        <v>0</v>
      </c>
      <c r="S20" s="39" t="s">
        <v>68</v>
      </c>
      <c r="T20" s="47" t="s">
        <v>68</v>
      </c>
      <c r="V20" s="108" t="s">
        <v>100</v>
      </c>
      <c r="W20" s="108">
        <f t="shared" si="4"/>
        <v>12</v>
      </c>
      <c r="X20" s="108" t="str">
        <f t="shared" si="5"/>
        <v>Quarter 4</v>
      </c>
      <c r="Y20" s="108" t="str" cm="1">
        <f t="array" ref="Y20">_xlfn.IFS(OR(W20=1,W20=2,W20=3),"1",(OR(W20=4,W20=5,W20=6)),"2",(OR(W20=7,W20=8,W20=9)),"3",(OR(W20=10,W20=11,W20=12)),"4")</f>
        <v>4</v>
      </c>
      <c r="Z20" s="108">
        <v>1996</v>
      </c>
      <c r="AC20" s="50"/>
    </row>
    <row r="21" spans="1:29" s="48" customFormat="1" ht="17.149999999999999" customHeight="1" x14ac:dyDescent="0.35">
      <c r="A21" s="50" t="str">
        <f t="shared" si="3"/>
        <v>January 1997</v>
      </c>
      <c r="B21" s="39">
        <v>120303</v>
      </c>
      <c r="C21" s="40">
        <v>1955</v>
      </c>
      <c r="D21" s="40">
        <v>1768</v>
      </c>
      <c r="E21" s="41">
        <f t="shared" si="0"/>
        <v>187</v>
      </c>
      <c r="F21" s="39">
        <v>4198</v>
      </c>
      <c r="G21" s="40">
        <v>0</v>
      </c>
      <c r="H21" s="40">
        <v>0</v>
      </c>
      <c r="I21" s="42">
        <f t="shared" si="1"/>
        <v>122258</v>
      </c>
      <c r="J21" s="43">
        <f t="shared" si="2"/>
        <v>124688</v>
      </c>
      <c r="K21" s="39" t="s">
        <v>68</v>
      </c>
      <c r="L21" s="40" t="s">
        <v>68</v>
      </c>
      <c r="M21" s="40" t="s">
        <v>68</v>
      </c>
      <c r="N21" s="44" t="s">
        <v>68</v>
      </c>
      <c r="O21" s="45">
        <v>5561</v>
      </c>
      <c r="P21" s="45">
        <v>791</v>
      </c>
      <c r="Q21" s="45">
        <v>0</v>
      </c>
      <c r="R21" s="46">
        <v>0</v>
      </c>
      <c r="S21" s="39" t="s">
        <v>68</v>
      </c>
      <c r="T21" s="47" t="s">
        <v>68</v>
      </c>
      <c r="V21" s="108" t="s">
        <v>89</v>
      </c>
      <c r="W21" s="108">
        <f t="shared" si="4"/>
        <v>1</v>
      </c>
      <c r="X21" s="108" t="str">
        <f t="shared" si="5"/>
        <v>Quarter 1</v>
      </c>
      <c r="Y21" s="108" t="str" cm="1">
        <f t="array" ref="Y21">_xlfn.IFS(OR(W21=1,W21=2,W21=3),"1",(OR(W21=4,W21=5,W21=6)),"2",(OR(W21=7,W21=8,W21=9)),"3",(OR(W21=10,W21=11,W21=12)),"4")</f>
        <v>1</v>
      </c>
      <c r="Z21" s="108">
        <v>1997</v>
      </c>
      <c r="AC21" s="50"/>
    </row>
    <row r="22" spans="1:29" s="48" customFormat="1" ht="17.149999999999999" customHeight="1" x14ac:dyDescent="0.35">
      <c r="A22" s="50" t="str">
        <f t="shared" si="3"/>
        <v>February 1997</v>
      </c>
      <c r="B22" s="39">
        <v>100263</v>
      </c>
      <c r="C22" s="40">
        <v>1791</v>
      </c>
      <c r="D22" s="40">
        <v>1627</v>
      </c>
      <c r="E22" s="41">
        <f t="shared" si="0"/>
        <v>164</v>
      </c>
      <c r="F22" s="39">
        <v>1737</v>
      </c>
      <c r="G22" s="40">
        <v>0</v>
      </c>
      <c r="H22" s="40">
        <v>0</v>
      </c>
      <c r="I22" s="42">
        <f t="shared" si="1"/>
        <v>102054</v>
      </c>
      <c r="J22" s="43">
        <f t="shared" si="2"/>
        <v>102164</v>
      </c>
      <c r="K22" s="39" t="s">
        <v>68</v>
      </c>
      <c r="L22" s="40" t="s">
        <v>68</v>
      </c>
      <c r="M22" s="40" t="s">
        <v>68</v>
      </c>
      <c r="N22" s="44" t="s">
        <v>68</v>
      </c>
      <c r="O22" s="45">
        <v>5010</v>
      </c>
      <c r="P22" s="45">
        <v>587</v>
      </c>
      <c r="Q22" s="45">
        <v>0</v>
      </c>
      <c r="R22" s="46">
        <v>0</v>
      </c>
      <c r="S22" s="39" t="s">
        <v>68</v>
      </c>
      <c r="T22" s="47" t="s">
        <v>68</v>
      </c>
      <c r="V22" s="108" t="s">
        <v>90</v>
      </c>
      <c r="W22" s="108">
        <f t="shared" si="4"/>
        <v>2</v>
      </c>
      <c r="X22" s="108" t="str">
        <f t="shared" si="5"/>
        <v>Quarter 1</v>
      </c>
      <c r="Y22" s="108" t="str" cm="1">
        <f t="array" ref="Y22">_xlfn.IFS(OR(W22=1,W22=2,W22=3),"1",(OR(W22=4,W22=5,W22=6)),"2",(OR(W22=7,W22=8,W22=9)),"3",(OR(W22=10,W22=11,W22=12)),"4")</f>
        <v>1</v>
      </c>
      <c r="Z22" s="108">
        <v>1997</v>
      </c>
      <c r="AC22" s="50"/>
    </row>
    <row r="23" spans="1:29" s="48" customFormat="1" ht="17.149999999999999" customHeight="1" x14ac:dyDescent="0.35">
      <c r="A23" s="50" t="str">
        <f t="shared" si="3"/>
        <v>March 1997</v>
      </c>
      <c r="B23" s="39">
        <v>93558</v>
      </c>
      <c r="C23" s="40">
        <v>1997</v>
      </c>
      <c r="D23" s="40">
        <v>1617</v>
      </c>
      <c r="E23" s="41">
        <f t="shared" si="0"/>
        <v>380</v>
      </c>
      <c r="F23" s="39">
        <v>390</v>
      </c>
      <c r="G23" s="40">
        <v>0</v>
      </c>
      <c r="H23" s="40">
        <v>0</v>
      </c>
      <c r="I23" s="42">
        <f t="shared" si="1"/>
        <v>95555</v>
      </c>
      <c r="J23" s="43">
        <f t="shared" si="2"/>
        <v>94328</v>
      </c>
      <c r="K23" s="39" t="s">
        <v>68</v>
      </c>
      <c r="L23" s="40" t="s">
        <v>68</v>
      </c>
      <c r="M23" s="40" t="s">
        <v>68</v>
      </c>
      <c r="N23" s="44" t="s">
        <v>68</v>
      </c>
      <c r="O23" s="45">
        <v>5350</v>
      </c>
      <c r="P23" s="45">
        <v>353</v>
      </c>
      <c r="Q23" s="45">
        <v>0</v>
      </c>
      <c r="R23" s="46">
        <v>0</v>
      </c>
      <c r="S23" s="39" t="s">
        <v>68</v>
      </c>
      <c r="T23" s="47" t="s">
        <v>68</v>
      </c>
      <c r="V23" s="108" t="s">
        <v>91</v>
      </c>
      <c r="W23" s="108">
        <f t="shared" si="4"/>
        <v>3</v>
      </c>
      <c r="X23" s="108" t="str">
        <f t="shared" si="5"/>
        <v>Quarter 1</v>
      </c>
      <c r="Y23" s="108" t="str" cm="1">
        <f t="array" ref="Y23">_xlfn.IFS(OR(W23=1,W23=2,W23=3),"1",(OR(W23=4,W23=5,W23=6)),"2",(OR(W23=7,W23=8,W23=9)),"3",(OR(W23=10,W23=11,W23=12)),"4")</f>
        <v>1</v>
      </c>
      <c r="Z23" s="108">
        <v>1997</v>
      </c>
      <c r="AC23" s="50"/>
    </row>
    <row r="24" spans="1:29" s="48" customFormat="1" ht="17.149999999999999" customHeight="1" x14ac:dyDescent="0.35">
      <c r="A24" s="50" t="str">
        <f t="shared" si="3"/>
        <v>April 1997</v>
      </c>
      <c r="B24" s="39">
        <v>81261</v>
      </c>
      <c r="C24" s="40">
        <v>1838</v>
      </c>
      <c r="D24" s="40">
        <v>1502</v>
      </c>
      <c r="E24" s="41">
        <f t="shared" si="0"/>
        <v>336</v>
      </c>
      <c r="F24" s="39">
        <v>389</v>
      </c>
      <c r="G24" s="40">
        <v>0</v>
      </c>
      <c r="H24" s="40">
        <v>0</v>
      </c>
      <c r="I24" s="42">
        <f t="shared" si="1"/>
        <v>83099</v>
      </c>
      <c r="J24" s="43">
        <f t="shared" si="2"/>
        <v>81986</v>
      </c>
      <c r="K24" s="39" t="s">
        <v>68</v>
      </c>
      <c r="L24" s="40" t="s">
        <v>68</v>
      </c>
      <c r="M24" s="40" t="s">
        <v>68</v>
      </c>
      <c r="N24" s="44" t="s">
        <v>68</v>
      </c>
      <c r="O24" s="45">
        <v>4832</v>
      </c>
      <c r="P24" s="45">
        <v>320</v>
      </c>
      <c r="Q24" s="45">
        <v>0</v>
      </c>
      <c r="R24" s="46">
        <v>0</v>
      </c>
      <c r="S24" s="39" t="s">
        <v>68</v>
      </c>
      <c r="T24" s="47" t="s">
        <v>68</v>
      </c>
      <c r="V24" s="108" t="s">
        <v>92</v>
      </c>
      <c r="W24" s="108">
        <f t="shared" si="4"/>
        <v>4</v>
      </c>
      <c r="X24" s="108" t="str">
        <f t="shared" si="5"/>
        <v>Quarter 2</v>
      </c>
      <c r="Y24" s="108" t="str" cm="1">
        <f t="array" ref="Y24">_xlfn.IFS(OR(W24=1,W24=2,W24=3),"1",(OR(W24=4,W24=5,W24=6)),"2",(OR(W24=7,W24=8,W24=9)),"3",(OR(W24=10,W24=11,W24=12)),"4")</f>
        <v>2</v>
      </c>
      <c r="Z24" s="108">
        <v>1997</v>
      </c>
      <c r="AC24" s="50"/>
    </row>
    <row r="25" spans="1:29" s="48" customFormat="1" ht="17.149999999999999" customHeight="1" x14ac:dyDescent="0.35">
      <c r="A25" s="50" t="str">
        <f t="shared" si="3"/>
        <v>May 1997</v>
      </c>
      <c r="B25" s="39">
        <v>69869</v>
      </c>
      <c r="C25" s="40">
        <v>1200</v>
      </c>
      <c r="D25" s="40">
        <v>1769</v>
      </c>
      <c r="E25" s="41">
        <f t="shared" si="0"/>
        <v>-569</v>
      </c>
      <c r="F25" s="39">
        <v>-95</v>
      </c>
      <c r="G25" s="40">
        <v>0</v>
      </c>
      <c r="H25" s="40">
        <v>0</v>
      </c>
      <c r="I25" s="42">
        <f t="shared" si="1"/>
        <v>71069</v>
      </c>
      <c r="J25" s="43">
        <f t="shared" si="2"/>
        <v>69205</v>
      </c>
      <c r="K25" s="39" t="s">
        <v>68</v>
      </c>
      <c r="L25" s="40" t="s">
        <v>68</v>
      </c>
      <c r="M25" s="40" t="s">
        <v>68</v>
      </c>
      <c r="N25" s="44" t="s">
        <v>68</v>
      </c>
      <c r="O25" s="45">
        <v>4138</v>
      </c>
      <c r="P25" s="45">
        <v>177</v>
      </c>
      <c r="Q25" s="45">
        <v>0</v>
      </c>
      <c r="R25" s="46">
        <v>0</v>
      </c>
      <c r="S25" s="39" t="s">
        <v>68</v>
      </c>
      <c r="T25" s="47" t="s">
        <v>68</v>
      </c>
      <c r="V25" s="108" t="s">
        <v>93</v>
      </c>
      <c r="W25" s="108">
        <f t="shared" si="4"/>
        <v>5</v>
      </c>
      <c r="X25" s="108" t="str">
        <f t="shared" si="5"/>
        <v>Quarter 2</v>
      </c>
      <c r="Y25" s="108" t="str" cm="1">
        <f t="array" ref="Y25">_xlfn.IFS(OR(W25=1,W25=2,W25=3),"1",(OR(W25=4,W25=5,W25=6)),"2",(OR(W25=7,W25=8,W25=9)),"3",(OR(W25=10,W25=11,W25=12)),"4")</f>
        <v>2</v>
      </c>
      <c r="Z25" s="108">
        <v>1997</v>
      </c>
      <c r="AC25" s="50"/>
    </row>
    <row r="26" spans="1:29" s="48" customFormat="1" ht="17.149999999999999" customHeight="1" x14ac:dyDescent="0.35">
      <c r="A26" s="50" t="str">
        <f t="shared" si="3"/>
        <v>June 1997</v>
      </c>
      <c r="B26" s="39">
        <v>61817</v>
      </c>
      <c r="C26" s="40">
        <v>1068</v>
      </c>
      <c r="D26" s="40">
        <v>1319</v>
      </c>
      <c r="E26" s="41">
        <f t="shared" si="0"/>
        <v>-251</v>
      </c>
      <c r="F26" s="39">
        <v>-4043</v>
      </c>
      <c r="G26" s="40">
        <v>0</v>
      </c>
      <c r="H26" s="40">
        <v>0</v>
      </c>
      <c r="I26" s="42">
        <f t="shared" si="1"/>
        <v>62885</v>
      </c>
      <c r="J26" s="43">
        <f t="shared" si="2"/>
        <v>57523</v>
      </c>
      <c r="K26" s="39" t="s">
        <v>68</v>
      </c>
      <c r="L26" s="40" t="s">
        <v>68</v>
      </c>
      <c r="M26" s="40" t="s">
        <v>68</v>
      </c>
      <c r="N26" s="44" t="s">
        <v>68</v>
      </c>
      <c r="O26" s="45">
        <v>4086</v>
      </c>
      <c r="P26" s="45">
        <v>145</v>
      </c>
      <c r="Q26" s="45">
        <v>0</v>
      </c>
      <c r="R26" s="46">
        <v>0</v>
      </c>
      <c r="S26" s="39" t="s">
        <v>68</v>
      </c>
      <c r="T26" s="47" t="s">
        <v>68</v>
      </c>
      <c r="V26" s="108" t="s">
        <v>94</v>
      </c>
      <c r="W26" s="108">
        <f t="shared" si="4"/>
        <v>6</v>
      </c>
      <c r="X26" s="108" t="str">
        <f t="shared" si="5"/>
        <v>Quarter 2</v>
      </c>
      <c r="Y26" s="108" t="str" cm="1">
        <f t="array" ref="Y26">_xlfn.IFS(OR(W26=1,W26=2,W26=3),"1",(OR(W26=4,W26=5,W26=6)),"2",(OR(W26=7,W26=8,W26=9)),"3",(OR(W26=10,W26=11,W26=12)),"4")</f>
        <v>2</v>
      </c>
      <c r="Z26" s="108">
        <v>1997</v>
      </c>
      <c r="AC26" s="50"/>
    </row>
    <row r="27" spans="1:29" ht="17.149999999999999" customHeight="1" x14ac:dyDescent="0.35">
      <c r="A27" s="50" t="str">
        <f t="shared" si="3"/>
        <v>July 1997</v>
      </c>
      <c r="B27" s="39">
        <v>60313</v>
      </c>
      <c r="C27" s="40">
        <v>814</v>
      </c>
      <c r="D27" s="40">
        <v>1514</v>
      </c>
      <c r="E27" s="41">
        <f t="shared" si="0"/>
        <v>-700</v>
      </c>
      <c r="F27" s="39">
        <v>-4921</v>
      </c>
      <c r="G27" s="40">
        <v>0</v>
      </c>
      <c r="H27" s="40">
        <v>0</v>
      </c>
      <c r="I27" s="42">
        <f t="shared" si="1"/>
        <v>61127</v>
      </c>
      <c r="J27" s="43">
        <f t="shared" si="2"/>
        <v>54692</v>
      </c>
      <c r="K27" s="39" t="s">
        <v>68</v>
      </c>
      <c r="L27" s="40" t="s">
        <v>68</v>
      </c>
      <c r="M27" s="40" t="s">
        <v>68</v>
      </c>
      <c r="N27" s="44" t="s">
        <v>68</v>
      </c>
      <c r="O27" s="40">
        <v>4664</v>
      </c>
      <c r="P27" s="40">
        <v>160</v>
      </c>
      <c r="Q27" s="40">
        <v>0</v>
      </c>
      <c r="R27" s="44">
        <v>0</v>
      </c>
      <c r="S27" s="39" t="s">
        <v>68</v>
      </c>
      <c r="T27" s="47" t="s">
        <v>68</v>
      </c>
      <c r="V27" s="109" t="s">
        <v>95</v>
      </c>
      <c r="W27" s="108">
        <f t="shared" si="4"/>
        <v>7</v>
      </c>
      <c r="X27" s="108" t="str">
        <f t="shared" si="5"/>
        <v>Quarter 3</v>
      </c>
      <c r="Y27" s="108" t="str" cm="1">
        <f t="array" ref="Y27">_xlfn.IFS(OR(W27=1,W27=2,W27=3),"1",(OR(W27=4,W27=5,W27=6)),"2",(OR(W27=7,W27=8,W27=9)),"3",(OR(W27=10,W27=11,W27=12)),"4")</f>
        <v>3</v>
      </c>
      <c r="Z27" s="109">
        <v>1997</v>
      </c>
    </row>
    <row r="28" spans="1:29" ht="17.149999999999999" customHeight="1" x14ac:dyDescent="0.35">
      <c r="A28" s="50" t="str">
        <f t="shared" si="3"/>
        <v>August 1997</v>
      </c>
      <c r="B28" s="39">
        <v>56128</v>
      </c>
      <c r="C28" s="40">
        <v>782</v>
      </c>
      <c r="D28" s="40">
        <v>1709</v>
      </c>
      <c r="E28" s="41">
        <f t="shared" si="0"/>
        <v>-927</v>
      </c>
      <c r="F28" s="39">
        <v>-4354</v>
      </c>
      <c r="G28" s="40">
        <v>0</v>
      </c>
      <c r="H28" s="40">
        <v>0</v>
      </c>
      <c r="I28" s="42">
        <f t="shared" si="1"/>
        <v>56910</v>
      </c>
      <c r="J28" s="43">
        <f t="shared" si="2"/>
        <v>50847</v>
      </c>
      <c r="K28" s="39" t="s">
        <v>68</v>
      </c>
      <c r="L28" s="40" t="s">
        <v>68</v>
      </c>
      <c r="M28" s="40" t="s">
        <v>68</v>
      </c>
      <c r="N28" s="44" t="s">
        <v>68</v>
      </c>
      <c r="O28" s="40">
        <v>4340</v>
      </c>
      <c r="P28" s="40">
        <v>86</v>
      </c>
      <c r="Q28" s="40">
        <v>0</v>
      </c>
      <c r="R28" s="44">
        <v>0</v>
      </c>
      <c r="S28" s="39" t="s">
        <v>68</v>
      </c>
      <c r="T28" s="47" t="s">
        <v>68</v>
      </c>
      <c r="V28" s="109" t="s">
        <v>96</v>
      </c>
      <c r="W28" s="108">
        <f t="shared" si="4"/>
        <v>8</v>
      </c>
      <c r="X28" s="108" t="str">
        <f t="shared" si="5"/>
        <v>Quarter 3</v>
      </c>
      <c r="Y28" s="108" t="str" cm="1">
        <f t="array" ref="Y28">_xlfn.IFS(OR(W28=1,W28=2,W28=3),"1",(OR(W28=4,W28=5,W28=6)),"2",(OR(W28=7,W28=8,W28=9)),"3",(OR(W28=10,W28=11,W28=12)),"4")</f>
        <v>3</v>
      </c>
      <c r="Z28" s="109">
        <v>1997</v>
      </c>
    </row>
    <row r="29" spans="1:29" ht="17.149999999999999" customHeight="1" x14ac:dyDescent="0.35">
      <c r="A29" s="50" t="str">
        <f t="shared" si="3"/>
        <v>September 1997</v>
      </c>
      <c r="B29" s="39">
        <v>60344</v>
      </c>
      <c r="C29" s="40">
        <v>902</v>
      </c>
      <c r="D29" s="51">
        <v>1560</v>
      </c>
      <c r="E29" s="41">
        <f t="shared" si="0"/>
        <v>-658</v>
      </c>
      <c r="F29" s="39">
        <v>-2215</v>
      </c>
      <c r="G29" s="40">
        <v>0</v>
      </c>
      <c r="H29" s="40">
        <v>0</v>
      </c>
      <c r="I29" s="42">
        <f t="shared" si="1"/>
        <v>61246</v>
      </c>
      <c r="J29" s="43">
        <f t="shared" si="2"/>
        <v>57471</v>
      </c>
      <c r="K29" s="39" t="s">
        <v>68</v>
      </c>
      <c r="L29" s="40" t="s">
        <v>68</v>
      </c>
      <c r="M29" s="40" t="s">
        <v>68</v>
      </c>
      <c r="N29" s="44" t="s">
        <v>68</v>
      </c>
      <c r="O29" s="40">
        <v>4275</v>
      </c>
      <c r="P29" s="40">
        <v>135</v>
      </c>
      <c r="Q29" s="40">
        <v>0</v>
      </c>
      <c r="R29" s="44">
        <v>0</v>
      </c>
      <c r="S29" s="39" t="s">
        <v>68</v>
      </c>
      <c r="T29" s="47" t="s">
        <v>68</v>
      </c>
      <c r="V29" s="109" t="s">
        <v>97</v>
      </c>
      <c r="W29" s="108">
        <f t="shared" si="4"/>
        <v>9</v>
      </c>
      <c r="X29" s="108" t="str">
        <f t="shared" si="5"/>
        <v>Quarter 3</v>
      </c>
      <c r="Y29" s="108" t="str" cm="1">
        <f t="array" ref="Y29">_xlfn.IFS(OR(W29=1,W29=2,W29=3),"1",(OR(W29=4,W29=5,W29=6)),"2",(OR(W29=7,W29=8,W29=9)),"3",(OR(W29=10,W29=11,W29=12)),"4")</f>
        <v>3</v>
      </c>
      <c r="Z29" s="109">
        <v>1997</v>
      </c>
    </row>
    <row r="30" spans="1:29" ht="17.149999999999999" customHeight="1" x14ac:dyDescent="0.35">
      <c r="A30" s="50" t="str">
        <f t="shared" si="3"/>
        <v>October 1997</v>
      </c>
      <c r="B30" s="39">
        <v>84487</v>
      </c>
      <c r="C30" s="40">
        <v>514</v>
      </c>
      <c r="D30" s="52">
        <v>2206</v>
      </c>
      <c r="E30" s="41">
        <f t="shared" si="0"/>
        <v>-1692</v>
      </c>
      <c r="F30" s="39">
        <v>1175</v>
      </c>
      <c r="G30" s="40">
        <v>0</v>
      </c>
      <c r="H30" s="40">
        <v>0</v>
      </c>
      <c r="I30" s="42">
        <f t="shared" si="1"/>
        <v>85001</v>
      </c>
      <c r="J30" s="43">
        <f t="shared" si="2"/>
        <v>83970</v>
      </c>
      <c r="K30" s="39" t="s">
        <v>68</v>
      </c>
      <c r="L30" s="40" t="s">
        <v>68</v>
      </c>
      <c r="M30" s="40" t="s">
        <v>68</v>
      </c>
      <c r="N30" s="44" t="s">
        <v>68</v>
      </c>
      <c r="O30" s="40">
        <v>4909</v>
      </c>
      <c r="P30" s="40">
        <v>306</v>
      </c>
      <c r="Q30" s="40">
        <v>0</v>
      </c>
      <c r="R30" s="44">
        <v>0</v>
      </c>
      <c r="S30" s="39" t="s">
        <v>68</v>
      </c>
      <c r="T30" s="47" t="s">
        <v>68</v>
      </c>
      <c r="V30" s="109" t="s">
        <v>98</v>
      </c>
      <c r="W30" s="108">
        <f t="shared" si="4"/>
        <v>10</v>
      </c>
      <c r="X30" s="108" t="str">
        <f t="shared" si="5"/>
        <v>Quarter 4</v>
      </c>
      <c r="Y30" s="108" t="str" cm="1">
        <f t="array" ref="Y30">_xlfn.IFS(OR(W30=1,W30=2,W30=3),"1",(OR(W30=4,W30=5,W30=6)),"2",(OR(W30=7,W30=8,W30=9)),"3",(OR(W30=10,W30=11,W30=12)),"4")</f>
        <v>4</v>
      </c>
      <c r="Z30" s="109">
        <v>1997</v>
      </c>
    </row>
    <row r="31" spans="1:29" ht="17.149999999999999" customHeight="1" x14ac:dyDescent="0.35">
      <c r="A31" s="50" t="str">
        <f t="shared" si="3"/>
        <v>November 1997</v>
      </c>
      <c r="B31" s="39">
        <v>100464</v>
      </c>
      <c r="C31" s="40">
        <v>694</v>
      </c>
      <c r="D31" s="40">
        <v>2435</v>
      </c>
      <c r="E31" s="41">
        <f t="shared" si="0"/>
        <v>-1741</v>
      </c>
      <c r="F31" s="39">
        <v>-797</v>
      </c>
      <c r="G31" s="40">
        <v>0</v>
      </c>
      <c r="H31" s="40">
        <v>0</v>
      </c>
      <c r="I31" s="42">
        <f t="shared" si="1"/>
        <v>101158</v>
      </c>
      <c r="J31" s="43">
        <f t="shared" si="2"/>
        <v>97926</v>
      </c>
      <c r="K31" s="39" t="s">
        <v>68</v>
      </c>
      <c r="L31" s="40" t="s">
        <v>68</v>
      </c>
      <c r="M31" s="40" t="s">
        <v>68</v>
      </c>
      <c r="N31" s="44" t="s">
        <v>68</v>
      </c>
      <c r="O31" s="40">
        <v>5254</v>
      </c>
      <c r="P31" s="40">
        <v>437</v>
      </c>
      <c r="Q31" s="40">
        <v>0</v>
      </c>
      <c r="R31" s="44">
        <v>0</v>
      </c>
      <c r="S31" s="39" t="s">
        <v>68</v>
      </c>
      <c r="T31" s="47" t="s">
        <v>68</v>
      </c>
      <c r="V31" s="109" t="s">
        <v>99</v>
      </c>
      <c r="W31" s="108">
        <f t="shared" si="4"/>
        <v>11</v>
      </c>
      <c r="X31" s="108" t="str">
        <f t="shared" si="5"/>
        <v>Quarter 4</v>
      </c>
      <c r="Y31" s="108" t="str" cm="1">
        <f t="array" ref="Y31">_xlfn.IFS(OR(W31=1,W31=2,W31=3),"1",(OR(W31=4,W31=5,W31=6)),"2",(OR(W31=7,W31=8,W31=9)),"3",(OR(W31=10,W31=11,W31=12)),"4")</f>
        <v>4</v>
      </c>
      <c r="Z31" s="109">
        <v>1997</v>
      </c>
    </row>
    <row r="32" spans="1:29" ht="17.149999999999999" customHeight="1" x14ac:dyDescent="0.35">
      <c r="A32" s="50" t="str">
        <f t="shared" si="3"/>
        <v>December 1997</v>
      </c>
      <c r="B32" s="39">
        <v>109537</v>
      </c>
      <c r="C32" s="40">
        <v>506</v>
      </c>
      <c r="D32" s="40">
        <v>2639</v>
      </c>
      <c r="E32" s="41">
        <f t="shared" si="0"/>
        <v>-2133</v>
      </c>
      <c r="F32" s="39">
        <v>2197</v>
      </c>
      <c r="G32" s="40">
        <v>0</v>
      </c>
      <c r="H32" s="40">
        <v>0</v>
      </c>
      <c r="I32" s="42">
        <f t="shared" si="1"/>
        <v>110043</v>
      </c>
      <c r="J32" s="43">
        <f t="shared" si="2"/>
        <v>109601</v>
      </c>
      <c r="K32" s="39" t="s">
        <v>68</v>
      </c>
      <c r="L32" s="40" t="s">
        <v>68</v>
      </c>
      <c r="M32" s="40" t="s">
        <v>68</v>
      </c>
      <c r="N32" s="44" t="s">
        <v>68</v>
      </c>
      <c r="O32" s="40">
        <v>5861</v>
      </c>
      <c r="P32" s="40">
        <v>569</v>
      </c>
      <c r="Q32" s="40">
        <v>0</v>
      </c>
      <c r="R32" s="44">
        <v>0</v>
      </c>
      <c r="S32" s="39" t="s">
        <v>68</v>
      </c>
      <c r="T32" s="47" t="s">
        <v>68</v>
      </c>
      <c r="V32" s="109" t="s">
        <v>100</v>
      </c>
      <c r="W32" s="108">
        <f t="shared" si="4"/>
        <v>12</v>
      </c>
      <c r="X32" s="108" t="str">
        <f t="shared" si="5"/>
        <v>Quarter 4</v>
      </c>
      <c r="Y32" s="108" t="str" cm="1">
        <f t="array" ref="Y32">_xlfn.IFS(OR(W32=1,W32=2,W32=3),"1",(OR(W32=4,W32=5,W32=6)),"2",(OR(W32=7,W32=8,W32=9)),"3",(OR(W32=10,W32=11,W32=12)),"4")</f>
        <v>4</v>
      </c>
      <c r="Z32" s="109">
        <v>1997</v>
      </c>
    </row>
    <row r="33" spans="1:26" ht="17.149999999999999" customHeight="1" x14ac:dyDescent="0.35">
      <c r="A33" s="50" t="str">
        <f t="shared" si="3"/>
        <v>January 1998</v>
      </c>
      <c r="B33" s="39">
        <v>112739</v>
      </c>
      <c r="C33" s="40">
        <v>1353</v>
      </c>
      <c r="D33" s="40">
        <v>2691</v>
      </c>
      <c r="E33" s="41">
        <f t="shared" si="0"/>
        <v>-1338</v>
      </c>
      <c r="F33" s="39">
        <v>5821</v>
      </c>
      <c r="G33" s="40">
        <v>-50.67</v>
      </c>
      <c r="H33" s="40">
        <v>0</v>
      </c>
      <c r="I33" s="42">
        <f t="shared" si="1"/>
        <v>114092</v>
      </c>
      <c r="J33" s="43">
        <f>$B33+$C33-$D33+$F33+$G33+$H33</f>
        <v>117171.33</v>
      </c>
      <c r="K33" s="161" t="s">
        <v>68</v>
      </c>
      <c r="L33" s="40" t="s">
        <v>68</v>
      </c>
      <c r="M33" s="40" t="s">
        <v>68</v>
      </c>
      <c r="N33" s="44" t="s">
        <v>68</v>
      </c>
      <c r="O33" s="40">
        <v>5754</v>
      </c>
      <c r="P33" s="40">
        <v>597</v>
      </c>
      <c r="Q33" s="40">
        <v>0</v>
      </c>
      <c r="R33" s="44">
        <v>0</v>
      </c>
      <c r="S33" s="39" t="s">
        <v>68</v>
      </c>
      <c r="T33" s="47" t="s">
        <v>68</v>
      </c>
      <c r="V33" s="109" t="s">
        <v>89</v>
      </c>
      <c r="W33" s="108">
        <f t="shared" si="4"/>
        <v>1</v>
      </c>
      <c r="X33" s="108" t="str">
        <f t="shared" si="5"/>
        <v>Quarter 1</v>
      </c>
      <c r="Y33" s="108" t="str" cm="1">
        <f t="array" ref="Y33">_xlfn.IFS(OR(W33=1,W33=2,W33=3),"1",(OR(W33=4,W33=5,W33=6)),"2",(OR(W33=7,W33=8,W33=9)),"3",(OR(W33=10,W33=11,W33=12)),"4")</f>
        <v>1</v>
      </c>
      <c r="Z33" s="109">
        <v>1998</v>
      </c>
    </row>
    <row r="34" spans="1:26" ht="17.149999999999999" customHeight="1" x14ac:dyDescent="0.35">
      <c r="A34" s="50" t="str">
        <f t="shared" si="3"/>
        <v>February 1998</v>
      </c>
      <c r="B34" s="39">
        <v>95327</v>
      </c>
      <c r="C34" s="40">
        <v>1230</v>
      </c>
      <c r="D34" s="40">
        <v>2400</v>
      </c>
      <c r="E34" s="41">
        <f t="shared" si="0"/>
        <v>-1170</v>
      </c>
      <c r="F34" s="39">
        <v>2773</v>
      </c>
      <c r="G34" s="40">
        <v>-50.67</v>
      </c>
      <c r="H34" s="40">
        <v>0</v>
      </c>
      <c r="I34" s="42">
        <f t="shared" si="1"/>
        <v>96557</v>
      </c>
      <c r="J34" s="43">
        <f t="shared" ref="J34:J97" si="6">$B34+$C34-$D34+$F34+$G34+$H34</f>
        <v>96879.33</v>
      </c>
      <c r="K34" s="39" t="s">
        <v>68</v>
      </c>
      <c r="L34" s="40" t="s">
        <v>68</v>
      </c>
      <c r="M34" s="40" t="s">
        <v>68</v>
      </c>
      <c r="N34" s="44" t="s">
        <v>68</v>
      </c>
      <c r="O34" s="40">
        <v>5312</v>
      </c>
      <c r="P34" s="40">
        <v>430</v>
      </c>
      <c r="Q34" s="40">
        <v>0</v>
      </c>
      <c r="R34" s="44">
        <v>0</v>
      </c>
      <c r="S34" s="39" t="s">
        <v>68</v>
      </c>
      <c r="T34" s="47" t="s">
        <v>68</v>
      </c>
      <c r="V34" s="109" t="s">
        <v>90</v>
      </c>
      <c r="W34" s="108">
        <f t="shared" si="4"/>
        <v>2</v>
      </c>
      <c r="X34" s="108" t="str">
        <f t="shared" si="5"/>
        <v>Quarter 1</v>
      </c>
      <c r="Y34" s="108" t="str" cm="1">
        <f t="array" ref="Y34">_xlfn.IFS(OR(W34=1,W34=2,W34=3),"1",(OR(W34=4,W34=5,W34=6)),"2",(OR(W34=7,W34=8,W34=9)),"3",(OR(W34=10,W34=11,W34=12)),"4")</f>
        <v>1</v>
      </c>
      <c r="Z34" s="109">
        <v>1998</v>
      </c>
    </row>
    <row r="35" spans="1:26" ht="17.149999999999999" customHeight="1" x14ac:dyDescent="0.35">
      <c r="A35" s="50" t="str">
        <f t="shared" si="3"/>
        <v>March 1998</v>
      </c>
      <c r="B35" s="39">
        <v>100437</v>
      </c>
      <c r="C35" s="40">
        <v>1341</v>
      </c>
      <c r="D35" s="40">
        <v>2656</v>
      </c>
      <c r="E35" s="41">
        <f t="shared" si="0"/>
        <v>-1315</v>
      </c>
      <c r="F35" s="39">
        <v>3147</v>
      </c>
      <c r="G35" s="40">
        <v>-50.67</v>
      </c>
      <c r="H35" s="40">
        <v>0</v>
      </c>
      <c r="I35" s="42">
        <f t="shared" si="1"/>
        <v>101778</v>
      </c>
      <c r="J35" s="43">
        <f t="shared" si="6"/>
        <v>102218.33</v>
      </c>
      <c r="K35" s="39" t="s">
        <v>68</v>
      </c>
      <c r="L35" s="40" t="s">
        <v>68</v>
      </c>
      <c r="M35" s="40" t="s">
        <v>68</v>
      </c>
      <c r="N35" s="44" t="s">
        <v>68</v>
      </c>
      <c r="O35" s="40">
        <v>5620</v>
      </c>
      <c r="P35" s="40">
        <v>417</v>
      </c>
      <c r="Q35" s="40">
        <v>0</v>
      </c>
      <c r="R35" s="44">
        <v>0</v>
      </c>
      <c r="S35" s="39" t="s">
        <v>68</v>
      </c>
      <c r="T35" s="47" t="s">
        <v>68</v>
      </c>
      <c r="V35" s="109" t="s">
        <v>91</v>
      </c>
      <c r="W35" s="108">
        <f t="shared" si="4"/>
        <v>3</v>
      </c>
      <c r="X35" s="108" t="str">
        <f t="shared" si="5"/>
        <v>Quarter 1</v>
      </c>
      <c r="Y35" s="108" t="str" cm="1">
        <f t="array" ref="Y35">_xlfn.IFS(OR(W35=1,W35=2,W35=3),"1",(OR(W35=4,W35=5,W35=6)),"2",(OR(W35=7,W35=8,W35=9)),"3",(OR(W35=10,W35=11,W35=12)),"4")</f>
        <v>1</v>
      </c>
      <c r="Z35" s="109">
        <v>1998</v>
      </c>
    </row>
    <row r="36" spans="1:26" ht="17.149999999999999" customHeight="1" x14ac:dyDescent="0.35">
      <c r="A36" s="50" t="str">
        <f t="shared" si="3"/>
        <v>April 1998</v>
      </c>
      <c r="B36" s="39">
        <v>91003</v>
      </c>
      <c r="C36" s="40">
        <v>866</v>
      </c>
      <c r="D36" s="40">
        <v>2399</v>
      </c>
      <c r="E36" s="41">
        <f t="shared" si="0"/>
        <v>-1533</v>
      </c>
      <c r="F36" s="39">
        <v>3536</v>
      </c>
      <c r="G36" s="40">
        <v>-50.67</v>
      </c>
      <c r="H36" s="40">
        <v>0</v>
      </c>
      <c r="I36" s="42">
        <f t="shared" si="1"/>
        <v>91869</v>
      </c>
      <c r="J36" s="43">
        <f t="shared" si="6"/>
        <v>92955.33</v>
      </c>
      <c r="K36" s="39" t="s">
        <v>68</v>
      </c>
      <c r="L36" s="40" t="s">
        <v>68</v>
      </c>
      <c r="M36" s="40" t="s">
        <v>68</v>
      </c>
      <c r="N36" s="44" t="s">
        <v>68</v>
      </c>
      <c r="O36" s="40">
        <v>5767</v>
      </c>
      <c r="P36" s="40">
        <v>325</v>
      </c>
      <c r="Q36" s="40">
        <v>0</v>
      </c>
      <c r="R36" s="44">
        <v>0</v>
      </c>
      <c r="S36" s="39" t="s">
        <v>68</v>
      </c>
      <c r="T36" s="47" t="s">
        <v>68</v>
      </c>
      <c r="V36" s="109" t="s">
        <v>92</v>
      </c>
      <c r="W36" s="108">
        <f t="shared" si="4"/>
        <v>4</v>
      </c>
      <c r="X36" s="108" t="str">
        <f t="shared" si="5"/>
        <v>Quarter 2</v>
      </c>
      <c r="Y36" s="108" t="str" cm="1">
        <f t="array" ref="Y36">_xlfn.IFS(OR(W36=1,W36=2,W36=3),"1",(OR(W36=4,W36=5,W36=6)),"2",(OR(W36=7,W36=8,W36=9)),"3",(OR(W36=10,W36=11,W36=12)),"4")</f>
        <v>2</v>
      </c>
      <c r="Z36" s="109">
        <v>1998</v>
      </c>
    </row>
    <row r="37" spans="1:26" ht="17.149999999999999" customHeight="1" x14ac:dyDescent="0.35">
      <c r="A37" s="50" t="str">
        <f t="shared" si="3"/>
        <v>May 1998</v>
      </c>
      <c r="B37" s="39">
        <v>68406</v>
      </c>
      <c r="C37" s="40">
        <v>781</v>
      </c>
      <c r="D37" s="40">
        <v>2242</v>
      </c>
      <c r="E37" s="41">
        <f t="shared" si="0"/>
        <v>-1461</v>
      </c>
      <c r="F37" s="39">
        <v>-1064</v>
      </c>
      <c r="G37" s="40">
        <v>-50.67</v>
      </c>
      <c r="H37" s="40">
        <v>0</v>
      </c>
      <c r="I37" s="42">
        <f t="shared" si="1"/>
        <v>69187</v>
      </c>
      <c r="J37" s="43">
        <f t="shared" si="6"/>
        <v>65830.33</v>
      </c>
      <c r="K37" s="39" t="s">
        <v>68</v>
      </c>
      <c r="L37" s="40" t="s">
        <v>68</v>
      </c>
      <c r="M37" s="40" t="s">
        <v>68</v>
      </c>
      <c r="N37" s="44" t="s">
        <v>68</v>
      </c>
      <c r="O37" s="40">
        <v>5294</v>
      </c>
      <c r="P37" s="40">
        <v>164</v>
      </c>
      <c r="Q37" s="40">
        <v>0</v>
      </c>
      <c r="R37" s="44">
        <v>0</v>
      </c>
      <c r="S37" s="39" t="s">
        <v>68</v>
      </c>
      <c r="T37" s="47" t="s">
        <v>68</v>
      </c>
      <c r="V37" s="109" t="s">
        <v>93</v>
      </c>
      <c r="W37" s="108">
        <f t="shared" si="4"/>
        <v>5</v>
      </c>
      <c r="X37" s="108" t="str">
        <f t="shared" si="5"/>
        <v>Quarter 2</v>
      </c>
      <c r="Y37" s="108" t="str" cm="1">
        <f t="array" ref="Y37">_xlfn.IFS(OR(W37=1,W37=2,W37=3),"1",(OR(W37=4,W37=5,W37=6)),"2",(OR(W37=7,W37=8,W37=9)),"3",(OR(W37=10,W37=11,W37=12)),"4")</f>
        <v>2</v>
      </c>
      <c r="Z37" s="109">
        <v>1998</v>
      </c>
    </row>
    <row r="38" spans="1:26" ht="17.149999999999999" customHeight="1" x14ac:dyDescent="0.35">
      <c r="A38" s="50" t="str">
        <f t="shared" si="3"/>
        <v>June 1998</v>
      </c>
      <c r="B38" s="39">
        <v>67275</v>
      </c>
      <c r="C38" s="40">
        <v>768</v>
      </c>
      <c r="D38" s="40">
        <v>1671</v>
      </c>
      <c r="E38" s="41">
        <f t="shared" si="0"/>
        <v>-903</v>
      </c>
      <c r="F38" s="39">
        <v>-3127</v>
      </c>
      <c r="G38" s="40">
        <v>-50.67</v>
      </c>
      <c r="H38" s="40">
        <v>0</v>
      </c>
      <c r="I38" s="42">
        <f t="shared" si="1"/>
        <v>68043</v>
      </c>
      <c r="J38" s="43">
        <f t="shared" si="6"/>
        <v>63194.33</v>
      </c>
      <c r="K38" s="39" t="s">
        <v>68</v>
      </c>
      <c r="L38" s="40" t="s">
        <v>68</v>
      </c>
      <c r="M38" s="40" t="s">
        <v>68</v>
      </c>
      <c r="N38" s="44" t="s">
        <v>68</v>
      </c>
      <c r="O38" s="40">
        <v>6995</v>
      </c>
      <c r="P38" s="40">
        <v>185</v>
      </c>
      <c r="Q38" s="40">
        <v>0</v>
      </c>
      <c r="R38" s="44">
        <v>0</v>
      </c>
      <c r="S38" s="39" t="s">
        <v>68</v>
      </c>
      <c r="T38" s="47" t="s">
        <v>68</v>
      </c>
      <c r="V38" s="109" t="s">
        <v>94</v>
      </c>
      <c r="W38" s="108">
        <f t="shared" si="4"/>
        <v>6</v>
      </c>
      <c r="X38" s="108" t="str">
        <f t="shared" si="5"/>
        <v>Quarter 2</v>
      </c>
      <c r="Y38" s="108" t="str" cm="1">
        <f t="array" ref="Y38">_xlfn.IFS(OR(W38=1,W38=2,W38=3),"1",(OR(W38=4,W38=5,W38=6)),"2",(OR(W38=7,W38=8,W38=9)),"3",(OR(W38=10,W38=11,W38=12)),"4")</f>
        <v>2</v>
      </c>
      <c r="Z38" s="109">
        <v>1998</v>
      </c>
    </row>
    <row r="39" spans="1:26" ht="17.149999999999999" customHeight="1" x14ac:dyDescent="0.35">
      <c r="A39" s="50" t="str">
        <f t="shared" si="3"/>
        <v>July 1998</v>
      </c>
      <c r="B39" s="39">
        <v>60551</v>
      </c>
      <c r="C39" s="40">
        <v>551</v>
      </c>
      <c r="D39" s="40">
        <v>1933</v>
      </c>
      <c r="E39" s="41">
        <f t="shared" si="0"/>
        <v>-1382</v>
      </c>
      <c r="F39" s="39">
        <v>-2788</v>
      </c>
      <c r="G39" s="40">
        <v>-50.67</v>
      </c>
      <c r="H39" s="40">
        <v>0</v>
      </c>
      <c r="I39" s="42">
        <f t="shared" si="1"/>
        <v>61102</v>
      </c>
      <c r="J39" s="43">
        <f t="shared" si="6"/>
        <v>56330.33</v>
      </c>
      <c r="K39" s="39" t="s">
        <v>68</v>
      </c>
      <c r="L39" s="40" t="s">
        <v>68</v>
      </c>
      <c r="M39" s="40" t="s">
        <v>68</v>
      </c>
      <c r="N39" s="44" t="s">
        <v>68</v>
      </c>
      <c r="O39" s="40">
        <v>4787</v>
      </c>
      <c r="P39" s="40">
        <v>176</v>
      </c>
      <c r="Q39" s="40">
        <v>0</v>
      </c>
      <c r="R39" s="44">
        <v>0</v>
      </c>
      <c r="S39" s="39" t="s">
        <v>68</v>
      </c>
      <c r="T39" s="47" t="s">
        <v>68</v>
      </c>
      <c r="V39" s="109" t="s">
        <v>95</v>
      </c>
      <c r="W39" s="108">
        <f t="shared" si="4"/>
        <v>7</v>
      </c>
      <c r="X39" s="108" t="str">
        <f t="shared" si="5"/>
        <v>Quarter 3</v>
      </c>
      <c r="Y39" s="108" t="str" cm="1">
        <f t="array" ref="Y39">_xlfn.IFS(OR(W39=1,W39=2,W39=3),"1",(OR(W39=4,W39=5,W39=6)),"2",(OR(W39=7,W39=8,W39=9)),"3",(OR(W39=10,W39=11,W39=12)),"4")</f>
        <v>3</v>
      </c>
      <c r="Z39" s="109">
        <v>1998</v>
      </c>
    </row>
    <row r="40" spans="1:26" ht="17.149999999999999" customHeight="1" x14ac:dyDescent="0.35">
      <c r="A40" s="50" t="str">
        <f t="shared" si="3"/>
        <v>August 1998</v>
      </c>
      <c r="B40" s="39">
        <v>61140</v>
      </c>
      <c r="C40" s="40">
        <v>643</v>
      </c>
      <c r="D40" s="40">
        <v>2093</v>
      </c>
      <c r="E40" s="41">
        <f t="shared" si="0"/>
        <v>-1450</v>
      </c>
      <c r="F40" s="39">
        <v>-5115</v>
      </c>
      <c r="G40" s="40">
        <v>-50.67</v>
      </c>
      <c r="H40" s="40">
        <v>0</v>
      </c>
      <c r="I40" s="42">
        <f t="shared" si="1"/>
        <v>61783</v>
      </c>
      <c r="J40" s="43">
        <f t="shared" si="6"/>
        <v>54524.33</v>
      </c>
      <c r="K40" s="39" t="s">
        <v>68</v>
      </c>
      <c r="L40" s="40" t="s">
        <v>68</v>
      </c>
      <c r="M40" s="40" t="s">
        <v>68</v>
      </c>
      <c r="N40" s="44" t="s">
        <v>68</v>
      </c>
      <c r="O40" s="40">
        <v>4780</v>
      </c>
      <c r="P40" s="40">
        <v>193</v>
      </c>
      <c r="Q40" s="40">
        <v>0</v>
      </c>
      <c r="R40" s="44">
        <v>0</v>
      </c>
      <c r="S40" s="39" t="s">
        <v>68</v>
      </c>
      <c r="T40" s="47" t="s">
        <v>68</v>
      </c>
      <c r="V40" s="109" t="s">
        <v>96</v>
      </c>
      <c r="W40" s="108">
        <f t="shared" si="4"/>
        <v>8</v>
      </c>
      <c r="X40" s="108" t="str">
        <f t="shared" si="5"/>
        <v>Quarter 3</v>
      </c>
      <c r="Y40" s="108" t="str" cm="1">
        <f t="array" ref="Y40">_xlfn.IFS(OR(W40=1,W40=2,W40=3),"1",(OR(W40=4,W40=5,W40=6)),"2",(OR(W40=7,W40=8,W40=9)),"3",(OR(W40=10,W40=11,W40=12)),"4")</f>
        <v>3</v>
      </c>
      <c r="Z40" s="109">
        <v>1998</v>
      </c>
    </row>
    <row r="41" spans="1:26" ht="17.149999999999999" customHeight="1" x14ac:dyDescent="0.35">
      <c r="A41" s="50" t="str">
        <f t="shared" si="3"/>
        <v>September 1998</v>
      </c>
      <c r="B41" s="39">
        <v>66545</v>
      </c>
      <c r="C41" s="40">
        <v>343</v>
      </c>
      <c r="D41" s="40">
        <v>2176</v>
      </c>
      <c r="E41" s="41">
        <f t="shared" si="0"/>
        <v>-1833</v>
      </c>
      <c r="F41" s="39">
        <v>-5499</v>
      </c>
      <c r="G41" s="40">
        <v>-50.67</v>
      </c>
      <c r="H41" s="40">
        <v>0</v>
      </c>
      <c r="I41" s="42">
        <f t="shared" si="1"/>
        <v>66888</v>
      </c>
      <c r="J41" s="43">
        <f t="shared" si="6"/>
        <v>59162.33</v>
      </c>
      <c r="K41" s="39" t="s">
        <v>68</v>
      </c>
      <c r="L41" s="40" t="s">
        <v>68</v>
      </c>
      <c r="M41" s="40" t="s">
        <v>68</v>
      </c>
      <c r="N41" s="44" t="s">
        <v>68</v>
      </c>
      <c r="O41" s="40">
        <v>4651</v>
      </c>
      <c r="P41" s="40">
        <v>258</v>
      </c>
      <c r="Q41" s="40">
        <v>0</v>
      </c>
      <c r="R41" s="44">
        <v>0</v>
      </c>
      <c r="S41" s="39" t="s">
        <v>68</v>
      </c>
      <c r="T41" s="47" t="s">
        <v>68</v>
      </c>
      <c r="V41" s="109" t="s">
        <v>97</v>
      </c>
      <c r="W41" s="108">
        <f t="shared" si="4"/>
        <v>9</v>
      </c>
      <c r="X41" s="108" t="str">
        <f t="shared" si="5"/>
        <v>Quarter 3</v>
      </c>
      <c r="Y41" s="108" t="str" cm="1">
        <f t="array" ref="Y41">_xlfn.IFS(OR(W41=1,W41=2,W41=3),"1",(OR(W41=4,W41=5,W41=6)),"2",(OR(W41=7,W41=8,W41=9)),"3",(OR(W41=10,W41=11,W41=12)),"4")</f>
        <v>3</v>
      </c>
      <c r="Z41" s="109">
        <v>1998</v>
      </c>
    </row>
    <row r="42" spans="1:26" ht="17.149999999999999" customHeight="1" x14ac:dyDescent="0.35">
      <c r="A42" s="50" t="str">
        <f t="shared" si="3"/>
        <v>October 1998</v>
      </c>
      <c r="B42" s="39">
        <v>92265</v>
      </c>
      <c r="C42" s="40">
        <v>479</v>
      </c>
      <c r="D42" s="40">
        <v>4312</v>
      </c>
      <c r="E42" s="41">
        <f t="shared" si="0"/>
        <v>-3833</v>
      </c>
      <c r="F42" s="39">
        <v>-2041</v>
      </c>
      <c r="G42" s="40">
        <v>-50.67</v>
      </c>
      <c r="H42" s="40">
        <v>0</v>
      </c>
      <c r="I42" s="42">
        <f t="shared" si="1"/>
        <v>92744</v>
      </c>
      <c r="J42" s="43">
        <f t="shared" si="6"/>
        <v>86340.33</v>
      </c>
      <c r="K42" s="39" t="s">
        <v>68</v>
      </c>
      <c r="L42" s="40" t="s">
        <v>68</v>
      </c>
      <c r="M42" s="40" t="s">
        <v>68</v>
      </c>
      <c r="N42" s="44" t="s">
        <v>68</v>
      </c>
      <c r="O42" s="40">
        <v>5235</v>
      </c>
      <c r="P42" s="40">
        <v>387</v>
      </c>
      <c r="Q42" s="40">
        <v>0</v>
      </c>
      <c r="R42" s="44">
        <v>0</v>
      </c>
      <c r="S42" s="39" t="s">
        <v>68</v>
      </c>
      <c r="T42" s="47" t="s">
        <v>68</v>
      </c>
      <c r="V42" s="109" t="s">
        <v>98</v>
      </c>
      <c r="W42" s="108">
        <f t="shared" si="4"/>
        <v>10</v>
      </c>
      <c r="X42" s="108" t="str">
        <f t="shared" si="5"/>
        <v>Quarter 4</v>
      </c>
      <c r="Y42" s="108" t="str" cm="1">
        <f t="array" ref="Y42">_xlfn.IFS(OR(W42=1,W42=2,W42=3),"1",(OR(W42=4,W42=5,W42=6)),"2",(OR(W42=7,W42=8,W42=9)),"3",(OR(W42=10,W42=11,W42=12)),"4")</f>
        <v>4</v>
      </c>
      <c r="Z42" s="109">
        <v>1998</v>
      </c>
    </row>
    <row r="43" spans="1:26" ht="17.149999999999999" customHeight="1" x14ac:dyDescent="0.35">
      <c r="A43" s="50" t="str">
        <f t="shared" si="3"/>
        <v>November 1998</v>
      </c>
      <c r="B43" s="39">
        <v>112717</v>
      </c>
      <c r="C43" s="40">
        <v>671</v>
      </c>
      <c r="D43" s="40">
        <v>3711</v>
      </c>
      <c r="E43" s="41">
        <f t="shared" si="0"/>
        <v>-3040</v>
      </c>
      <c r="F43" s="39">
        <v>1412</v>
      </c>
      <c r="G43" s="40">
        <v>-50.67</v>
      </c>
      <c r="H43" s="40">
        <v>0</v>
      </c>
      <c r="I43" s="42">
        <f t="shared" si="1"/>
        <v>113388</v>
      </c>
      <c r="J43" s="43">
        <f t="shared" si="6"/>
        <v>111038.33</v>
      </c>
      <c r="K43" s="39" t="s">
        <v>68</v>
      </c>
      <c r="L43" s="40" t="s">
        <v>68</v>
      </c>
      <c r="M43" s="40" t="s">
        <v>68</v>
      </c>
      <c r="N43" s="44" t="s">
        <v>68</v>
      </c>
      <c r="O43" s="40">
        <v>5533</v>
      </c>
      <c r="P43" s="40">
        <v>541</v>
      </c>
      <c r="Q43" s="40">
        <v>0</v>
      </c>
      <c r="R43" s="44">
        <v>0</v>
      </c>
      <c r="S43" s="39" t="s">
        <v>68</v>
      </c>
      <c r="T43" s="47" t="s">
        <v>68</v>
      </c>
      <c r="V43" s="109" t="s">
        <v>99</v>
      </c>
      <c r="W43" s="108">
        <f t="shared" si="4"/>
        <v>11</v>
      </c>
      <c r="X43" s="108" t="str">
        <f t="shared" si="5"/>
        <v>Quarter 4</v>
      </c>
      <c r="Y43" s="108" t="str" cm="1">
        <f t="array" ref="Y43">_xlfn.IFS(OR(W43=1,W43=2,W43=3),"1",(OR(W43=4,W43=5,W43=6)),"2",(OR(W43=7,W43=8,W43=9)),"3",(OR(W43=10,W43=11,W43=12)),"4")</f>
        <v>4</v>
      </c>
      <c r="Z43" s="109">
        <v>1998</v>
      </c>
    </row>
    <row r="44" spans="1:26" ht="17.149999999999999" customHeight="1" x14ac:dyDescent="0.35">
      <c r="A44" s="50" t="str">
        <f t="shared" si="3"/>
        <v>December 1998</v>
      </c>
      <c r="B44" s="39">
        <v>119981</v>
      </c>
      <c r="C44" s="40">
        <v>1556</v>
      </c>
      <c r="D44" s="40">
        <v>3320</v>
      </c>
      <c r="E44" s="41">
        <f t="shared" si="0"/>
        <v>-1764</v>
      </c>
      <c r="F44" s="39">
        <v>850</v>
      </c>
      <c r="G44" s="40">
        <v>-50.67</v>
      </c>
      <c r="H44" s="40">
        <v>0</v>
      </c>
      <c r="I44" s="42">
        <f t="shared" si="1"/>
        <v>121537</v>
      </c>
      <c r="J44" s="43">
        <f t="shared" si="6"/>
        <v>119016.33</v>
      </c>
      <c r="K44" s="39" t="s">
        <v>68</v>
      </c>
      <c r="L44" s="40" t="s">
        <v>68</v>
      </c>
      <c r="M44" s="40" t="s">
        <v>68</v>
      </c>
      <c r="N44" s="44" t="s">
        <v>68</v>
      </c>
      <c r="O44" s="40">
        <v>5772</v>
      </c>
      <c r="P44" s="40">
        <v>664</v>
      </c>
      <c r="Q44" s="40">
        <v>0</v>
      </c>
      <c r="R44" s="44">
        <v>0</v>
      </c>
      <c r="S44" s="39" t="s">
        <v>68</v>
      </c>
      <c r="T44" s="47" t="s">
        <v>68</v>
      </c>
      <c r="V44" s="109" t="s">
        <v>100</v>
      </c>
      <c r="W44" s="108">
        <f t="shared" si="4"/>
        <v>12</v>
      </c>
      <c r="X44" s="108" t="str">
        <f t="shared" si="5"/>
        <v>Quarter 4</v>
      </c>
      <c r="Y44" s="108" t="str" cm="1">
        <f t="array" ref="Y44">_xlfn.IFS(OR(W44=1,W44=2,W44=3),"1",(OR(W44=4,W44=5,W44=6)),"2",(OR(W44=7,W44=8,W44=9)),"3",(OR(W44=10,W44=11,W44=12)),"4")</f>
        <v>4</v>
      </c>
      <c r="Z44" s="109">
        <v>1998</v>
      </c>
    </row>
    <row r="45" spans="1:26" ht="17.149999999999999" customHeight="1" x14ac:dyDescent="0.35">
      <c r="A45" s="50" t="str">
        <f t="shared" si="3"/>
        <v>January 1999</v>
      </c>
      <c r="B45" s="39">
        <v>122014</v>
      </c>
      <c r="C45" s="40">
        <v>2230</v>
      </c>
      <c r="D45" s="40">
        <v>4560</v>
      </c>
      <c r="E45" s="41">
        <f t="shared" si="0"/>
        <v>-2330</v>
      </c>
      <c r="F45" s="39">
        <v>4921</v>
      </c>
      <c r="G45" s="40">
        <v>-42</v>
      </c>
      <c r="H45" s="40">
        <v>0</v>
      </c>
      <c r="I45" s="42">
        <f t="shared" si="1"/>
        <v>124244</v>
      </c>
      <c r="J45" s="43">
        <f t="shared" si="6"/>
        <v>124563</v>
      </c>
      <c r="K45" s="39" t="s">
        <v>68</v>
      </c>
      <c r="L45" s="40" t="s">
        <v>68</v>
      </c>
      <c r="M45" s="40" t="s">
        <v>68</v>
      </c>
      <c r="N45" s="44" t="s">
        <v>68</v>
      </c>
      <c r="O45" s="40">
        <v>5906</v>
      </c>
      <c r="P45" s="40">
        <v>761</v>
      </c>
      <c r="Q45" s="40">
        <v>0</v>
      </c>
      <c r="R45" s="44">
        <v>0</v>
      </c>
      <c r="S45" s="39" t="s">
        <v>68</v>
      </c>
      <c r="T45" s="47" t="s">
        <v>68</v>
      </c>
      <c r="V45" s="109" t="s">
        <v>89</v>
      </c>
      <c r="W45" s="108">
        <f t="shared" si="4"/>
        <v>1</v>
      </c>
      <c r="X45" s="108" t="str">
        <f t="shared" si="5"/>
        <v>Quarter 1</v>
      </c>
      <c r="Y45" s="108" t="str" cm="1">
        <f t="array" ref="Y45">_xlfn.IFS(OR(W45=1,W45=2,W45=3),"1",(OR(W45=4,W45=5,W45=6)),"2",(OR(W45=7,W45=8,W45=9)),"3",(OR(W45=10,W45=11,W45=12)),"4")</f>
        <v>1</v>
      </c>
      <c r="Z45" s="109">
        <v>1999</v>
      </c>
    </row>
    <row r="46" spans="1:26" ht="17.149999999999999" customHeight="1" x14ac:dyDescent="0.35">
      <c r="A46" s="50" t="str">
        <f t="shared" si="3"/>
        <v>February 1999</v>
      </c>
      <c r="B46" s="39">
        <v>110737</v>
      </c>
      <c r="C46" s="40">
        <v>1073</v>
      </c>
      <c r="D46" s="40">
        <v>4705</v>
      </c>
      <c r="E46" s="41">
        <f t="shared" si="0"/>
        <v>-3632</v>
      </c>
      <c r="F46" s="39">
        <v>8302</v>
      </c>
      <c r="G46" s="40">
        <v>-42</v>
      </c>
      <c r="H46" s="40">
        <v>0</v>
      </c>
      <c r="I46" s="42">
        <f t="shared" si="1"/>
        <v>111810</v>
      </c>
      <c r="J46" s="43">
        <f t="shared" si="6"/>
        <v>115365</v>
      </c>
      <c r="K46" s="39" t="s">
        <v>68</v>
      </c>
      <c r="L46" s="40" t="s">
        <v>68</v>
      </c>
      <c r="M46" s="40" t="s">
        <v>68</v>
      </c>
      <c r="N46" s="44" t="s">
        <v>68</v>
      </c>
      <c r="O46" s="40">
        <v>5545</v>
      </c>
      <c r="P46" s="40">
        <v>711</v>
      </c>
      <c r="Q46" s="40">
        <v>0</v>
      </c>
      <c r="R46" s="44">
        <v>0</v>
      </c>
      <c r="S46" s="39" t="s">
        <v>68</v>
      </c>
      <c r="T46" s="47" t="s">
        <v>68</v>
      </c>
      <c r="V46" s="109" t="s">
        <v>90</v>
      </c>
      <c r="W46" s="108">
        <f t="shared" si="4"/>
        <v>2</v>
      </c>
      <c r="X46" s="108" t="str">
        <f t="shared" si="5"/>
        <v>Quarter 1</v>
      </c>
      <c r="Y46" s="108" t="str" cm="1">
        <f t="array" ref="Y46">_xlfn.IFS(OR(W46=1,W46=2,W46=3),"1",(OR(W46=4,W46=5,W46=6)),"2",(OR(W46=7,W46=8,W46=9)),"3",(OR(W46=10,W46=11,W46=12)),"4")</f>
        <v>1</v>
      </c>
      <c r="Z46" s="109">
        <v>1999</v>
      </c>
    </row>
    <row r="47" spans="1:26" ht="17.149999999999999" customHeight="1" x14ac:dyDescent="0.35">
      <c r="A47" s="50" t="str">
        <f t="shared" si="3"/>
        <v>March 1999</v>
      </c>
      <c r="B47" s="39">
        <v>110106</v>
      </c>
      <c r="C47" s="40">
        <v>1316</v>
      </c>
      <c r="D47" s="40">
        <v>5038</v>
      </c>
      <c r="E47" s="41">
        <f t="shared" si="0"/>
        <v>-3722</v>
      </c>
      <c r="F47" s="39">
        <v>3924</v>
      </c>
      <c r="G47" s="40">
        <v>-42</v>
      </c>
      <c r="H47" s="40">
        <v>0</v>
      </c>
      <c r="I47" s="42">
        <f t="shared" si="1"/>
        <v>111422</v>
      </c>
      <c r="J47" s="43">
        <f t="shared" si="6"/>
        <v>110266</v>
      </c>
      <c r="K47" s="39" t="s">
        <v>68</v>
      </c>
      <c r="L47" s="40" t="s">
        <v>68</v>
      </c>
      <c r="M47" s="40" t="s">
        <v>68</v>
      </c>
      <c r="N47" s="44" t="s">
        <v>68</v>
      </c>
      <c r="O47" s="40">
        <v>5826</v>
      </c>
      <c r="P47" s="40">
        <v>598</v>
      </c>
      <c r="Q47" s="40">
        <v>0</v>
      </c>
      <c r="R47" s="44">
        <v>0</v>
      </c>
      <c r="S47" s="39" t="s">
        <v>68</v>
      </c>
      <c r="T47" s="47" t="s">
        <v>68</v>
      </c>
      <c r="V47" s="109" t="s">
        <v>91</v>
      </c>
      <c r="W47" s="108">
        <f t="shared" si="4"/>
        <v>3</v>
      </c>
      <c r="X47" s="108" t="str">
        <f t="shared" si="5"/>
        <v>Quarter 1</v>
      </c>
      <c r="Y47" s="108" t="str" cm="1">
        <f t="array" ref="Y47">_xlfn.IFS(OR(W47=1,W47=2,W47=3),"1",(OR(W47=4,W47=5,W47=6)),"2",(OR(W47=7,W47=8,W47=9)),"3",(OR(W47=10,W47=11,W47=12)),"4")</f>
        <v>1</v>
      </c>
      <c r="Z47" s="109">
        <v>1999</v>
      </c>
    </row>
    <row r="48" spans="1:26" ht="17.149999999999999" customHeight="1" x14ac:dyDescent="0.35">
      <c r="A48" s="50" t="str">
        <f t="shared" si="3"/>
        <v>April 1999</v>
      </c>
      <c r="B48" s="39">
        <v>95482</v>
      </c>
      <c r="C48" s="40">
        <v>888</v>
      </c>
      <c r="D48" s="40">
        <v>6962</v>
      </c>
      <c r="E48" s="41">
        <f t="shared" si="0"/>
        <v>-6074</v>
      </c>
      <c r="F48" s="39">
        <v>146</v>
      </c>
      <c r="G48" s="40">
        <v>-42</v>
      </c>
      <c r="H48" s="40">
        <v>0</v>
      </c>
      <c r="I48" s="42">
        <f t="shared" si="1"/>
        <v>96370</v>
      </c>
      <c r="J48" s="43">
        <f t="shared" si="6"/>
        <v>89512</v>
      </c>
      <c r="K48" s="39" t="s">
        <v>68</v>
      </c>
      <c r="L48" s="40" t="s">
        <v>68</v>
      </c>
      <c r="M48" s="40" t="s">
        <v>68</v>
      </c>
      <c r="N48" s="44" t="s">
        <v>68</v>
      </c>
      <c r="O48" s="40">
        <v>5400</v>
      </c>
      <c r="P48" s="40">
        <v>440</v>
      </c>
      <c r="Q48" s="40">
        <v>0</v>
      </c>
      <c r="R48" s="44">
        <v>0</v>
      </c>
      <c r="S48" s="39" t="s">
        <v>68</v>
      </c>
      <c r="T48" s="47" t="s">
        <v>68</v>
      </c>
      <c r="V48" s="109" t="s">
        <v>92</v>
      </c>
      <c r="W48" s="108">
        <f t="shared" si="4"/>
        <v>4</v>
      </c>
      <c r="X48" s="108" t="str">
        <f t="shared" si="5"/>
        <v>Quarter 2</v>
      </c>
      <c r="Y48" s="108" t="str" cm="1">
        <f t="array" ref="Y48">_xlfn.IFS(OR(W48=1,W48=2,W48=3),"1",(OR(W48=4,W48=5,W48=6)),"2",(OR(W48=7,W48=8,W48=9)),"3",(OR(W48=10,W48=11,W48=12)),"4")</f>
        <v>2</v>
      </c>
      <c r="Z48" s="109">
        <v>1999</v>
      </c>
    </row>
    <row r="49" spans="1:26" ht="17.149999999999999" customHeight="1" x14ac:dyDescent="0.35">
      <c r="A49" s="50" t="str">
        <f t="shared" si="3"/>
        <v>May 1999</v>
      </c>
      <c r="B49" s="39">
        <v>78862</v>
      </c>
      <c r="C49" s="40">
        <v>835</v>
      </c>
      <c r="D49" s="40">
        <v>6756</v>
      </c>
      <c r="E49" s="41">
        <f t="shared" si="0"/>
        <v>-5921</v>
      </c>
      <c r="F49" s="39">
        <v>-2519</v>
      </c>
      <c r="G49" s="40">
        <v>-42</v>
      </c>
      <c r="H49" s="40">
        <v>0</v>
      </c>
      <c r="I49" s="42">
        <f t="shared" si="1"/>
        <v>79697</v>
      </c>
      <c r="J49" s="43">
        <f t="shared" si="6"/>
        <v>70380</v>
      </c>
      <c r="K49" s="39" t="s">
        <v>68</v>
      </c>
      <c r="L49" s="40" t="s">
        <v>68</v>
      </c>
      <c r="M49" s="40" t="s">
        <v>68</v>
      </c>
      <c r="N49" s="44" t="s">
        <v>68</v>
      </c>
      <c r="O49" s="40">
        <v>4909</v>
      </c>
      <c r="P49" s="40">
        <v>236</v>
      </c>
      <c r="Q49" s="40">
        <v>0</v>
      </c>
      <c r="R49" s="44">
        <v>0</v>
      </c>
      <c r="S49" s="39" t="s">
        <v>68</v>
      </c>
      <c r="T49" s="47" t="s">
        <v>68</v>
      </c>
      <c r="V49" s="109" t="s">
        <v>93</v>
      </c>
      <c r="W49" s="108">
        <f t="shared" si="4"/>
        <v>5</v>
      </c>
      <c r="X49" s="108" t="str">
        <f t="shared" si="5"/>
        <v>Quarter 2</v>
      </c>
      <c r="Y49" s="108" t="str" cm="1">
        <f t="array" ref="Y49">_xlfn.IFS(OR(W49=1,W49=2,W49=3),"1",(OR(W49=4,W49=5,W49=6)),"2",(OR(W49=7,W49=8,W49=9)),"3",(OR(W49=10,W49=11,W49=12)),"4")</f>
        <v>2</v>
      </c>
      <c r="Z49" s="109">
        <v>1999</v>
      </c>
    </row>
    <row r="50" spans="1:26" ht="17.149999999999999" customHeight="1" x14ac:dyDescent="0.35">
      <c r="A50" s="50" t="str">
        <f t="shared" si="3"/>
        <v>June 1999</v>
      </c>
      <c r="B50" s="39">
        <v>71273</v>
      </c>
      <c r="C50" s="40">
        <v>766</v>
      </c>
      <c r="D50" s="40">
        <v>6456</v>
      </c>
      <c r="E50" s="41">
        <f t="shared" si="0"/>
        <v>-5690</v>
      </c>
      <c r="F50" s="39">
        <v>-2456</v>
      </c>
      <c r="G50" s="40">
        <v>-42</v>
      </c>
      <c r="H50" s="40">
        <v>0</v>
      </c>
      <c r="I50" s="42">
        <f t="shared" si="1"/>
        <v>72039</v>
      </c>
      <c r="J50" s="43">
        <f t="shared" si="6"/>
        <v>63085</v>
      </c>
      <c r="K50" s="39" t="s">
        <v>68</v>
      </c>
      <c r="L50" s="40" t="s">
        <v>68</v>
      </c>
      <c r="M50" s="40" t="s">
        <v>68</v>
      </c>
      <c r="N50" s="44" t="s">
        <v>68</v>
      </c>
      <c r="O50" s="40">
        <v>4626</v>
      </c>
      <c r="P50" s="40">
        <v>240</v>
      </c>
      <c r="Q50" s="40">
        <v>0</v>
      </c>
      <c r="R50" s="44">
        <v>0</v>
      </c>
      <c r="S50" s="39" t="s">
        <v>68</v>
      </c>
      <c r="T50" s="47" t="s">
        <v>68</v>
      </c>
      <c r="V50" s="109" t="s">
        <v>94</v>
      </c>
      <c r="W50" s="108">
        <f t="shared" si="4"/>
        <v>6</v>
      </c>
      <c r="X50" s="108" t="str">
        <f t="shared" si="5"/>
        <v>Quarter 2</v>
      </c>
      <c r="Y50" s="108" t="str" cm="1">
        <f t="array" ref="Y50">_xlfn.IFS(OR(W50=1,W50=2,W50=3),"1",(OR(W50=4,W50=5,W50=6)),"2",(OR(W50=7,W50=8,W50=9)),"3",(OR(W50=10,W50=11,W50=12)),"4")</f>
        <v>2</v>
      </c>
      <c r="Z50" s="109">
        <v>1999</v>
      </c>
    </row>
    <row r="51" spans="1:26" ht="17.149999999999999" customHeight="1" x14ac:dyDescent="0.35">
      <c r="A51" s="50" t="str">
        <f t="shared" si="3"/>
        <v>July 1999</v>
      </c>
      <c r="B51" s="39">
        <v>72402</v>
      </c>
      <c r="C51" s="40">
        <v>501</v>
      </c>
      <c r="D51" s="40">
        <v>7492</v>
      </c>
      <c r="E51" s="41">
        <f t="shared" si="0"/>
        <v>-6991</v>
      </c>
      <c r="F51" s="39">
        <v>-6415</v>
      </c>
      <c r="G51" s="40">
        <v>-42.33</v>
      </c>
      <c r="H51" s="40">
        <v>0</v>
      </c>
      <c r="I51" s="42">
        <f t="shared" si="1"/>
        <v>72903</v>
      </c>
      <c r="J51" s="43">
        <f t="shared" si="6"/>
        <v>58953.67</v>
      </c>
      <c r="K51" s="39" t="s">
        <v>68</v>
      </c>
      <c r="L51" s="40" t="s">
        <v>68</v>
      </c>
      <c r="M51" s="40" t="s">
        <v>68</v>
      </c>
      <c r="N51" s="44" t="s">
        <v>68</v>
      </c>
      <c r="O51" s="40">
        <v>5070</v>
      </c>
      <c r="P51" s="40">
        <v>262</v>
      </c>
      <c r="Q51" s="40">
        <v>0</v>
      </c>
      <c r="R51" s="44">
        <v>0</v>
      </c>
      <c r="S51" s="39" t="s">
        <v>68</v>
      </c>
      <c r="T51" s="47" t="s">
        <v>68</v>
      </c>
      <c r="V51" s="109" t="s">
        <v>95</v>
      </c>
      <c r="W51" s="108">
        <f t="shared" si="4"/>
        <v>7</v>
      </c>
      <c r="X51" s="108" t="str">
        <f t="shared" si="5"/>
        <v>Quarter 3</v>
      </c>
      <c r="Y51" s="108" t="str" cm="1">
        <f t="array" ref="Y51">_xlfn.IFS(OR(W51=1,W51=2,W51=3),"1",(OR(W51=4,W51=5,W51=6)),"2",(OR(W51=7,W51=8,W51=9)),"3",(OR(W51=10,W51=11,W51=12)),"4")</f>
        <v>3</v>
      </c>
      <c r="Z51" s="109">
        <v>1999</v>
      </c>
    </row>
    <row r="52" spans="1:26" ht="17.149999999999999" customHeight="1" x14ac:dyDescent="0.35">
      <c r="A52" s="50" t="str">
        <f t="shared" si="3"/>
        <v>August 1999</v>
      </c>
      <c r="B52" s="39">
        <v>69220</v>
      </c>
      <c r="C52" s="40">
        <v>539</v>
      </c>
      <c r="D52" s="40">
        <v>5784</v>
      </c>
      <c r="E52" s="41">
        <f t="shared" si="0"/>
        <v>-5245</v>
      </c>
      <c r="F52" s="39">
        <v>-5109</v>
      </c>
      <c r="G52" s="40">
        <v>-42.33</v>
      </c>
      <c r="H52" s="40">
        <v>0</v>
      </c>
      <c r="I52" s="42">
        <f t="shared" si="1"/>
        <v>69759</v>
      </c>
      <c r="J52" s="43">
        <f t="shared" si="6"/>
        <v>58823.67</v>
      </c>
      <c r="K52" s="39" t="s">
        <v>68</v>
      </c>
      <c r="L52" s="40" t="s">
        <v>68</v>
      </c>
      <c r="M52" s="40" t="s">
        <v>68</v>
      </c>
      <c r="N52" s="44" t="s">
        <v>68</v>
      </c>
      <c r="O52" s="40">
        <v>5138</v>
      </c>
      <c r="P52" s="40">
        <v>234</v>
      </c>
      <c r="Q52" s="40">
        <v>0</v>
      </c>
      <c r="R52" s="44">
        <v>0</v>
      </c>
      <c r="S52" s="39" t="s">
        <v>68</v>
      </c>
      <c r="T52" s="47" t="s">
        <v>68</v>
      </c>
      <c r="V52" s="109" t="s">
        <v>96</v>
      </c>
      <c r="W52" s="108">
        <f t="shared" si="4"/>
        <v>8</v>
      </c>
      <c r="X52" s="108" t="str">
        <f t="shared" si="5"/>
        <v>Quarter 3</v>
      </c>
      <c r="Y52" s="108" t="str" cm="1">
        <f t="array" ref="Y52">_xlfn.IFS(OR(W52=1,W52=2,W52=3),"1",(OR(W52=4,W52=5,W52=6)),"2",(OR(W52=7,W52=8,W52=9)),"3",(OR(W52=10,W52=11,W52=12)),"4")</f>
        <v>3</v>
      </c>
      <c r="Z52" s="109">
        <v>1999</v>
      </c>
    </row>
    <row r="53" spans="1:26" ht="17.149999999999999" customHeight="1" x14ac:dyDescent="0.35">
      <c r="A53" s="50" t="str">
        <f t="shared" si="3"/>
        <v>September 1999</v>
      </c>
      <c r="B53" s="39">
        <v>74139</v>
      </c>
      <c r="C53" s="40">
        <v>687</v>
      </c>
      <c r="D53" s="40">
        <v>8787</v>
      </c>
      <c r="E53" s="41">
        <f t="shared" si="0"/>
        <v>-8100</v>
      </c>
      <c r="F53" s="39">
        <v>-4251</v>
      </c>
      <c r="G53" s="40">
        <v>-42.33</v>
      </c>
      <c r="H53" s="40">
        <v>0</v>
      </c>
      <c r="I53" s="42">
        <f t="shared" si="1"/>
        <v>74826</v>
      </c>
      <c r="J53" s="43">
        <f t="shared" si="6"/>
        <v>61745.67</v>
      </c>
      <c r="K53" s="39" t="s">
        <v>68</v>
      </c>
      <c r="L53" s="40" t="s">
        <v>68</v>
      </c>
      <c r="M53" s="40" t="s">
        <v>68</v>
      </c>
      <c r="N53" s="44" t="s">
        <v>68</v>
      </c>
      <c r="O53" s="40">
        <v>4917</v>
      </c>
      <c r="P53" s="40">
        <v>256</v>
      </c>
      <c r="Q53" s="40">
        <v>0</v>
      </c>
      <c r="R53" s="44">
        <v>0</v>
      </c>
      <c r="S53" s="39" t="s">
        <v>68</v>
      </c>
      <c r="T53" s="47" t="s">
        <v>68</v>
      </c>
      <c r="V53" s="109" t="s">
        <v>97</v>
      </c>
      <c r="W53" s="108">
        <f t="shared" si="4"/>
        <v>9</v>
      </c>
      <c r="X53" s="108" t="str">
        <f t="shared" si="5"/>
        <v>Quarter 3</v>
      </c>
      <c r="Y53" s="108" t="str" cm="1">
        <f t="array" ref="Y53">_xlfn.IFS(OR(W53=1,W53=2,W53=3),"1",(OR(W53=4,W53=5,W53=6)),"2",(OR(W53=7,W53=8,W53=9)),"3",(OR(W53=10,W53=11,W53=12)),"4")</f>
        <v>3</v>
      </c>
      <c r="Z53" s="109">
        <v>1999</v>
      </c>
    </row>
    <row r="54" spans="1:26" ht="17.149999999999999" customHeight="1" x14ac:dyDescent="0.35">
      <c r="A54" s="50" t="str">
        <f t="shared" si="3"/>
        <v>October 1999</v>
      </c>
      <c r="B54" s="39">
        <v>98763</v>
      </c>
      <c r="C54" s="40">
        <v>1564</v>
      </c>
      <c r="D54" s="40">
        <v>8872</v>
      </c>
      <c r="E54" s="41">
        <f t="shared" si="0"/>
        <v>-7308</v>
      </c>
      <c r="F54" s="39">
        <v>587</v>
      </c>
      <c r="G54" s="40">
        <v>-42.33</v>
      </c>
      <c r="H54" s="40">
        <v>0</v>
      </c>
      <c r="I54" s="42">
        <f t="shared" si="1"/>
        <v>100327</v>
      </c>
      <c r="J54" s="43">
        <f t="shared" si="6"/>
        <v>91999.67</v>
      </c>
      <c r="K54" s="39" t="s">
        <v>68</v>
      </c>
      <c r="L54" s="40" t="s">
        <v>68</v>
      </c>
      <c r="M54" s="40" t="s">
        <v>68</v>
      </c>
      <c r="N54" s="44" t="s">
        <v>68</v>
      </c>
      <c r="O54" s="40">
        <v>5453</v>
      </c>
      <c r="P54" s="40">
        <v>430</v>
      </c>
      <c r="Q54" s="40">
        <v>0</v>
      </c>
      <c r="R54" s="44">
        <v>0</v>
      </c>
      <c r="S54" s="39" t="s">
        <v>68</v>
      </c>
      <c r="T54" s="47" t="s">
        <v>68</v>
      </c>
      <c r="V54" s="109" t="s">
        <v>98</v>
      </c>
      <c r="W54" s="108">
        <f t="shared" si="4"/>
        <v>10</v>
      </c>
      <c r="X54" s="108" t="str">
        <f t="shared" si="5"/>
        <v>Quarter 4</v>
      </c>
      <c r="Y54" s="108" t="str" cm="1">
        <f t="array" ref="Y54">_xlfn.IFS(OR(W54=1,W54=2,W54=3),"1",(OR(W54=4,W54=5,W54=6)),"2",(OR(W54=7,W54=8,W54=9)),"3",(OR(W54=10,W54=11,W54=12)),"4")</f>
        <v>4</v>
      </c>
      <c r="Z54" s="109">
        <v>1999</v>
      </c>
    </row>
    <row r="55" spans="1:26" ht="17.149999999999999" customHeight="1" x14ac:dyDescent="0.35">
      <c r="A55" s="50" t="str">
        <f t="shared" si="3"/>
        <v>November 1999</v>
      </c>
      <c r="B55" s="39">
        <v>115892</v>
      </c>
      <c r="C55" s="40">
        <v>1027</v>
      </c>
      <c r="D55" s="40">
        <v>9119</v>
      </c>
      <c r="E55" s="41">
        <f t="shared" si="0"/>
        <v>-8092</v>
      </c>
      <c r="F55" s="39">
        <v>3447</v>
      </c>
      <c r="G55" s="40">
        <v>-42.33</v>
      </c>
      <c r="H55" s="40">
        <v>0</v>
      </c>
      <c r="I55" s="42">
        <f t="shared" si="1"/>
        <v>116919</v>
      </c>
      <c r="J55" s="43">
        <f t="shared" si="6"/>
        <v>111204.67</v>
      </c>
      <c r="K55" s="39" t="s">
        <v>68</v>
      </c>
      <c r="L55" s="40" t="s">
        <v>68</v>
      </c>
      <c r="M55" s="40" t="s">
        <v>68</v>
      </c>
      <c r="N55" s="44" t="s">
        <v>68</v>
      </c>
      <c r="O55" s="40">
        <v>5723</v>
      </c>
      <c r="P55" s="40">
        <v>656</v>
      </c>
      <c r="Q55" s="40">
        <v>0</v>
      </c>
      <c r="R55" s="44">
        <v>0</v>
      </c>
      <c r="S55" s="39" t="s">
        <v>68</v>
      </c>
      <c r="T55" s="47" t="s">
        <v>68</v>
      </c>
      <c r="V55" s="109" t="s">
        <v>99</v>
      </c>
      <c r="W55" s="108">
        <f t="shared" si="4"/>
        <v>11</v>
      </c>
      <c r="X55" s="108" t="str">
        <f t="shared" si="5"/>
        <v>Quarter 4</v>
      </c>
      <c r="Y55" s="108" t="str" cm="1">
        <f t="array" ref="Y55">_xlfn.IFS(OR(W55=1,W55=2,W55=3),"1",(OR(W55=4,W55=5,W55=6)),"2",(OR(W55=7,W55=8,W55=9)),"3",(OR(W55=10,W55=11,W55=12)),"4")</f>
        <v>4</v>
      </c>
      <c r="Z55" s="109">
        <v>1999</v>
      </c>
    </row>
    <row r="56" spans="1:26" ht="17.149999999999999" customHeight="1" x14ac:dyDescent="0.35">
      <c r="A56" s="50" t="str">
        <f t="shared" si="3"/>
        <v>December 1999</v>
      </c>
      <c r="B56" s="39">
        <v>133264</v>
      </c>
      <c r="C56" s="40">
        <v>1437</v>
      </c>
      <c r="D56" s="40">
        <v>9901</v>
      </c>
      <c r="E56" s="41">
        <f t="shared" si="0"/>
        <v>-8464</v>
      </c>
      <c r="F56" s="39">
        <v>6368</v>
      </c>
      <c r="G56" s="40">
        <v>-42.33</v>
      </c>
      <c r="H56" s="40">
        <v>0</v>
      </c>
      <c r="I56" s="42">
        <f t="shared" si="1"/>
        <v>134701</v>
      </c>
      <c r="J56" s="43">
        <f t="shared" si="6"/>
        <v>131125.67000000001</v>
      </c>
      <c r="K56" s="39" t="s">
        <v>68</v>
      </c>
      <c r="L56" s="40" t="s">
        <v>68</v>
      </c>
      <c r="M56" s="40" t="s">
        <v>68</v>
      </c>
      <c r="N56" s="44" t="s">
        <v>68</v>
      </c>
      <c r="O56" s="40">
        <v>6123</v>
      </c>
      <c r="P56" s="40">
        <v>802</v>
      </c>
      <c r="Q56" s="40">
        <v>0</v>
      </c>
      <c r="R56" s="44">
        <v>0</v>
      </c>
      <c r="S56" s="39" t="s">
        <v>68</v>
      </c>
      <c r="T56" s="47" t="s">
        <v>68</v>
      </c>
      <c r="V56" s="109" t="s">
        <v>100</v>
      </c>
      <c r="W56" s="108">
        <f t="shared" si="4"/>
        <v>12</v>
      </c>
      <c r="X56" s="108" t="str">
        <f t="shared" si="5"/>
        <v>Quarter 4</v>
      </c>
      <c r="Y56" s="108" t="str" cm="1">
        <f t="array" ref="Y56">_xlfn.IFS(OR(W56=1,W56=2,W56=3),"1",(OR(W56=4,W56=5,W56=6)),"2",(OR(W56=7,W56=8,W56=9)),"3",(OR(W56=10,W56=11,W56=12)),"4")</f>
        <v>4</v>
      </c>
      <c r="Z56" s="109">
        <v>1999</v>
      </c>
    </row>
    <row r="57" spans="1:26" ht="17.149999999999999" customHeight="1" x14ac:dyDescent="0.35">
      <c r="A57" s="50" t="str">
        <f t="shared" si="3"/>
        <v>January 2000</v>
      </c>
      <c r="B57" s="39">
        <v>129764</v>
      </c>
      <c r="C57" s="40">
        <v>1040</v>
      </c>
      <c r="D57" s="40">
        <v>9909</v>
      </c>
      <c r="E57" s="41">
        <f t="shared" si="0"/>
        <v>-8869</v>
      </c>
      <c r="F57" s="39">
        <v>10383</v>
      </c>
      <c r="G57" s="40">
        <v>-64.67</v>
      </c>
      <c r="H57" s="40">
        <v>0</v>
      </c>
      <c r="I57" s="42">
        <f t="shared" si="1"/>
        <v>130804</v>
      </c>
      <c r="J57" s="43">
        <f t="shared" si="6"/>
        <v>131213.32999999999</v>
      </c>
      <c r="K57" s="39" t="s">
        <v>68</v>
      </c>
      <c r="L57" s="40" t="s">
        <v>68</v>
      </c>
      <c r="M57" s="40" t="s">
        <v>68</v>
      </c>
      <c r="N57" s="44" t="s">
        <v>68</v>
      </c>
      <c r="O57" s="40">
        <v>6290</v>
      </c>
      <c r="P57" s="40">
        <v>789</v>
      </c>
      <c r="Q57" s="40">
        <v>0</v>
      </c>
      <c r="R57" s="44">
        <v>0</v>
      </c>
      <c r="S57" s="39" t="s">
        <v>68</v>
      </c>
      <c r="T57" s="47" t="s">
        <v>68</v>
      </c>
      <c r="V57" s="109" t="s">
        <v>89</v>
      </c>
      <c r="W57" s="108">
        <f t="shared" si="4"/>
        <v>1</v>
      </c>
      <c r="X57" s="108" t="str">
        <f t="shared" si="5"/>
        <v>Quarter 1</v>
      </c>
      <c r="Y57" s="108" t="str" cm="1">
        <f t="array" ref="Y57">_xlfn.IFS(OR(W57=1,W57=2,W57=3),"1",(OR(W57=4,W57=5,W57=6)),"2",(OR(W57=7,W57=8,W57=9)),"3",(OR(W57=10,W57=11,W57=12)),"4")</f>
        <v>1</v>
      </c>
      <c r="Z57" s="109">
        <v>2000</v>
      </c>
    </row>
    <row r="58" spans="1:26" ht="17.149999999999999" customHeight="1" x14ac:dyDescent="0.35">
      <c r="A58" s="50" t="str">
        <f t="shared" si="3"/>
        <v>February 2000</v>
      </c>
      <c r="B58" s="39">
        <v>120971</v>
      </c>
      <c r="C58" s="40">
        <v>971</v>
      </c>
      <c r="D58" s="40">
        <v>10798</v>
      </c>
      <c r="E58" s="41">
        <f t="shared" si="0"/>
        <v>-9827</v>
      </c>
      <c r="F58" s="39">
        <v>7183</v>
      </c>
      <c r="G58" s="40">
        <v>-64.67</v>
      </c>
      <c r="H58" s="40">
        <v>0</v>
      </c>
      <c r="I58" s="42">
        <f t="shared" si="1"/>
        <v>121942</v>
      </c>
      <c r="J58" s="43">
        <f t="shared" si="6"/>
        <v>118262.33</v>
      </c>
      <c r="K58" s="39" t="s">
        <v>68</v>
      </c>
      <c r="L58" s="40" t="s">
        <v>68</v>
      </c>
      <c r="M58" s="40" t="s">
        <v>68</v>
      </c>
      <c r="N58" s="44" t="s">
        <v>68</v>
      </c>
      <c r="O58" s="40">
        <v>5853</v>
      </c>
      <c r="P58" s="40">
        <v>678</v>
      </c>
      <c r="Q58" s="40">
        <v>0</v>
      </c>
      <c r="R58" s="44">
        <v>0</v>
      </c>
      <c r="S58" s="39" t="s">
        <v>68</v>
      </c>
      <c r="T58" s="47" t="s">
        <v>68</v>
      </c>
      <c r="V58" s="109" t="s">
        <v>90</v>
      </c>
      <c r="W58" s="108">
        <f t="shared" si="4"/>
        <v>2</v>
      </c>
      <c r="X58" s="108" t="str">
        <f t="shared" si="5"/>
        <v>Quarter 1</v>
      </c>
      <c r="Y58" s="108" t="str" cm="1">
        <f t="array" ref="Y58">_xlfn.IFS(OR(W58=1,W58=2,W58=3),"1",(OR(W58=4,W58=5,W58=6)),"2",(OR(W58=7,W58=8,W58=9)),"3",(OR(W58=10,W58=11,W58=12)),"4")</f>
        <v>1</v>
      </c>
      <c r="Z58" s="109">
        <v>2000</v>
      </c>
    </row>
    <row r="59" spans="1:26" ht="17.149999999999999" customHeight="1" x14ac:dyDescent="0.35">
      <c r="A59" s="50" t="str">
        <f t="shared" si="3"/>
        <v>March 2000</v>
      </c>
      <c r="B59" s="39">
        <v>125934</v>
      </c>
      <c r="C59" s="40">
        <v>1063</v>
      </c>
      <c r="D59" s="40">
        <v>11970</v>
      </c>
      <c r="E59" s="41">
        <f t="shared" si="0"/>
        <v>-10907</v>
      </c>
      <c r="F59" s="39">
        <v>237</v>
      </c>
      <c r="G59" s="40">
        <v>-64.67</v>
      </c>
      <c r="H59" s="40">
        <v>0</v>
      </c>
      <c r="I59" s="42">
        <f t="shared" si="1"/>
        <v>126997</v>
      </c>
      <c r="J59" s="43">
        <f t="shared" si="6"/>
        <v>115199.33</v>
      </c>
      <c r="K59" s="39" t="s">
        <v>68</v>
      </c>
      <c r="L59" s="40" t="s">
        <v>68</v>
      </c>
      <c r="M59" s="40" t="s">
        <v>68</v>
      </c>
      <c r="N59" s="44" t="s">
        <v>68</v>
      </c>
      <c r="O59" s="40">
        <v>6045</v>
      </c>
      <c r="P59" s="40">
        <v>716</v>
      </c>
      <c r="Q59" s="40">
        <v>0</v>
      </c>
      <c r="R59" s="44">
        <v>0</v>
      </c>
      <c r="S59" s="39" t="s">
        <v>68</v>
      </c>
      <c r="T59" s="47" t="s">
        <v>68</v>
      </c>
      <c r="V59" s="109" t="s">
        <v>91</v>
      </c>
      <c r="W59" s="108">
        <f t="shared" si="4"/>
        <v>3</v>
      </c>
      <c r="X59" s="108" t="str">
        <f t="shared" si="5"/>
        <v>Quarter 1</v>
      </c>
      <c r="Y59" s="108" t="str" cm="1">
        <f t="array" ref="Y59">_xlfn.IFS(OR(W59=1,W59=2,W59=3),"1",(OR(W59=4,W59=5,W59=6)),"2",(OR(W59=7,W59=8,W59=9)),"3",(OR(W59=10,W59=11,W59=12)),"4")</f>
        <v>1</v>
      </c>
      <c r="Z59" s="109">
        <v>2000</v>
      </c>
    </row>
    <row r="60" spans="1:26" ht="17.149999999999999" customHeight="1" x14ac:dyDescent="0.35">
      <c r="A60" s="50" t="str">
        <f t="shared" si="3"/>
        <v>April 2000</v>
      </c>
      <c r="B60" s="39">
        <v>117281</v>
      </c>
      <c r="C60" s="40">
        <v>975</v>
      </c>
      <c r="D60" s="40">
        <v>15375</v>
      </c>
      <c r="E60" s="41">
        <f t="shared" si="0"/>
        <v>-14400</v>
      </c>
      <c r="F60" s="39">
        <v>-1551</v>
      </c>
      <c r="G60" s="40">
        <v>-33</v>
      </c>
      <c r="H60" s="40">
        <v>0</v>
      </c>
      <c r="I60" s="42">
        <f t="shared" si="1"/>
        <v>118256</v>
      </c>
      <c r="J60" s="43">
        <f t="shared" si="6"/>
        <v>101297</v>
      </c>
      <c r="K60" s="39" t="s">
        <v>68</v>
      </c>
      <c r="L60" s="40" t="s">
        <v>68</v>
      </c>
      <c r="M60" s="40" t="s">
        <v>68</v>
      </c>
      <c r="N60" s="44" t="s">
        <v>68</v>
      </c>
      <c r="O60" s="40">
        <v>5663</v>
      </c>
      <c r="P60" s="40">
        <v>655</v>
      </c>
      <c r="Q60" s="40">
        <v>0</v>
      </c>
      <c r="R60" s="44">
        <v>0</v>
      </c>
      <c r="S60" s="39" t="s">
        <v>68</v>
      </c>
      <c r="T60" s="47" t="s">
        <v>68</v>
      </c>
      <c r="V60" s="109" t="s">
        <v>92</v>
      </c>
      <c r="W60" s="108">
        <f t="shared" si="4"/>
        <v>4</v>
      </c>
      <c r="X60" s="108" t="str">
        <f t="shared" si="5"/>
        <v>Quarter 2</v>
      </c>
      <c r="Y60" s="108" t="str" cm="1">
        <f t="array" ref="Y60">_xlfn.IFS(OR(W60=1,W60=2,W60=3),"1",(OR(W60=4,W60=5,W60=6)),"2",(OR(W60=7,W60=8,W60=9)),"3",(OR(W60=10,W60=11,W60=12)),"4")</f>
        <v>2</v>
      </c>
      <c r="Z60" s="109">
        <v>2000</v>
      </c>
    </row>
    <row r="61" spans="1:26" ht="17.149999999999999" customHeight="1" x14ac:dyDescent="0.35">
      <c r="A61" s="50" t="str">
        <f t="shared" si="3"/>
        <v>May 2000</v>
      </c>
      <c r="B61" s="39">
        <v>93433</v>
      </c>
      <c r="C61" s="40">
        <v>859</v>
      </c>
      <c r="D61" s="40">
        <v>15258</v>
      </c>
      <c r="E61" s="41">
        <f t="shared" si="0"/>
        <v>-14399</v>
      </c>
      <c r="F61" s="39">
        <v>-2016</v>
      </c>
      <c r="G61" s="40">
        <v>-33</v>
      </c>
      <c r="H61" s="40">
        <v>0</v>
      </c>
      <c r="I61" s="42">
        <f t="shared" si="1"/>
        <v>94292</v>
      </c>
      <c r="J61" s="43">
        <f t="shared" si="6"/>
        <v>76985</v>
      </c>
      <c r="K61" s="39" t="s">
        <v>68</v>
      </c>
      <c r="L61" s="40" t="s">
        <v>68</v>
      </c>
      <c r="M61" s="40" t="s">
        <v>68</v>
      </c>
      <c r="N61" s="44" t="s">
        <v>68</v>
      </c>
      <c r="O61" s="40">
        <v>5284</v>
      </c>
      <c r="P61" s="40">
        <v>372</v>
      </c>
      <c r="Q61" s="40">
        <v>0</v>
      </c>
      <c r="R61" s="44">
        <v>0</v>
      </c>
      <c r="S61" s="39" t="s">
        <v>68</v>
      </c>
      <c r="T61" s="47" t="s">
        <v>68</v>
      </c>
      <c r="V61" s="109" t="s">
        <v>93</v>
      </c>
      <c r="W61" s="108">
        <f t="shared" si="4"/>
        <v>5</v>
      </c>
      <c r="X61" s="108" t="str">
        <f t="shared" si="5"/>
        <v>Quarter 2</v>
      </c>
      <c r="Y61" s="108" t="str" cm="1">
        <f t="array" ref="Y61">_xlfn.IFS(OR(W61=1,W61=2,W61=3),"1",(OR(W61=4,W61=5,W61=6)),"2",(OR(W61=7,W61=8,W61=9)),"3",(OR(W61=10,W61=11,W61=12)),"4")</f>
        <v>2</v>
      </c>
      <c r="Z61" s="109">
        <v>2000</v>
      </c>
    </row>
    <row r="62" spans="1:26" ht="17.149999999999999" customHeight="1" x14ac:dyDescent="0.35">
      <c r="A62" s="50" t="str">
        <f t="shared" si="3"/>
        <v>June 2000</v>
      </c>
      <c r="B62" s="39">
        <v>84530</v>
      </c>
      <c r="C62" s="40">
        <v>595</v>
      </c>
      <c r="D62" s="40">
        <v>14090</v>
      </c>
      <c r="E62" s="41">
        <f t="shared" si="0"/>
        <v>-13495</v>
      </c>
      <c r="F62" s="39">
        <v>-5534</v>
      </c>
      <c r="G62" s="40">
        <v>-33</v>
      </c>
      <c r="H62" s="40">
        <v>0</v>
      </c>
      <c r="I62" s="42">
        <f t="shared" si="1"/>
        <v>85125</v>
      </c>
      <c r="J62" s="43">
        <f t="shared" si="6"/>
        <v>65468</v>
      </c>
      <c r="K62" s="39" t="s">
        <v>68</v>
      </c>
      <c r="L62" s="40" t="s">
        <v>68</v>
      </c>
      <c r="M62" s="40" t="s">
        <v>68</v>
      </c>
      <c r="N62" s="44" t="s">
        <v>68</v>
      </c>
      <c r="O62" s="40">
        <v>5109</v>
      </c>
      <c r="P62" s="40">
        <v>414</v>
      </c>
      <c r="Q62" s="40">
        <v>0</v>
      </c>
      <c r="R62" s="44">
        <v>0</v>
      </c>
      <c r="S62" s="39" t="s">
        <v>68</v>
      </c>
      <c r="T62" s="47" t="s">
        <v>68</v>
      </c>
      <c r="V62" s="109" t="s">
        <v>94</v>
      </c>
      <c r="W62" s="108">
        <f t="shared" si="4"/>
        <v>6</v>
      </c>
      <c r="X62" s="108" t="str">
        <f t="shared" si="5"/>
        <v>Quarter 2</v>
      </c>
      <c r="Y62" s="108" t="str" cm="1">
        <f t="array" ref="Y62">_xlfn.IFS(OR(W62=1,W62=2,W62=3),"1",(OR(W62=4,W62=5,W62=6)),"2",(OR(W62=7,W62=8,W62=9)),"3",(OR(W62=10,W62=11,W62=12)),"4")</f>
        <v>2</v>
      </c>
      <c r="Z62" s="109">
        <v>2000</v>
      </c>
    </row>
    <row r="63" spans="1:26" ht="17.149999999999999" customHeight="1" x14ac:dyDescent="0.35">
      <c r="A63" s="50" t="str">
        <f t="shared" si="3"/>
        <v>July 2000</v>
      </c>
      <c r="B63" s="39">
        <v>79964</v>
      </c>
      <c r="C63" s="40">
        <v>549</v>
      </c>
      <c r="D63" s="40">
        <v>11430</v>
      </c>
      <c r="E63" s="41">
        <f t="shared" si="0"/>
        <v>-10881</v>
      </c>
      <c r="F63" s="39">
        <v>-6173</v>
      </c>
      <c r="G63" s="40">
        <v>-20.329999999999998</v>
      </c>
      <c r="H63" s="40">
        <v>0</v>
      </c>
      <c r="I63" s="42">
        <f t="shared" si="1"/>
        <v>80513</v>
      </c>
      <c r="J63" s="43">
        <f t="shared" si="6"/>
        <v>62889.67</v>
      </c>
      <c r="K63" s="39" t="s">
        <v>68</v>
      </c>
      <c r="L63" s="40" t="s">
        <v>68</v>
      </c>
      <c r="M63" s="40" t="s">
        <v>68</v>
      </c>
      <c r="N63" s="44" t="s">
        <v>68</v>
      </c>
      <c r="O63" s="40">
        <v>4597</v>
      </c>
      <c r="P63" s="40">
        <v>381</v>
      </c>
      <c r="Q63" s="40">
        <v>0</v>
      </c>
      <c r="R63" s="44">
        <v>0</v>
      </c>
      <c r="S63" s="39" t="s">
        <v>68</v>
      </c>
      <c r="T63" s="47" t="s">
        <v>68</v>
      </c>
      <c r="V63" s="109" t="s">
        <v>95</v>
      </c>
      <c r="W63" s="108">
        <f t="shared" si="4"/>
        <v>7</v>
      </c>
      <c r="X63" s="108" t="str">
        <f t="shared" si="5"/>
        <v>Quarter 3</v>
      </c>
      <c r="Y63" s="108" t="str" cm="1">
        <f t="array" ref="Y63">_xlfn.IFS(OR(W63=1,W63=2,W63=3),"1",(OR(W63=4,W63=5,W63=6)),"2",(OR(W63=7,W63=8,W63=9)),"3",(OR(W63=10,W63=11,W63=12)),"4")</f>
        <v>3</v>
      </c>
      <c r="Z63" s="109">
        <v>2000</v>
      </c>
    </row>
    <row r="64" spans="1:26" ht="17.149999999999999" customHeight="1" x14ac:dyDescent="0.35">
      <c r="A64" s="50" t="str">
        <f t="shared" si="3"/>
        <v>August 2000</v>
      </c>
      <c r="B64" s="39">
        <v>78473</v>
      </c>
      <c r="C64" s="40">
        <v>920</v>
      </c>
      <c r="D64" s="40">
        <v>14951</v>
      </c>
      <c r="E64" s="41">
        <f t="shared" si="0"/>
        <v>-14031</v>
      </c>
      <c r="F64" s="39">
        <v>-5804</v>
      </c>
      <c r="G64" s="40">
        <v>-20.329999999999998</v>
      </c>
      <c r="H64" s="40">
        <v>0</v>
      </c>
      <c r="I64" s="42">
        <f t="shared" si="1"/>
        <v>79393</v>
      </c>
      <c r="J64" s="43">
        <f t="shared" si="6"/>
        <v>58617.67</v>
      </c>
      <c r="K64" s="39" t="s">
        <v>68</v>
      </c>
      <c r="L64" s="40" t="s">
        <v>68</v>
      </c>
      <c r="M64" s="40" t="s">
        <v>68</v>
      </c>
      <c r="N64" s="44" t="s">
        <v>68</v>
      </c>
      <c r="O64" s="40">
        <v>4741</v>
      </c>
      <c r="P64" s="40">
        <v>318</v>
      </c>
      <c r="Q64" s="40">
        <v>0</v>
      </c>
      <c r="R64" s="44">
        <v>0</v>
      </c>
      <c r="S64" s="39" t="s">
        <v>68</v>
      </c>
      <c r="T64" s="47" t="s">
        <v>68</v>
      </c>
      <c r="V64" s="109" t="s">
        <v>96</v>
      </c>
      <c r="W64" s="108">
        <f t="shared" si="4"/>
        <v>8</v>
      </c>
      <c r="X64" s="108" t="str">
        <f t="shared" si="5"/>
        <v>Quarter 3</v>
      </c>
      <c r="Y64" s="108" t="str" cm="1">
        <f t="array" ref="Y64">_xlfn.IFS(OR(W64=1,W64=2,W64=3),"1",(OR(W64=4,W64=5,W64=6)),"2",(OR(W64=7,W64=8,W64=9)),"3",(OR(W64=10,W64=11,W64=12)),"4")</f>
        <v>3</v>
      </c>
      <c r="Z64" s="109">
        <v>2000</v>
      </c>
    </row>
    <row r="65" spans="1:26" ht="17.149999999999999" customHeight="1" x14ac:dyDescent="0.35">
      <c r="A65" s="50" t="str">
        <f t="shared" si="3"/>
        <v>September 2000</v>
      </c>
      <c r="B65" s="39">
        <v>84473</v>
      </c>
      <c r="C65" s="40">
        <v>993</v>
      </c>
      <c r="D65" s="40">
        <v>13883</v>
      </c>
      <c r="E65" s="41">
        <f t="shared" si="0"/>
        <v>-12890</v>
      </c>
      <c r="F65" s="39">
        <v>-6182</v>
      </c>
      <c r="G65" s="40">
        <v>-20.329999999999998</v>
      </c>
      <c r="H65" s="40">
        <v>0</v>
      </c>
      <c r="I65" s="42">
        <f t="shared" si="1"/>
        <v>85466</v>
      </c>
      <c r="J65" s="43">
        <f t="shared" si="6"/>
        <v>65380.67</v>
      </c>
      <c r="K65" s="39" t="s">
        <v>68</v>
      </c>
      <c r="L65" s="40" t="s">
        <v>68</v>
      </c>
      <c r="M65" s="40" t="s">
        <v>68</v>
      </c>
      <c r="N65" s="44" t="s">
        <v>68</v>
      </c>
      <c r="O65" s="40">
        <v>4717</v>
      </c>
      <c r="P65" s="40">
        <v>335</v>
      </c>
      <c r="Q65" s="40">
        <v>0</v>
      </c>
      <c r="R65" s="44">
        <v>0</v>
      </c>
      <c r="S65" s="39" t="s">
        <v>68</v>
      </c>
      <c r="T65" s="47" t="s">
        <v>68</v>
      </c>
      <c r="V65" s="109" t="s">
        <v>97</v>
      </c>
      <c r="W65" s="108">
        <f t="shared" si="4"/>
        <v>9</v>
      </c>
      <c r="X65" s="108" t="str">
        <f t="shared" si="5"/>
        <v>Quarter 3</v>
      </c>
      <c r="Y65" s="108" t="str" cm="1">
        <f t="array" ref="Y65">_xlfn.IFS(OR(W65=1,W65=2,W65=3),"1",(OR(W65=4,W65=5,W65=6)),"2",(OR(W65=7,W65=8,W65=9)),"3",(OR(W65=10,W65=11,W65=12)),"4")</f>
        <v>3</v>
      </c>
      <c r="Z65" s="109">
        <v>2000</v>
      </c>
    </row>
    <row r="66" spans="1:26" ht="17.149999999999999" customHeight="1" x14ac:dyDescent="0.35">
      <c r="A66" s="50" t="str">
        <f t="shared" si="3"/>
        <v>October 2000</v>
      </c>
      <c r="B66" s="39">
        <v>104004</v>
      </c>
      <c r="C66" s="40">
        <v>1105</v>
      </c>
      <c r="D66" s="40">
        <v>7408</v>
      </c>
      <c r="E66" s="41">
        <f t="shared" si="0"/>
        <v>-6303</v>
      </c>
      <c r="F66" s="39">
        <v>-3207</v>
      </c>
      <c r="G66" s="40">
        <v>-29.33</v>
      </c>
      <c r="H66" s="40">
        <v>0</v>
      </c>
      <c r="I66" s="42">
        <f t="shared" si="1"/>
        <v>105109</v>
      </c>
      <c r="J66" s="43">
        <f t="shared" si="6"/>
        <v>94464.67</v>
      </c>
      <c r="K66" s="39" t="s">
        <v>68</v>
      </c>
      <c r="L66" s="40" t="s">
        <v>68</v>
      </c>
      <c r="M66" s="40" t="s">
        <v>68</v>
      </c>
      <c r="N66" s="44" t="s">
        <v>68</v>
      </c>
      <c r="O66" s="40">
        <v>5399</v>
      </c>
      <c r="P66" s="40">
        <v>619</v>
      </c>
      <c r="Q66" s="40">
        <v>0</v>
      </c>
      <c r="R66" s="44">
        <v>0</v>
      </c>
      <c r="S66" s="39" t="s">
        <v>68</v>
      </c>
      <c r="T66" s="47" t="s">
        <v>68</v>
      </c>
      <c r="V66" s="109" t="s">
        <v>98</v>
      </c>
      <c r="W66" s="108">
        <f t="shared" si="4"/>
        <v>10</v>
      </c>
      <c r="X66" s="108" t="str">
        <f t="shared" si="5"/>
        <v>Quarter 4</v>
      </c>
      <c r="Y66" s="108" t="str" cm="1">
        <f t="array" ref="Y66">_xlfn.IFS(OR(W66=1,W66=2,W66=3),"1",(OR(W66=4,W66=5,W66=6)),"2",(OR(W66=7,W66=8,W66=9)),"3",(OR(W66=10,W66=11,W66=12)),"4")</f>
        <v>4</v>
      </c>
      <c r="Z66" s="109">
        <v>2000</v>
      </c>
    </row>
    <row r="67" spans="1:26" ht="17.149999999999999" customHeight="1" x14ac:dyDescent="0.35">
      <c r="A67" s="50" t="str">
        <f t="shared" si="3"/>
        <v>November 2000</v>
      </c>
      <c r="B67" s="39">
        <v>119155</v>
      </c>
      <c r="C67" s="40">
        <v>1438</v>
      </c>
      <c r="D67" s="40">
        <v>5626</v>
      </c>
      <c r="E67" s="41">
        <f t="shared" si="0"/>
        <v>-4188</v>
      </c>
      <c r="F67" s="39">
        <v>-515</v>
      </c>
      <c r="G67" s="40">
        <v>-29.33</v>
      </c>
      <c r="H67" s="40">
        <v>0</v>
      </c>
      <c r="I67" s="42">
        <f t="shared" si="1"/>
        <v>120593</v>
      </c>
      <c r="J67" s="43">
        <f t="shared" si="6"/>
        <v>114422.67</v>
      </c>
      <c r="K67" s="39" t="s">
        <v>68</v>
      </c>
      <c r="L67" s="40" t="s">
        <v>68</v>
      </c>
      <c r="M67" s="40" t="s">
        <v>68</v>
      </c>
      <c r="N67" s="44" t="s">
        <v>68</v>
      </c>
      <c r="O67" s="40">
        <v>5756</v>
      </c>
      <c r="P67" s="40">
        <v>722</v>
      </c>
      <c r="Q67" s="40">
        <v>0</v>
      </c>
      <c r="R67" s="44">
        <v>0</v>
      </c>
      <c r="S67" s="39" t="s">
        <v>68</v>
      </c>
      <c r="T67" s="47" t="s">
        <v>68</v>
      </c>
      <c r="V67" s="109" t="s">
        <v>99</v>
      </c>
      <c r="W67" s="108">
        <f t="shared" si="4"/>
        <v>11</v>
      </c>
      <c r="X67" s="108" t="str">
        <f t="shared" si="5"/>
        <v>Quarter 4</v>
      </c>
      <c r="Y67" s="108" t="str" cm="1">
        <f t="array" ref="Y67">_xlfn.IFS(OR(W67=1,W67=2,W67=3),"1",(OR(W67=4,W67=5,W67=6)),"2",(OR(W67=7,W67=8,W67=9)),"3",(OR(W67=10,W67=11,W67=12)),"4")</f>
        <v>4</v>
      </c>
      <c r="Z67" s="109">
        <v>2000</v>
      </c>
    </row>
    <row r="68" spans="1:26" ht="17.149999999999999" customHeight="1" x14ac:dyDescent="0.35">
      <c r="A68" s="50" t="str">
        <f t="shared" si="3"/>
        <v>December 2000</v>
      </c>
      <c r="B68" s="39">
        <v>122186</v>
      </c>
      <c r="C68" s="40">
        <v>3726</v>
      </c>
      <c r="D68" s="40">
        <v>3847</v>
      </c>
      <c r="E68" s="41">
        <f t="shared" si="0"/>
        <v>-121</v>
      </c>
      <c r="F68" s="39">
        <v>2272</v>
      </c>
      <c r="G68" s="40">
        <v>-29.33</v>
      </c>
      <c r="H68" s="40">
        <v>0</v>
      </c>
      <c r="I68" s="42">
        <f t="shared" si="1"/>
        <v>125912</v>
      </c>
      <c r="J68" s="43">
        <f t="shared" si="6"/>
        <v>124307.67</v>
      </c>
      <c r="K68" s="39" t="s">
        <v>68</v>
      </c>
      <c r="L68" s="40" t="s">
        <v>68</v>
      </c>
      <c r="M68" s="40" t="s">
        <v>68</v>
      </c>
      <c r="N68" s="44" t="s">
        <v>68</v>
      </c>
      <c r="O68" s="40">
        <v>6101</v>
      </c>
      <c r="P68" s="40">
        <v>702</v>
      </c>
      <c r="Q68" s="40">
        <v>0</v>
      </c>
      <c r="R68" s="44">
        <v>0</v>
      </c>
      <c r="S68" s="39" t="s">
        <v>68</v>
      </c>
      <c r="T68" s="47" t="s">
        <v>68</v>
      </c>
      <c r="V68" s="109" t="s">
        <v>100</v>
      </c>
      <c r="W68" s="108">
        <f t="shared" si="4"/>
        <v>12</v>
      </c>
      <c r="X68" s="108" t="str">
        <f t="shared" si="5"/>
        <v>Quarter 4</v>
      </c>
      <c r="Y68" s="108" t="str" cm="1">
        <f t="array" ref="Y68">_xlfn.IFS(OR(W68=1,W68=2,W68=3),"1",(OR(W68=4,W68=5,W68=6)),"2",(OR(W68=7,W68=8,W68=9)),"3",(OR(W68=10,W68=11,W68=12)),"4")</f>
        <v>4</v>
      </c>
      <c r="Z68" s="109">
        <v>2000</v>
      </c>
    </row>
    <row r="69" spans="1:26" ht="17.149999999999999" customHeight="1" x14ac:dyDescent="0.35">
      <c r="A69" s="50" t="str">
        <f t="shared" si="3"/>
        <v>January 2001</v>
      </c>
      <c r="B69" s="39">
        <v>128795</v>
      </c>
      <c r="C69" s="40">
        <v>2043</v>
      </c>
      <c r="D69" s="40">
        <v>4476</v>
      </c>
      <c r="E69" s="41">
        <f t="shared" si="0"/>
        <v>-2433</v>
      </c>
      <c r="F69" s="39">
        <v>9400</v>
      </c>
      <c r="G69" s="40">
        <v>-7</v>
      </c>
      <c r="H69" s="40">
        <v>0</v>
      </c>
      <c r="I69" s="42">
        <f t="shared" si="1"/>
        <v>130838</v>
      </c>
      <c r="J69" s="43">
        <f t="shared" si="6"/>
        <v>135755</v>
      </c>
      <c r="K69" s="39" t="s">
        <v>68</v>
      </c>
      <c r="L69" s="40" t="s">
        <v>68</v>
      </c>
      <c r="M69" s="40" t="s">
        <v>68</v>
      </c>
      <c r="N69" s="44" t="s">
        <v>68</v>
      </c>
      <c r="O69" s="40">
        <v>7275</v>
      </c>
      <c r="P69" s="40">
        <v>861</v>
      </c>
      <c r="Q69" s="40">
        <v>0</v>
      </c>
      <c r="R69" s="44">
        <v>0</v>
      </c>
      <c r="S69" s="39" t="s">
        <v>68</v>
      </c>
      <c r="T69" s="47" t="s">
        <v>68</v>
      </c>
      <c r="V69" s="109" t="s">
        <v>89</v>
      </c>
      <c r="W69" s="108">
        <f t="shared" si="4"/>
        <v>1</v>
      </c>
      <c r="X69" s="108" t="str">
        <f t="shared" si="5"/>
        <v>Quarter 1</v>
      </c>
      <c r="Y69" s="108" t="str" cm="1">
        <f t="array" ref="Y69">_xlfn.IFS(OR(W69=1,W69=2,W69=3),"1",(OR(W69=4,W69=5,W69=6)),"2",(OR(W69=7,W69=8,W69=9)),"3",(OR(W69=10,W69=11,W69=12)),"4")</f>
        <v>1</v>
      </c>
      <c r="Z69" s="109">
        <v>2001</v>
      </c>
    </row>
    <row r="70" spans="1:26" ht="17.149999999999999" customHeight="1" x14ac:dyDescent="0.35">
      <c r="A70" s="50" t="str">
        <f t="shared" si="3"/>
        <v>February 2001</v>
      </c>
      <c r="B70" s="39">
        <v>111104</v>
      </c>
      <c r="C70" s="40">
        <v>2903</v>
      </c>
      <c r="D70" s="40">
        <v>3643</v>
      </c>
      <c r="E70" s="41">
        <f t="shared" si="0"/>
        <v>-740</v>
      </c>
      <c r="F70" s="39">
        <v>5064</v>
      </c>
      <c r="G70" s="40">
        <v>-7</v>
      </c>
      <c r="H70" s="40">
        <v>0</v>
      </c>
      <c r="I70" s="42">
        <f t="shared" si="1"/>
        <v>114007</v>
      </c>
      <c r="J70" s="43">
        <f t="shared" si="6"/>
        <v>115421</v>
      </c>
      <c r="K70" s="39" t="s">
        <v>68</v>
      </c>
      <c r="L70" s="40" t="s">
        <v>68</v>
      </c>
      <c r="M70" s="40" t="s">
        <v>68</v>
      </c>
      <c r="N70" s="44" t="s">
        <v>68</v>
      </c>
      <c r="O70" s="40">
        <v>6166</v>
      </c>
      <c r="P70" s="40">
        <v>666</v>
      </c>
      <c r="Q70" s="40">
        <v>0</v>
      </c>
      <c r="R70" s="44">
        <v>0</v>
      </c>
      <c r="S70" s="39" t="s">
        <v>68</v>
      </c>
      <c r="T70" s="47" t="s">
        <v>68</v>
      </c>
      <c r="V70" s="109" t="s">
        <v>90</v>
      </c>
      <c r="W70" s="108">
        <f t="shared" si="4"/>
        <v>2</v>
      </c>
      <c r="X70" s="108" t="str">
        <f t="shared" si="5"/>
        <v>Quarter 1</v>
      </c>
      <c r="Y70" s="108" t="str" cm="1">
        <f t="array" ref="Y70">_xlfn.IFS(OR(W70=1,W70=2,W70=3),"1",(OR(W70=4,W70=5,W70=6)),"2",(OR(W70=7,W70=8,W70=9)),"3",(OR(W70=10,W70=11,W70=12)),"4")</f>
        <v>1</v>
      </c>
      <c r="Z70" s="109">
        <v>2001</v>
      </c>
    </row>
    <row r="71" spans="1:26" ht="17.149999999999999" customHeight="1" x14ac:dyDescent="0.35">
      <c r="A71" s="50" t="str">
        <f t="shared" si="3"/>
        <v>March 2001</v>
      </c>
      <c r="B71" s="39">
        <v>122856</v>
      </c>
      <c r="C71" s="40">
        <v>1007</v>
      </c>
      <c r="D71" s="40">
        <v>6239</v>
      </c>
      <c r="E71" s="41">
        <f t="shared" si="0"/>
        <v>-5232</v>
      </c>
      <c r="F71" s="39">
        <v>3119</v>
      </c>
      <c r="G71" s="40">
        <v>-7</v>
      </c>
      <c r="H71" s="40">
        <v>0</v>
      </c>
      <c r="I71" s="42">
        <f t="shared" si="1"/>
        <v>123863</v>
      </c>
      <c r="J71" s="43">
        <f t="shared" si="6"/>
        <v>120736</v>
      </c>
      <c r="K71" s="39" t="s">
        <v>68</v>
      </c>
      <c r="L71" s="40" t="s">
        <v>68</v>
      </c>
      <c r="M71" s="40" t="s">
        <v>68</v>
      </c>
      <c r="N71" s="44" t="s">
        <v>68</v>
      </c>
      <c r="O71" s="40">
        <v>6974</v>
      </c>
      <c r="P71" s="40">
        <v>721</v>
      </c>
      <c r="Q71" s="40">
        <v>0</v>
      </c>
      <c r="R71" s="44">
        <v>0</v>
      </c>
      <c r="S71" s="39" t="s">
        <v>68</v>
      </c>
      <c r="T71" s="47" t="s">
        <v>68</v>
      </c>
      <c r="V71" s="109" t="s">
        <v>91</v>
      </c>
      <c r="W71" s="108">
        <f t="shared" si="4"/>
        <v>3</v>
      </c>
      <c r="X71" s="108" t="str">
        <f t="shared" si="5"/>
        <v>Quarter 1</v>
      </c>
      <c r="Y71" s="108" t="str" cm="1">
        <f t="array" ref="Y71">_xlfn.IFS(OR(W71=1,W71=2,W71=3),"1",(OR(W71=4,W71=5,W71=6)),"2",(OR(W71=7,W71=8,W71=9)),"3",(OR(W71=10,W71=11,W71=12)),"4")</f>
        <v>1</v>
      </c>
      <c r="Z71" s="109">
        <v>2001</v>
      </c>
    </row>
    <row r="72" spans="1:26" ht="17.149999999999999" customHeight="1" x14ac:dyDescent="0.35">
      <c r="A72" s="50" t="str">
        <f t="shared" si="3"/>
        <v>April 2001</v>
      </c>
      <c r="B72" s="39">
        <v>114482</v>
      </c>
      <c r="C72" s="40">
        <v>681</v>
      </c>
      <c r="D72" s="40">
        <v>10928</v>
      </c>
      <c r="E72" s="41">
        <f t="shared" si="0"/>
        <v>-10247</v>
      </c>
      <c r="F72" s="39">
        <v>179</v>
      </c>
      <c r="G72" s="40">
        <v>-4.67</v>
      </c>
      <c r="H72" s="40">
        <v>0</v>
      </c>
      <c r="I72" s="42">
        <f t="shared" si="1"/>
        <v>115163</v>
      </c>
      <c r="J72" s="43">
        <f t="shared" si="6"/>
        <v>104409.33</v>
      </c>
      <c r="K72" s="39" t="s">
        <v>68</v>
      </c>
      <c r="L72" s="40" t="s">
        <v>68</v>
      </c>
      <c r="M72" s="40" t="s">
        <v>68</v>
      </c>
      <c r="N72" s="44" t="s">
        <v>68</v>
      </c>
      <c r="O72" s="40">
        <v>6794</v>
      </c>
      <c r="P72" s="40">
        <v>565</v>
      </c>
      <c r="Q72" s="40">
        <v>0</v>
      </c>
      <c r="R72" s="44">
        <v>0</v>
      </c>
      <c r="S72" s="39" t="s">
        <v>68</v>
      </c>
      <c r="T72" s="47" t="s">
        <v>68</v>
      </c>
      <c r="V72" s="109" t="s">
        <v>92</v>
      </c>
      <c r="W72" s="108">
        <f t="shared" si="4"/>
        <v>4</v>
      </c>
      <c r="X72" s="108" t="str">
        <f t="shared" si="5"/>
        <v>Quarter 2</v>
      </c>
      <c r="Y72" s="108" t="str" cm="1">
        <f t="array" ref="Y72">_xlfn.IFS(OR(W72=1,W72=2,W72=3),"1",(OR(W72=4,W72=5,W72=6)),"2",(OR(W72=7,W72=8,W72=9)),"3",(OR(W72=10,W72=11,W72=12)),"4")</f>
        <v>2</v>
      </c>
      <c r="Z72" s="109">
        <v>2001</v>
      </c>
    </row>
    <row r="73" spans="1:26" ht="17.149999999999999" customHeight="1" x14ac:dyDescent="0.35">
      <c r="A73" s="50" t="str">
        <f t="shared" si="3"/>
        <v>May 2001</v>
      </c>
      <c r="B73" s="39">
        <v>92231</v>
      </c>
      <c r="C73" s="40">
        <v>719</v>
      </c>
      <c r="D73" s="40">
        <v>13092</v>
      </c>
      <c r="E73" s="41">
        <f t="shared" ref="E73:E136" si="7">$C73-$D73</f>
        <v>-12373</v>
      </c>
      <c r="F73" s="39">
        <v>-1156</v>
      </c>
      <c r="G73" s="40">
        <v>-4.67</v>
      </c>
      <c r="H73" s="40">
        <v>0</v>
      </c>
      <c r="I73" s="42">
        <f t="shared" ref="I73:I136" si="8">$B73+$C73</f>
        <v>92950</v>
      </c>
      <c r="J73" s="43">
        <f t="shared" si="6"/>
        <v>78697.33</v>
      </c>
      <c r="K73" s="39" t="s">
        <v>68</v>
      </c>
      <c r="L73" s="40" t="s">
        <v>68</v>
      </c>
      <c r="M73" s="40" t="s">
        <v>68</v>
      </c>
      <c r="N73" s="44" t="s">
        <v>68</v>
      </c>
      <c r="O73" s="40">
        <v>6815</v>
      </c>
      <c r="P73" s="40">
        <v>454</v>
      </c>
      <c r="Q73" s="40">
        <v>0</v>
      </c>
      <c r="R73" s="44">
        <v>0</v>
      </c>
      <c r="S73" s="39" t="s">
        <v>68</v>
      </c>
      <c r="T73" s="47" t="s">
        <v>68</v>
      </c>
      <c r="V73" s="109" t="s">
        <v>93</v>
      </c>
      <c r="W73" s="108">
        <f t="shared" si="4"/>
        <v>5</v>
      </c>
      <c r="X73" s="108" t="str">
        <f t="shared" si="5"/>
        <v>Quarter 2</v>
      </c>
      <c r="Y73" s="108" t="str" cm="1">
        <f t="array" ref="Y73">_xlfn.IFS(OR(W73=1,W73=2,W73=3),"1",(OR(W73=4,W73=5,W73=6)),"2",(OR(W73=7,W73=8,W73=9)),"3",(OR(W73=10,W73=11,W73=12)),"4")</f>
        <v>2</v>
      </c>
      <c r="Z73" s="109">
        <v>2001</v>
      </c>
    </row>
    <row r="74" spans="1:26" ht="17.149999999999999" customHeight="1" x14ac:dyDescent="0.35">
      <c r="A74" s="50" t="str">
        <f t="shared" ref="A74:A137" si="9">V74&amp;" "&amp;Z74</f>
        <v>June 2001</v>
      </c>
      <c r="B74" s="39">
        <v>83246</v>
      </c>
      <c r="C74" s="40">
        <v>696</v>
      </c>
      <c r="D74" s="40">
        <v>13301</v>
      </c>
      <c r="E74" s="41">
        <f t="shared" si="7"/>
        <v>-12605</v>
      </c>
      <c r="F74" s="39">
        <v>-4236</v>
      </c>
      <c r="G74" s="40">
        <v>-4.67</v>
      </c>
      <c r="H74" s="40">
        <v>0</v>
      </c>
      <c r="I74" s="42">
        <f t="shared" si="8"/>
        <v>83942</v>
      </c>
      <c r="J74" s="43">
        <f t="shared" si="6"/>
        <v>66400.33</v>
      </c>
      <c r="K74" s="39" t="s">
        <v>68</v>
      </c>
      <c r="L74" s="40" t="s">
        <v>68</v>
      </c>
      <c r="M74" s="40" t="s">
        <v>68</v>
      </c>
      <c r="N74" s="44" t="s">
        <v>68</v>
      </c>
      <c r="O74" s="40">
        <v>5641</v>
      </c>
      <c r="P74" s="40">
        <v>308</v>
      </c>
      <c r="Q74" s="40">
        <v>0</v>
      </c>
      <c r="R74" s="44">
        <v>0</v>
      </c>
      <c r="S74" s="39" t="s">
        <v>68</v>
      </c>
      <c r="T74" s="47" t="s">
        <v>68</v>
      </c>
      <c r="V74" s="109" t="s">
        <v>94</v>
      </c>
      <c r="W74" s="108">
        <f t="shared" ref="W74:W137" si="10">MONTH(1&amp;LEFT(V74,3))</f>
        <v>6</v>
      </c>
      <c r="X74" s="108" t="str">
        <f t="shared" ref="X74:X137" si="11">"Quarter "&amp;Y74</f>
        <v>Quarter 2</v>
      </c>
      <c r="Y74" s="108" t="str" cm="1">
        <f t="array" ref="Y74">_xlfn.IFS(OR(W74=1,W74=2,W74=3),"1",(OR(W74=4,W74=5,W74=6)),"2",(OR(W74=7,W74=8,W74=9)),"3",(OR(W74=10,W74=11,W74=12)),"4")</f>
        <v>2</v>
      </c>
      <c r="Z74" s="109">
        <v>2001</v>
      </c>
    </row>
    <row r="75" spans="1:26" ht="17.149999999999999" customHeight="1" x14ac:dyDescent="0.35">
      <c r="A75" s="50" t="str">
        <f t="shared" si="9"/>
        <v>July 2001</v>
      </c>
      <c r="B75" s="39">
        <v>83435</v>
      </c>
      <c r="C75" s="40">
        <v>0</v>
      </c>
      <c r="D75" s="40">
        <v>17890</v>
      </c>
      <c r="E75" s="41">
        <f t="shared" si="7"/>
        <v>-17890</v>
      </c>
      <c r="F75" s="39">
        <v>-6486</v>
      </c>
      <c r="G75" s="40">
        <v>-6</v>
      </c>
      <c r="H75" s="40">
        <v>0</v>
      </c>
      <c r="I75" s="42">
        <f t="shared" si="8"/>
        <v>83435</v>
      </c>
      <c r="J75" s="43">
        <f t="shared" si="6"/>
        <v>59053</v>
      </c>
      <c r="K75" s="39" t="s">
        <v>68</v>
      </c>
      <c r="L75" s="40" t="s">
        <v>68</v>
      </c>
      <c r="M75" s="40" t="s">
        <v>68</v>
      </c>
      <c r="N75" s="44" t="s">
        <v>68</v>
      </c>
      <c r="O75" s="40">
        <v>6049</v>
      </c>
      <c r="P75" s="40">
        <v>317</v>
      </c>
      <c r="Q75" s="40">
        <v>0</v>
      </c>
      <c r="R75" s="44">
        <v>0</v>
      </c>
      <c r="S75" s="39" t="s">
        <v>68</v>
      </c>
      <c r="T75" s="47" t="s">
        <v>68</v>
      </c>
      <c r="V75" s="109" t="s">
        <v>95</v>
      </c>
      <c r="W75" s="108">
        <f t="shared" si="10"/>
        <v>7</v>
      </c>
      <c r="X75" s="108" t="str">
        <f t="shared" si="11"/>
        <v>Quarter 3</v>
      </c>
      <c r="Y75" s="108" t="str" cm="1">
        <f t="array" ref="Y75">_xlfn.IFS(OR(W75=1,W75=2,W75=3),"1",(OR(W75=4,W75=5,W75=6)),"2",(OR(W75=7,W75=8,W75=9)),"3",(OR(W75=10,W75=11,W75=12)),"4")</f>
        <v>3</v>
      </c>
      <c r="Z75" s="109">
        <v>2001</v>
      </c>
    </row>
    <row r="76" spans="1:26" ht="17.149999999999999" customHeight="1" x14ac:dyDescent="0.35">
      <c r="A76" s="50" t="str">
        <f t="shared" si="9"/>
        <v>August 2001</v>
      </c>
      <c r="B76" s="39">
        <v>77481</v>
      </c>
      <c r="C76" s="40">
        <v>721</v>
      </c>
      <c r="D76" s="40">
        <v>15735</v>
      </c>
      <c r="E76" s="41">
        <f t="shared" si="7"/>
        <v>-15014</v>
      </c>
      <c r="F76" s="39">
        <v>-5436</v>
      </c>
      <c r="G76" s="40">
        <v>-6</v>
      </c>
      <c r="H76" s="40">
        <v>0</v>
      </c>
      <c r="I76" s="42">
        <f t="shared" si="8"/>
        <v>78202</v>
      </c>
      <c r="J76" s="43">
        <f t="shared" si="6"/>
        <v>57025</v>
      </c>
      <c r="K76" s="39" t="s">
        <v>68</v>
      </c>
      <c r="L76" s="40" t="s">
        <v>68</v>
      </c>
      <c r="M76" s="40" t="s">
        <v>68</v>
      </c>
      <c r="N76" s="44" t="s">
        <v>68</v>
      </c>
      <c r="O76" s="40">
        <v>5796</v>
      </c>
      <c r="P76" s="40">
        <v>255</v>
      </c>
      <c r="Q76" s="40">
        <v>0</v>
      </c>
      <c r="R76" s="44">
        <v>0</v>
      </c>
      <c r="S76" s="39" t="s">
        <v>68</v>
      </c>
      <c r="T76" s="47" t="s">
        <v>68</v>
      </c>
      <c r="V76" s="109" t="s">
        <v>96</v>
      </c>
      <c r="W76" s="108">
        <f t="shared" si="10"/>
        <v>8</v>
      </c>
      <c r="X76" s="108" t="str">
        <f t="shared" si="11"/>
        <v>Quarter 3</v>
      </c>
      <c r="Y76" s="108" t="str" cm="1">
        <f t="array" ref="Y76">_xlfn.IFS(OR(W76=1,W76=2,W76=3),"1",(OR(W76=4,W76=5,W76=6)),"2",(OR(W76=7,W76=8,W76=9)),"3",(OR(W76=10,W76=11,W76=12)),"4")</f>
        <v>3</v>
      </c>
      <c r="Z76" s="109">
        <v>2001</v>
      </c>
    </row>
    <row r="77" spans="1:26" ht="17.149999999999999" customHeight="1" x14ac:dyDescent="0.35">
      <c r="A77" s="50" t="str">
        <f t="shared" si="9"/>
        <v>September 2001</v>
      </c>
      <c r="B77" s="39">
        <v>87290</v>
      </c>
      <c r="C77" s="40">
        <v>699</v>
      </c>
      <c r="D77" s="40">
        <v>12161</v>
      </c>
      <c r="E77" s="41">
        <f t="shared" si="7"/>
        <v>-11462</v>
      </c>
      <c r="F77" s="39">
        <v>-6095</v>
      </c>
      <c r="G77" s="40">
        <v>-6</v>
      </c>
      <c r="H77" s="40">
        <v>0</v>
      </c>
      <c r="I77" s="42">
        <f t="shared" si="8"/>
        <v>87989</v>
      </c>
      <c r="J77" s="43">
        <f t="shared" si="6"/>
        <v>69727</v>
      </c>
      <c r="K77" s="39" t="s">
        <v>68</v>
      </c>
      <c r="L77" s="40" t="s">
        <v>68</v>
      </c>
      <c r="M77" s="40" t="s">
        <v>68</v>
      </c>
      <c r="N77" s="44" t="s">
        <v>68</v>
      </c>
      <c r="O77" s="40">
        <v>5983</v>
      </c>
      <c r="P77" s="40">
        <v>272</v>
      </c>
      <c r="Q77" s="40">
        <v>0</v>
      </c>
      <c r="R77" s="44">
        <v>0</v>
      </c>
      <c r="S77" s="39" t="s">
        <v>68</v>
      </c>
      <c r="T77" s="47" t="s">
        <v>68</v>
      </c>
      <c r="V77" s="109" t="s">
        <v>97</v>
      </c>
      <c r="W77" s="108">
        <f t="shared" si="10"/>
        <v>9</v>
      </c>
      <c r="X77" s="108" t="str">
        <f t="shared" si="11"/>
        <v>Quarter 3</v>
      </c>
      <c r="Y77" s="108" t="str" cm="1">
        <f t="array" ref="Y77">_xlfn.IFS(OR(W77=1,W77=2,W77=3),"1",(OR(W77=4,W77=5,W77=6)),"2",(OR(W77=7,W77=8,W77=9)),"3",(OR(W77=10,W77=11,W77=12)),"4")</f>
        <v>3</v>
      </c>
      <c r="Z77" s="109">
        <v>2001</v>
      </c>
    </row>
    <row r="78" spans="1:26" ht="17.149999999999999" customHeight="1" x14ac:dyDescent="0.35">
      <c r="A78" s="50" t="str">
        <f t="shared" si="9"/>
        <v>October 2001</v>
      </c>
      <c r="B78" s="39">
        <v>94336</v>
      </c>
      <c r="C78" s="40">
        <v>1557</v>
      </c>
      <c r="D78" s="40">
        <v>13569</v>
      </c>
      <c r="E78" s="41">
        <f t="shared" si="7"/>
        <v>-12012</v>
      </c>
      <c r="F78" s="39">
        <v>-3142</v>
      </c>
      <c r="G78" s="40">
        <v>-4</v>
      </c>
      <c r="H78" s="40">
        <v>0</v>
      </c>
      <c r="I78" s="42">
        <f t="shared" si="8"/>
        <v>95893</v>
      </c>
      <c r="J78" s="43">
        <f t="shared" si="6"/>
        <v>79178</v>
      </c>
      <c r="K78" s="39" t="s">
        <v>68</v>
      </c>
      <c r="L78" s="40" t="s">
        <v>68</v>
      </c>
      <c r="M78" s="40" t="s">
        <v>68</v>
      </c>
      <c r="N78" s="44" t="s">
        <v>68</v>
      </c>
      <c r="O78" s="40">
        <v>6371</v>
      </c>
      <c r="P78" s="40">
        <v>572</v>
      </c>
      <c r="Q78" s="40">
        <v>0</v>
      </c>
      <c r="R78" s="44">
        <v>0</v>
      </c>
      <c r="S78" s="39" t="s">
        <v>68</v>
      </c>
      <c r="T78" s="47" t="s">
        <v>68</v>
      </c>
      <c r="V78" s="109" t="s">
        <v>98</v>
      </c>
      <c r="W78" s="108">
        <f t="shared" si="10"/>
        <v>10</v>
      </c>
      <c r="X78" s="108" t="str">
        <f t="shared" si="11"/>
        <v>Quarter 4</v>
      </c>
      <c r="Y78" s="108" t="str" cm="1">
        <f t="array" ref="Y78">_xlfn.IFS(OR(W78=1,W78=2,W78=3),"1",(OR(W78=4,W78=5,W78=6)),"2",(OR(W78=7,W78=8,W78=9)),"3",(OR(W78=10,W78=11,W78=12)),"4")</f>
        <v>4</v>
      </c>
      <c r="Z78" s="109">
        <v>2001</v>
      </c>
    </row>
    <row r="79" spans="1:26" ht="17.149999999999999" customHeight="1" x14ac:dyDescent="0.35">
      <c r="A79" s="50" t="str">
        <f t="shared" si="9"/>
        <v>November 2001</v>
      </c>
      <c r="B79" s="39">
        <v>110702</v>
      </c>
      <c r="C79" s="40">
        <v>1738</v>
      </c>
      <c r="D79" s="40">
        <v>8639</v>
      </c>
      <c r="E79" s="41">
        <f t="shared" si="7"/>
        <v>-6901</v>
      </c>
      <c r="F79" s="39">
        <v>3229</v>
      </c>
      <c r="G79" s="40">
        <v>-4</v>
      </c>
      <c r="H79" s="40">
        <v>0</v>
      </c>
      <c r="I79" s="42">
        <f t="shared" si="8"/>
        <v>112440</v>
      </c>
      <c r="J79" s="43">
        <f t="shared" si="6"/>
        <v>107026</v>
      </c>
      <c r="K79" s="39" t="s">
        <v>68</v>
      </c>
      <c r="L79" s="40" t="s">
        <v>68</v>
      </c>
      <c r="M79" s="40" t="s">
        <v>68</v>
      </c>
      <c r="N79" s="44" t="s">
        <v>68</v>
      </c>
      <c r="O79" s="40">
        <v>6804</v>
      </c>
      <c r="P79" s="40">
        <v>706</v>
      </c>
      <c r="Q79" s="40">
        <v>0</v>
      </c>
      <c r="R79" s="44">
        <v>0</v>
      </c>
      <c r="S79" s="39" t="s">
        <v>68</v>
      </c>
      <c r="T79" s="47" t="s">
        <v>68</v>
      </c>
      <c r="V79" s="109" t="s">
        <v>99</v>
      </c>
      <c r="W79" s="108">
        <f t="shared" si="10"/>
        <v>11</v>
      </c>
      <c r="X79" s="108" t="str">
        <f t="shared" si="11"/>
        <v>Quarter 4</v>
      </c>
      <c r="Y79" s="108" t="str" cm="1">
        <f t="array" ref="Y79">_xlfn.IFS(OR(W79=1,W79=2,W79=3),"1",(OR(W79=4,W79=5,W79=6)),"2",(OR(W79=7,W79=8,W79=9)),"3",(OR(W79=10,W79=11,W79=12)),"4")</f>
        <v>4</v>
      </c>
      <c r="Z79" s="109">
        <v>2001</v>
      </c>
    </row>
    <row r="80" spans="1:26" ht="17.149999999999999" customHeight="1" x14ac:dyDescent="0.35">
      <c r="A80" s="50" t="str">
        <f t="shared" si="9"/>
        <v>December 2001</v>
      </c>
      <c r="B80" s="39">
        <v>124575</v>
      </c>
      <c r="C80" s="40">
        <v>3985</v>
      </c>
      <c r="D80" s="40">
        <v>4941</v>
      </c>
      <c r="E80" s="41">
        <f t="shared" si="7"/>
        <v>-956</v>
      </c>
      <c r="F80" s="39">
        <v>4899</v>
      </c>
      <c r="G80" s="40">
        <v>-4</v>
      </c>
      <c r="H80" s="40">
        <v>0</v>
      </c>
      <c r="I80" s="42">
        <f t="shared" si="8"/>
        <v>128560</v>
      </c>
      <c r="J80" s="43">
        <f t="shared" si="6"/>
        <v>128514</v>
      </c>
      <c r="K80" s="39" t="s">
        <v>68</v>
      </c>
      <c r="L80" s="40" t="s">
        <v>68</v>
      </c>
      <c r="M80" s="40" t="s">
        <v>68</v>
      </c>
      <c r="N80" s="44" t="s">
        <v>68</v>
      </c>
      <c r="O80" s="40">
        <v>7789</v>
      </c>
      <c r="P80" s="40">
        <v>852</v>
      </c>
      <c r="Q80" s="40">
        <v>0</v>
      </c>
      <c r="R80" s="44">
        <v>0</v>
      </c>
      <c r="S80" s="39" t="s">
        <v>68</v>
      </c>
      <c r="T80" s="47" t="s">
        <v>68</v>
      </c>
      <c r="V80" s="109" t="s">
        <v>100</v>
      </c>
      <c r="W80" s="108">
        <f t="shared" si="10"/>
        <v>12</v>
      </c>
      <c r="X80" s="108" t="str">
        <f t="shared" si="11"/>
        <v>Quarter 4</v>
      </c>
      <c r="Y80" s="108" t="str" cm="1">
        <f t="array" ref="Y80">_xlfn.IFS(OR(W80=1,W80=2,W80=3),"1",(OR(W80=4,W80=5,W80=6)),"2",(OR(W80=7,W80=8,W80=9)),"3",(OR(W80=10,W80=11,W80=12)),"4")</f>
        <v>4</v>
      </c>
      <c r="Z80" s="109">
        <v>2001</v>
      </c>
    </row>
    <row r="81" spans="1:26" ht="17.149999999999999" customHeight="1" x14ac:dyDescent="0.35">
      <c r="A81" s="50" t="str">
        <f t="shared" si="9"/>
        <v>January 2002</v>
      </c>
      <c r="B81" s="39">
        <v>118560</v>
      </c>
      <c r="C81" s="40">
        <v>7155</v>
      </c>
      <c r="D81" s="40">
        <v>3500</v>
      </c>
      <c r="E81" s="41">
        <f t="shared" si="7"/>
        <v>3655</v>
      </c>
      <c r="F81" s="39">
        <v>4694</v>
      </c>
      <c r="G81" s="40">
        <v>-4.67</v>
      </c>
      <c r="H81" s="40">
        <v>0</v>
      </c>
      <c r="I81" s="42">
        <f t="shared" si="8"/>
        <v>125715</v>
      </c>
      <c r="J81" s="43">
        <f t="shared" si="6"/>
        <v>126904.33</v>
      </c>
      <c r="K81" s="39" t="s">
        <v>68</v>
      </c>
      <c r="L81" s="40" t="s">
        <v>68</v>
      </c>
      <c r="M81" s="40" t="s">
        <v>68</v>
      </c>
      <c r="N81" s="44" t="s">
        <v>68</v>
      </c>
      <c r="O81" s="40">
        <v>7279</v>
      </c>
      <c r="P81" s="40">
        <v>832</v>
      </c>
      <c r="Q81" s="40">
        <v>0</v>
      </c>
      <c r="R81" s="44">
        <v>0</v>
      </c>
      <c r="S81" s="39" t="s">
        <v>68</v>
      </c>
      <c r="T81" s="47" t="s">
        <v>68</v>
      </c>
      <c r="V81" s="109" t="s">
        <v>89</v>
      </c>
      <c r="W81" s="108">
        <f t="shared" si="10"/>
        <v>1</v>
      </c>
      <c r="X81" s="108" t="str">
        <f t="shared" si="11"/>
        <v>Quarter 1</v>
      </c>
      <c r="Y81" s="108" t="str" cm="1">
        <f t="array" ref="Y81">_xlfn.IFS(OR(W81=1,W81=2,W81=3),"1",(OR(W81=4,W81=5,W81=6)),"2",(OR(W81=7,W81=8,W81=9)),"3",(OR(W81=10,W81=11,W81=12)),"4")</f>
        <v>1</v>
      </c>
      <c r="Z81" s="109">
        <v>2002</v>
      </c>
    </row>
    <row r="82" spans="1:26" ht="17.149999999999999" customHeight="1" x14ac:dyDescent="0.35">
      <c r="A82" s="50" t="str">
        <f t="shared" si="9"/>
        <v>February 2002</v>
      </c>
      <c r="B82" s="39">
        <v>102365</v>
      </c>
      <c r="C82" s="40">
        <v>5683</v>
      </c>
      <c r="D82" s="40">
        <v>3171</v>
      </c>
      <c r="E82" s="41">
        <f t="shared" si="7"/>
        <v>2512</v>
      </c>
      <c r="F82" s="39">
        <v>5552</v>
      </c>
      <c r="G82" s="40">
        <v>-4.67</v>
      </c>
      <c r="H82" s="40">
        <v>0</v>
      </c>
      <c r="I82" s="42">
        <f t="shared" si="8"/>
        <v>108048</v>
      </c>
      <c r="J82" s="43">
        <f t="shared" si="6"/>
        <v>110424.33</v>
      </c>
      <c r="K82" s="39" t="s">
        <v>68</v>
      </c>
      <c r="L82" s="40" t="s">
        <v>68</v>
      </c>
      <c r="M82" s="40" t="s">
        <v>68</v>
      </c>
      <c r="N82" s="44" t="s">
        <v>68</v>
      </c>
      <c r="O82" s="40">
        <v>6421</v>
      </c>
      <c r="P82" s="40">
        <v>716</v>
      </c>
      <c r="Q82" s="40">
        <v>0</v>
      </c>
      <c r="R82" s="44">
        <v>0</v>
      </c>
      <c r="S82" s="39" t="s">
        <v>68</v>
      </c>
      <c r="T82" s="47" t="s">
        <v>68</v>
      </c>
      <c r="V82" s="109" t="s">
        <v>90</v>
      </c>
      <c r="W82" s="108">
        <f t="shared" si="10"/>
        <v>2</v>
      </c>
      <c r="X82" s="108" t="str">
        <f t="shared" si="11"/>
        <v>Quarter 1</v>
      </c>
      <c r="Y82" s="108" t="str" cm="1">
        <f t="array" ref="Y82">_xlfn.IFS(OR(W82=1,W82=2,W82=3),"1",(OR(W82=4,W82=5,W82=6)),"2",(OR(W82=7,W82=8,W82=9)),"3",(OR(W82=10,W82=11,W82=12)),"4")</f>
        <v>1</v>
      </c>
      <c r="Z82" s="109">
        <v>2002</v>
      </c>
    </row>
    <row r="83" spans="1:26" ht="17.149999999999999" customHeight="1" x14ac:dyDescent="0.35">
      <c r="A83" s="50" t="str">
        <f t="shared" si="9"/>
        <v>March 2002</v>
      </c>
      <c r="B83" s="39">
        <v>112622</v>
      </c>
      <c r="C83" s="40">
        <v>4649</v>
      </c>
      <c r="D83" s="40">
        <v>9486</v>
      </c>
      <c r="E83" s="41">
        <f t="shared" si="7"/>
        <v>-4837</v>
      </c>
      <c r="F83" s="39">
        <v>4156</v>
      </c>
      <c r="G83" s="40">
        <v>-4.67</v>
      </c>
      <c r="H83" s="40">
        <v>0</v>
      </c>
      <c r="I83" s="42">
        <f t="shared" si="8"/>
        <v>117271</v>
      </c>
      <c r="J83" s="43">
        <f t="shared" si="6"/>
        <v>111936.33</v>
      </c>
      <c r="K83" s="39" t="s">
        <v>68</v>
      </c>
      <c r="L83" s="40" t="s">
        <v>68</v>
      </c>
      <c r="M83" s="40" t="s">
        <v>68</v>
      </c>
      <c r="N83" s="44" t="s">
        <v>68</v>
      </c>
      <c r="O83" s="40">
        <v>7027</v>
      </c>
      <c r="P83" s="40">
        <v>739</v>
      </c>
      <c r="Q83" s="40">
        <v>0</v>
      </c>
      <c r="R83" s="44">
        <v>0</v>
      </c>
      <c r="S83" s="39" t="s">
        <v>68</v>
      </c>
      <c r="T83" s="47" t="s">
        <v>68</v>
      </c>
      <c r="V83" s="109" t="s">
        <v>91</v>
      </c>
      <c r="W83" s="108">
        <f t="shared" si="10"/>
        <v>3</v>
      </c>
      <c r="X83" s="108" t="str">
        <f t="shared" si="11"/>
        <v>Quarter 1</v>
      </c>
      <c r="Y83" s="108" t="str" cm="1">
        <f t="array" ref="Y83">_xlfn.IFS(OR(W83=1,W83=2,W83=3),"1",(OR(W83=4,W83=5,W83=6)),"2",(OR(W83=7,W83=8,W83=9)),"3",(OR(W83=10,W83=11,W83=12)),"4")</f>
        <v>1</v>
      </c>
      <c r="Z83" s="109">
        <v>2002</v>
      </c>
    </row>
    <row r="84" spans="1:26" ht="17.149999999999999" customHeight="1" x14ac:dyDescent="0.35">
      <c r="A84" s="50" t="str">
        <f t="shared" si="9"/>
        <v>April 2002</v>
      </c>
      <c r="B84" s="39">
        <v>106844</v>
      </c>
      <c r="C84" s="40">
        <v>2202</v>
      </c>
      <c r="D84" s="40">
        <v>14164</v>
      </c>
      <c r="E84" s="41">
        <f t="shared" si="7"/>
        <v>-11962</v>
      </c>
      <c r="F84" s="39">
        <v>-2296</v>
      </c>
      <c r="G84" s="40">
        <v>-7.67</v>
      </c>
      <c r="H84" s="40">
        <v>0</v>
      </c>
      <c r="I84" s="42">
        <f t="shared" si="8"/>
        <v>109046</v>
      </c>
      <c r="J84" s="43">
        <f t="shared" si="6"/>
        <v>92578.33</v>
      </c>
      <c r="K84" s="39" t="s">
        <v>68</v>
      </c>
      <c r="L84" s="40" t="s">
        <v>68</v>
      </c>
      <c r="M84" s="40" t="s">
        <v>68</v>
      </c>
      <c r="N84" s="44" t="s">
        <v>68</v>
      </c>
      <c r="O84" s="40">
        <v>6918</v>
      </c>
      <c r="P84" s="40">
        <v>587</v>
      </c>
      <c r="Q84" s="40">
        <v>0</v>
      </c>
      <c r="R84" s="44">
        <v>0</v>
      </c>
      <c r="S84" s="39" t="s">
        <v>68</v>
      </c>
      <c r="T84" s="47" t="s">
        <v>68</v>
      </c>
      <c r="V84" s="109" t="s">
        <v>92</v>
      </c>
      <c r="W84" s="108">
        <f t="shared" si="10"/>
        <v>4</v>
      </c>
      <c r="X84" s="108" t="str">
        <f t="shared" si="11"/>
        <v>Quarter 2</v>
      </c>
      <c r="Y84" s="108" t="str" cm="1">
        <f t="array" ref="Y84">_xlfn.IFS(OR(W84=1,W84=2,W84=3),"1",(OR(W84=4,W84=5,W84=6)),"2",(OR(W84=7,W84=8,W84=9)),"3",(OR(W84=10,W84=11,W84=12)),"4")</f>
        <v>2</v>
      </c>
      <c r="Z84" s="109">
        <v>2002</v>
      </c>
    </row>
    <row r="85" spans="1:26" ht="17.149999999999999" customHeight="1" x14ac:dyDescent="0.35">
      <c r="A85" s="50" t="str">
        <f t="shared" si="9"/>
        <v>May 2002</v>
      </c>
      <c r="B85" s="39">
        <v>101677</v>
      </c>
      <c r="C85" s="40">
        <v>743</v>
      </c>
      <c r="D85" s="40">
        <v>18894</v>
      </c>
      <c r="E85" s="41">
        <f t="shared" si="7"/>
        <v>-18151</v>
      </c>
      <c r="F85" s="39">
        <v>-433</v>
      </c>
      <c r="G85" s="40">
        <v>-7.67</v>
      </c>
      <c r="H85" s="40">
        <v>0</v>
      </c>
      <c r="I85" s="42">
        <f t="shared" si="8"/>
        <v>102420</v>
      </c>
      <c r="J85" s="43">
        <f t="shared" si="6"/>
        <v>83085.33</v>
      </c>
      <c r="K85" s="39" t="s">
        <v>68</v>
      </c>
      <c r="L85" s="40" t="s">
        <v>68</v>
      </c>
      <c r="M85" s="40" t="s">
        <v>68</v>
      </c>
      <c r="N85" s="44" t="s">
        <v>68</v>
      </c>
      <c r="O85" s="40">
        <v>7000</v>
      </c>
      <c r="P85" s="40">
        <v>568</v>
      </c>
      <c r="Q85" s="40">
        <v>0</v>
      </c>
      <c r="R85" s="44">
        <v>0</v>
      </c>
      <c r="S85" s="39" t="s">
        <v>68</v>
      </c>
      <c r="T85" s="47" t="s">
        <v>68</v>
      </c>
      <c r="V85" s="109" t="s">
        <v>93</v>
      </c>
      <c r="W85" s="108">
        <f t="shared" si="10"/>
        <v>5</v>
      </c>
      <c r="X85" s="108" t="str">
        <f t="shared" si="11"/>
        <v>Quarter 2</v>
      </c>
      <c r="Y85" s="108" t="str" cm="1">
        <f t="array" ref="Y85">_xlfn.IFS(OR(W85=1,W85=2,W85=3),"1",(OR(W85=4,W85=5,W85=6)),"2",(OR(W85=7,W85=8,W85=9)),"3",(OR(W85=10,W85=11,W85=12)),"4")</f>
        <v>2</v>
      </c>
      <c r="Z85" s="109">
        <v>2002</v>
      </c>
    </row>
    <row r="86" spans="1:26" ht="17.149999999999999" customHeight="1" x14ac:dyDescent="0.35">
      <c r="A86" s="50" t="str">
        <f t="shared" si="9"/>
        <v>June 2002</v>
      </c>
      <c r="B86" s="39">
        <v>86999</v>
      </c>
      <c r="C86" s="40">
        <v>1504</v>
      </c>
      <c r="D86" s="40">
        <v>16942</v>
      </c>
      <c r="E86" s="41">
        <f t="shared" si="7"/>
        <v>-15438</v>
      </c>
      <c r="F86" s="39">
        <v>-6012</v>
      </c>
      <c r="G86" s="40">
        <v>-7.67</v>
      </c>
      <c r="H86" s="40">
        <v>0</v>
      </c>
      <c r="I86" s="42">
        <f t="shared" si="8"/>
        <v>88503</v>
      </c>
      <c r="J86" s="43">
        <f t="shared" si="6"/>
        <v>65541.33</v>
      </c>
      <c r="K86" s="39" t="s">
        <v>68</v>
      </c>
      <c r="L86" s="40" t="s">
        <v>68</v>
      </c>
      <c r="M86" s="40" t="s">
        <v>68</v>
      </c>
      <c r="N86" s="44" t="s">
        <v>68</v>
      </c>
      <c r="O86" s="40">
        <v>6120</v>
      </c>
      <c r="P86" s="40">
        <v>445</v>
      </c>
      <c r="Q86" s="40">
        <v>0</v>
      </c>
      <c r="R86" s="44">
        <v>0</v>
      </c>
      <c r="S86" s="39" t="s">
        <v>68</v>
      </c>
      <c r="T86" s="47" t="s">
        <v>68</v>
      </c>
      <c r="V86" s="109" t="s">
        <v>94</v>
      </c>
      <c r="W86" s="108">
        <f t="shared" si="10"/>
        <v>6</v>
      </c>
      <c r="X86" s="108" t="str">
        <f t="shared" si="11"/>
        <v>Quarter 2</v>
      </c>
      <c r="Y86" s="108" t="str" cm="1">
        <f t="array" ref="Y86">_xlfn.IFS(OR(W86=1,W86=2,W86=3),"1",(OR(W86=4,W86=5,W86=6)),"2",(OR(W86=7,W86=8,W86=9)),"3",(OR(W86=10,W86=11,W86=12)),"4")</f>
        <v>2</v>
      </c>
      <c r="Z86" s="109">
        <v>2002</v>
      </c>
    </row>
    <row r="87" spans="1:26" ht="17.149999999999999" customHeight="1" x14ac:dyDescent="0.35">
      <c r="A87" s="50" t="str">
        <f t="shared" si="9"/>
        <v>July 2002</v>
      </c>
      <c r="B87" s="39">
        <v>72340</v>
      </c>
      <c r="C87" s="40">
        <v>2551</v>
      </c>
      <c r="D87" s="40">
        <v>4195</v>
      </c>
      <c r="E87" s="41">
        <f t="shared" si="7"/>
        <v>-1644</v>
      </c>
      <c r="F87" s="39">
        <v>-6427</v>
      </c>
      <c r="G87" s="40">
        <v>-12.33</v>
      </c>
      <c r="H87" s="40">
        <v>0</v>
      </c>
      <c r="I87" s="42">
        <f t="shared" si="8"/>
        <v>74891</v>
      </c>
      <c r="J87" s="43">
        <f t="shared" si="6"/>
        <v>64256.67</v>
      </c>
      <c r="K87" s="39" t="s">
        <v>68</v>
      </c>
      <c r="L87" s="40" t="s">
        <v>68</v>
      </c>
      <c r="M87" s="40" t="s">
        <v>68</v>
      </c>
      <c r="N87" s="44" t="s">
        <v>68</v>
      </c>
      <c r="O87" s="40">
        <v>5655</v>
      </c>
      <c r="P87" s="40">
        <v>301</v>
      </c>
      <c r="Q87" s="40">
        <v>0</v>
      </c>
      <c r="R87" s="44">
        <v>0</v>
      </c>
      <c r="S87" s="39" t="s">
        <v>68</v>
      </c>
      <c r="T87" s="47" t="s">
        <v>68</v>
      </c>
      <c r="V87" s="109" t="s">
        <v>95</v>
      </c>
      <c r="W87" s="108">
        <f t="shared" si="10"/>
        <v>7</v>
      </c>
      <c r="X87" s="108" t="str">
        <f t="shared" si="11"/>
        <v>Quarter 3</v>
      </c>
      <c r="Y87" s="108" t="str" cm="1">
        <f t="array" ref="Y87">_xlfn.IFS(OR(W87=1,W87=2,W87=3),"1",(OR(W87=4,W87=5,W87=6)),"2",(OR(W87=7,W87=8,W87=9)),"3",(OR(W87=10,W87=11,W87=12)),"4")</f>
        <v>3</v>
      </c>
      <c r="Z87" s="109">
        <v>2002</v>
      </c>
    </row>
    <row r="88" spans="1:26" ht="17.149999999999999" customHeight="1" x14ac:dyDescent="0.35">
      <c r="A88" s="50" t="str">
        <f t="shared" si="9"/>
        <v>August 2002</v>
      </c>
      <c r="B88" s="39">
        <v>76907</v>
      </c>
      <c r="C88" s="40">
        <v>1721</v>
      </c>
      <c r="D88" s="40">
        <v>14505</v>
      </c>
      <c r="E88" s="41">
        <f t="shared" si="7"/>
        <v>-12784</v>
      </c>
      <c r="F88" s="39">
        <v>-3096</v>
      </c>
      <c r="G88" s="40">
        <v>-12.33</v>
      </c>
      <c r="H88" s="40">
        <v>0</v>
      </c>
      <c r="I88" s="42">
        <f t="shared" si="8"/>
        <v>78628</v>
      </c>
      <c r="J88" s="43">
        <f t="shared" si="6"/>
        <v>61014.67</v>
      </c>
      <c r="K88" s="39" t="s">
        <v>68</v>
      </c>
      <c r="L88" s="40" t="s">
        <v>68</v>
      </c>
      <c r="M88" s="40" t="s">
        <v>68</v>
      </c>
      <c r="N88" s="44" t="s">
        <v>68</v>
      </c>
      <c r="O88" s="40">
        <v>5656</v>
      </c>
      <c r="P88" s="40">
        <v>350</v>
      </c>
      <c r="Q88" s="40">
        <v>0</v>
      </c>
      <c r="R88" s="44">
        <v>0</v>
      </c>
      <c r="S88" s="39" t="s">
        <v>68</v>
      </c>
      <c r="T88" s="47" t="s">
        <v>68</v>
      </c>
      <c r="V88" s="109" t="s">
        <v>96</v>
      </c>
      <c r="W88" s="108">
        <f t="shared" si="10"/>
        <v>8</v>
      </c>
      <c r="X88" s="108" t="str">
        <f t="shared" si="11"/>
        <v>Quarter 3</v>
      </c>
      <c r="Y88" s="108" t="str" cm="1">
        <f t="array" ref="Y88">_xlfn.IFS(OR(W88=1,W88=2,W88=3),"1",(OR(W88=4,W88=5,W88=6)),"2",(OR(W88=7,W88=8,W88=9)),"3",(OR(W88=10,W88=11,W88=12)),"4")</f>
        <v>3</v>
      </c>
      <c r="Z88" s="109">
        <v>2002</v>
      </c>
    </row>
    <row r="89" spans="1:26" ht="17.149999999999999" customHeight="1" x14ac:dyDescent="0.35">
      <c r="A89" s="50" t="str">
        <f t="shared" si="9"/>
        <v>September 2002</v>
      </c>
      <c r="B89" s="39">
        <v>86430</v>
      </c>
      <c r="C89" s="40">
        <v>1590</v>
      </c>
      <c r="D89" s="40">
        <v>14677</v>
      </c>
      <c r="E89" s="41">
        <f t="shared" si="7"/>
        <v>-13087</v>
      </c>
      <c r="F89" s="39">
        <v>-5117</v>
      </c>
      <c r="G89" s="40">
        <v>-12.33</v>
      </c>
      <c r="H89" s="40">
        <v>0</v>
      </c>
      <c r="I89" s="42">
        <f t="shared" si="8"/>
        <v>88020</v>
      </c>
      <c r="J89" s="43">
        <f t="shared" si="6"/>
        <v>68213.67</v>
      </c>
      <c r="K89" s="39" t="s">
        <v>68</v>
      </c>
      <c r="L89" s="40" t="s">
        <v>68</v>
      </c>
      <c r="M89" s="40" t="s">
        <v>68</v>
      </c>
      <c r="N89" s="44" t="s">
        <v>68</v>
      </c>
      <c r="O89" s="40">
        <v>5970</v>
      </c>
      <c r="P89" s="40">
        <v>278</v>
      </c>
      <c r="Q89" s="40">
        <v>0</v>
      </c>
      <c r="R89" s="44">
        <v>0</v>
      </c>
      <c r="S89" s="39" t="s">
        <v>68</v>
      </c>
      <c r="T89" s="47" t="s">
        <v>68</v>
      </c>
      <c r="V89" s="109" t="s">
        <v>97</v>
      </c>
      <c r="W89" s="108">
        <f t="shared" si="10"/>
        <v>9</v>
      </c>
      <c r="X89" s="108" t="str">
        <f t="shared" si="11"/>
        <v>Quarter 3</v>
      </c>
      <c r="Y89" s="108" t="str" cm="1">
        <f t="array" ref="Y89">_xlfn.IFS(OR(W89=1,W89=2,W89=3),"1",(OR(W89=4,W89=5,W89=6)),"2",(OR(W89=7,W89=8,W89=9)),"3",(OR(W89=10,W89=11,W89=12)),"4")</f>
        <v>3</v>
      </c>
      <c r="Z89" s="109">
        <v>2002</v>
      </c>
    </row>
    <row r="90" spans="1:26" ht="17.149999999999999" customHeight="1" x14ac:dyDescent="0.35">
      <c r="A90" s="50" t="str">
        <f t="shared" si="9"/>
        <v>October 2002</v>
      </c>
      <c r="B90" s="39">
        <v>109413</v>
      </c>
      <c r="C90" s="40">
        <v>4411</v>
      </c>
      <c r="D90" s="40">
        <v>16606</v>
      </c>
      <c r="E90" s="41">
        <f t="shared" si="7"/>
        <v>-12195</v>
      </c>
      <c r="F90" s="39">
        <v>-1590</v>
      </c>
      <c r="G90" s="40">
        <v>-8.33</v>
      </c>
      <c r="H90" s="40">
        <v>0</v>
      </c>
      <c r="I90" s="42">
        <f t="shared" si="8"/>
        <v>113824</v>
      </c>
      <c r="J90" s="43">
        <f t="shared" si="6"/>
        <v>95619.67</v>
      </c>
      <c r="K90" s="39" t="s">
        <v>68</v>
      </c>
      <c r="L90" s="40" t="s">
        <v>68</v>
      </c>
      <c r="M90" s="40" t="s">
        <v>68</v>
      </c>
      <c r="N90" s="44" t="s">
        <v>68</v>
      </c>
      <c r="O90" s="40">
        <v>6997</v>
      </c>
      <c r="P90" s="40">
        <v>690</v>
      </c>
      <c r="Q90" s="40">
        <v>0</v>
      </c>
      <c r="R90" s="44">
        <v>0</v>
      </c>
      <c r="S90" s="39" t="s">
        <v>68</v>
      </c>
      <c r="T90" s="47" t="s">
        <v>68</v>
      </c>
      <c r="V90" s="109" t="s">
        <v>98</v>
      </c>
      <c r="W90" s="108">
        <f t="shared" si="10"/>
        <v>10</v>
      </c>
      <c r="X90" s="108" t="str">
        <f t="shared" si="11"/>
        <v>Quarter 4</v>
      </c>
      <c r="Y90" s="108" t="str" cm="1">
        <f t="array" ref="Y90">_xlfn.IFS(OR(W90=1,W90=2,W90=3),"1",(OR(W90=4,W90=5,W90=6)),"2",(OR(W90=7,W90=8,W90=9)),"3",(OR(W90=10,W90=11,W90=12)),"4")</f>
        <v>4</v>
      </c>
      <c r="Z90" s="109">
        <v>2002</v>
      </c>
    </row>
    <row r="91" spans="1:26" ht="17.149999999999999" customHeight="1" x14ac:dyDescent="0.35">
      <c r="A91" s="50" t="str">
        <f t="shared" si="9"/>
        <v>November 2002</v>
      </c>
      <c r="B91" s="39">
        <v>110004</v>
      </c>
      <c r="C91" s="40">
        <v>6082</v>
      </c>
      <c r="D91" s="40">
        <v>10856</v>
      </c>
      <c r="E91" s="41">
        <f t="shared" si="7"/>
        <v>-4774</v>
      </c>
      <c r="F91" s="39">
        <v>-953</v>
      </c>
      <c r="G91" s="40">
        <v>-8.33</v>
      </c>
      <c r="H91" s="40">
        <v>0</v>
      </c>
      <c r="I91" s="42">
        <f t="shared" si="8"/>
        <v>116086</v>
      </c>
      <c r="J91" s="43">
        <f t="shared" si="6"/>
        <v>104268.67</v>
      </c>
      <c r="K91" s="39" t="s">
        <v>68</v>
      </c>
      <c r="L91" s="40" t="s">
        <v>68</v>
      </c>
      <c r="M91" s="40" t="s">
        <v>68</v>
      </c>
      <c r="N91" s="44" t="s">
        <v>68</v>
      </c>
      <c r="O91" s="40">
        <v>6978</v>
      </c>
      <c r="P91" s="40">
        <v>713</v>
      </c>
      <c r="Q91" s="40">
        <v>0</v>
      </c>
      <c r="R91" s="44">
        <v>0</v>
      </c>
      <c r="S91" s="39" t="s">
        <v>68</v>
      </c>
      <c r="T91" s="47" t="s">
        <v>68</v>
      </c>
      <c r="V91" s="109" t="s">
        <v>99</v>
      </c>
      <c r="W91" s="108">
        <f t="shared" si="10"/>
        <v>11</v>
      </c>
      <c r="X91" s="108" t="str">
        <f t="shared" si="11"/>
        <v>Quarter 4</v>
      </c>
      <c r="Y91" s="108" t="str" cm="1">
        <f t="array" ref="Y91">_xlfn.IFS(OR(W91=1,W91=2,W91=3),"1",(OR(W91=4,W91=5,W91=6)),"2",(OR(W91=7,W91=8,W91=9)),"3",(OR(W91=10,W91=11,W91=12)),"4")</f>
        <v>4</v>
      </c>
      <c r="Z91" s="109">
        <v>2002</v>
      </c>
    </row>
    <row r="92" spans="1:26" ht="17.149999999999999" customHeight="1" x14ac:dyDescent="0.35">
      <c r="A92" s="50" t="str">
        <f t="shared" si="9"/>
        <v>December 2002</v>
      </c>
      <c r="B92" s="39">
        <v>120552</v>
      </c>
      <c r="C92" s="40">
        <v>6237</v>
      </c>
      <c r="D92" s="40">
        <v>7770</v>
      </c>
      <c r="E92" s="41">
        <f t="shared" si="7"/>
        <v>-1533</v>
      </c>
      <c r="F92" s="39">
        <v>4166</v>
      </c>
      <c r="G92" s="40">
        <v>-8.33</v>
      </c>
      <c r="H92" s="40">
        <v>0</v>
      </c>
      <c r="I92" s="42">
        <f t="shared" si="8"/>
        <v>126789</v>
      </c>
      <c r="J92" s="43">
        <f t="shared" si="6"/>
        <v>123176.67</v>
      </c>
      <c r="K92" s="39" t="s">
        <v>68</v>
      </c>
      <c r="L92" s="40" t="s">
        <v>68</v>
      </c>
      <c r="M92" s="40" t="s">
        <v>68</v>
      </c>
      <c r="N92" s="44" t="s">
        <v>68</v>
      </c>
      <c r="O92" s="40">
        <v>7343</v>
      </c>
      <c r="P92" s="40">
        <v>798</v>
      </c>
      <c r="Q92" s="40">
        <v>0</v>
      </c>
      <c r="R92" s="44">
        <v>0</v>
      </c>
      <c r="S92" s="39" t="s">
        <v>68</v>
      </c>
      <c r="T92" s="47" t="s">
        <v>68</v>
      </c>
      <c r="V92" s="109" t="s">
        <v>100</v>
      </c>
      <c r="W92" s="108">
        <f t="shared" si="10"/>
        <v>12</v>
      </c>
      <c r="X92" s="108" t="str">
        <f t="shared" si="11"/>
        <v>Quarter 4</v>
      </c>
      <c r="Y92" s="108" t="str" cm="1">
        <f t="array" ref="Y92">_xlfn.IFS(OR(W92=1,W92=2,W92=3),"1",(OR(W92=4,W92=5,W92=6)),"2",(OR(W92=7,W92=8,W92=9)),"3",(OR(W92=10,W92=11,W92=12)),"4")</f>
        <v>4</v>
      </c>
      <c r="Z92" s="109">
        <v>2002</v>
      </c>
    </row>
    <row r="93" spans="1:26" ht="17.149999999999999" customHeight="1" x14ac:dyDescent="0.35">
      <c r="A93" s="50" t="str">
        <f t="shared" si="9"/>
        <v>January 2003</v>
      </c>
      <c r="B93" s="39">
        <v>120546.71</v>
      </c>
      <c r="C93" s="40">
        <v>6803</v>
      </c>
      <c r="D93" s="40">
        <v>5183</v>
      </c>
      <c r="E93" s="41">
        <f t="shared" si="7"/>
        <v>1620</v>
      </c>
      <c r="F93" s="39">
        <v>12619</v>
      </c>
      <c r="G93" s="40">
        <v>-10.23</v>
      </c>
      <c r="H93" s="40">
        <v>0</v>
      </c>
      <c r="I93" s="42">
        <f t="shared" si="8"/>
        <v>127349.71</v>
      </c>
      <c r="J93" s="43">
        <f t="shared" si="6"/>
        <v>134775.48000000001</v>
      </c>
      <c r="K93" s="39" t="s">
        <v>68</v>
      </c>
      <c r="L93" s="40" t="s">
        <v>68</v>
      </c>
      <c r="M93" s="40" t="s">
        <v>68</v>
      </c>
      <c r="N93" s="44" t="s">
        <v>68</v>
      </c>
      <c r="O93" s="40">
        <v>7327.79</v>
      </c>
      <c r="P93" s="40">
        <v>894</v>
      </c>
      <c r="Q93" s="40">
        <v>0</v>
      </c>
      <c r="R93" s="44">
        <v>0</v>
      </c>
      <c r="S93" s="39" t="s">
        <v>68</v>
      </c>
      <c r="T93" s="47" t="s">
        <v>68</v>
      </c>
      <c r="V93" s="109" t="s">
        <v>89</v>
      </c>
      <c r="W93" s="108">
        <f t="shared" si="10"/>
        <v>1</v>
      </c>
      <c r="X93" s="108" t="str">
        <f t="shared" si="11"/>
        <v>Quarter 1</v>
      </c>
      <c r="Y93" s="108" t="str" cm="1">
        <f t="array" ref="Y93">_xlfn.IFS(OR(W93=1,W93=2,W93=3),"1",(OR(W93=4,W93=5,W93=6)),"2",(OR(W93=7,W93=8,W93=9)),"3",(OR(W93=10,W93=11,W93=12)),"4")</f>
        <v>1</v>
      </c>
      <c r="Z93" s="109">
        <v>2003</v>
      </c>
    </row>
    <row r="94" spans="1:26" ht="17.149999999999999" customHeight="1" x14ac:dyDescent="0.35">
      <c r="A94" s="50" t="str">
        <f t="shared" si="9"/>
        <v>February 2003</v>
      </c>
      <c r="B94" s="39">
        <v>111056.97</v>
      </c>
      <c r="C94" s="40">
        <v>5940</v>
      </c>
      <c r="D94" s="40">
        <v>8520</v>
      </c>
      <c r="E94" s="41">
        <f t="shared" si="7"/>
        <v>-2580</v>
      </c>
      <c r="F94" s="39">
        <v>12091</v>
      </c>
      <c r="G94" s="40">
        <v>-10.23</v>
      </c>
      <c r="H94" s="40">
        <v>0</v>
      </c>
      <c r="I94" s="42">
        <f t="shared" si="8"/>
        <v>116996.97</v>
      </c>
      <c r="J94" s="43">
        <f t="shared" si="6"/>
        <v>120557.74</v>
      </c>
      <c r="K94" s="39" t="s">
        <v>68</v>
      </c>
      <c r="L94" s="40" t="s">
        <v>68</v>
      </c>
      <c r="M94" s="40" t="s">
        <v>68</v>
      </c>
      <c r="N94" s="44" t="s">
        <v>68</v>
      </c>
      <c r="O94" s="40">
        <v>6614.26</v>
      </c>
      <c r="P94" s="40">
        <v>810</v>
      </c>
      <c r="Q94" s="40">
        <v>0</v>
      </c>
      <c r="R94" s="44">
        <v>0</v>
      </c>
      <c r="S94" s="39" t="s">
        <v>68</v>
      </c>
      <c r="T94" s="47" t="s">
        <v>68</v>
      </c>
      <c r="V94" s="109" t="s">
        <v>90</v>
      </c>
      <c r="W94" s="108">
        <f t="shared" si="10"/>
        <v>2</v>
      </c>
      <c r="X94" s="108" t="str">
        <f t="shared" si="11"/>
        <v>Quarter 1</v>
      </c>
      <c r="Y94" s="108" t="str" cm="1">
        <f t="array" ref="Y94">_xlfn.IFS(OR(W94=1,W94=2,W94=3),"1",(OR(W94=4,W94=5,W94=6)),"2",(OR(W94=7,W94=8,W94=9)),"3",(OR(W94=10,W94=11,W94=12)),"4")</f>
        <v>1</v>
      </c>
      <c r="Z94" s="109">
        <v>2003</v>
      </c>
    </row>
    <row r="95" spans="1:26" ht="17.149999999999999" customHeight="1" x14ac:dyDescent="0.35">
      <c r="A95" s="50" t="str">
        <f t="shared" si="9"/>
        <v>March 2003</v>
      </c>
      <c r="B95" s="39">
        <v>119256.76</v>
      </c>
      <c r="C95" s="40">
        <v>6899</v>
      </c>
      <c r="D95" s="40">
        <v>20162</v>
      </c>
      <c r="E95" s="41">
        <f t="shared" si="7"/>
        <v>-13263</v>
      </c>
      <c r="F95" s="39">
        <v>3556</v>
      </c>
      <c r="G95" s="40">
        <v>-10.23</v>
      </c>
      <c r="H95" s="40">
        <v>0</v>
      </c>
      <c r="I95" s="42">
        <f t="shared" si="8"/>
        <v>126155.76</v>
      </c>
      <c r="J95" s="43">
        <f t="shared" si="6"/>
        <v>109539.53</v>
      </c>
      <c r="K95" s="39" t="s">
        <v>68</v>
      </c>
      <c r="L95" s="40" t="s">
        <v>68</v>
      </c>
      <c r="M95" s="40" t="s">
        <v>68</v>
      </c>
      <c r="N95" s="44" t="s">
        <v>68</v>
      </c>
      <c r="O95" s="40">
        <v>7314.12</v>
      </c>
      <c r="P95" s="40">
        <v>739</v>
      </c>
      <c r="Q95" s="40">
        <v>0</v>
      </c>
      <c r="R95" s="44">
        <v>0</v>
      </c>
      <c r="S95" s="39" t="s">
        <v>68</v>
      </c>
      <c r="T95" s="47" t="s">
        <v>68</v>
      </c>
      <c r="V95" s="109" t="s">
        <v>91</v>
      </c>
      <c r="W95" s="108">
        <f t="shared" si="10"/>
        <v>3</v>
      </c>
      <c r="X95" s="108" t="str">
        <f t="shared" si="11"/>
        <v>Quarter 1</v>
      </c>
      <c r="Y95" s="108" t="str" cm="1">
        <f t="array" ref="Y95">_xlfn.IFS(OR(W95=1,W95=2,W95=3),"1",(OR(W95=4,W95=5,W95=6)),"2",(OR(W95=7,W95=8,W95=9)),"3",(OR(W95=10,W95=11,W95=12)),"4")</f>
        <v>1</v>
      </c>
      <c r="Z95" s="109">
        <v>2003</v>
      </c>
    </row>
    <row r="96" spans="1:26" ht="17.149999999999999" customHeight="1" x14ac:dyDescent="0.35">
      <c r="A96" s="50" t="str">
        <f t="shared" si="9"/>
        <v>April 2003</v>
      </c>
      <c r="B96" s="39">
        <v>104523.44</v>
      </c>
      <c r="C96" s="40">
        <v>4615</v>
      </c>
      <c r="D96" s="40">
        <v>21408</v>
      </c>
      <c r="E96" s="41">
        <f t="shared" si="7"/>
        <v>-16793</v>
      </c>
      <c r="F96" s="39">
        <v>-887</v>
      </c>
      <c r="G96" s="40">
        <v>-2.2000000000000002</v>
      </c>
      <c r="H96" s="40">
        <v>0</v>
      </c>
      <c r="I96" s="42">
        <f t="shared" si="8"/>
        <v>109138.44</v>
      </c>
      <c r="J96" s="43">
        <f t="shared" si="6"/>
        <v>86841.24</v>
      </c>
      <c r="K96" s="39" t="s">
        <v>68</v>
      </c>
      <c r="L96" s="40" t="s">
        <v>68</v>
      </c>
      <c r="M96" s="40" t="s">
        <v>68</v>
      </c>
      <c r="N96" s="44" t="s">
        <v>68</v>
      </c>
      <c r="O96" s="40">
        <v>6632.37</v>
      </c>
      <c r="P96" s="40">
        <v>652</v>
      </c>
      <c r="Q96" s="40">
        <v>0</v>
      </c>
      <c r="R96" s="44">
        <v>0</v>
      </c>
      <c r="S96" s="39" t="s">
        <v>68</v>
      </c>
      <c r="T96" s="47" t="s">
        <v>68</v>
      </c>
      <c r="V96" s="109" t="s">
        <v>92</v>
      </c>
      <c r="W96" s="108">
        <f t="shared" si="10"/>
        <v>4</v>
      </c>
      <c r="X96" s="108" t="str">
        <f t="shared" si="11"/>
        <v>Quarter 2</v>
      </c>
      <c r="Y96" s="108" t="str" cm="1">
        <f t="array" ref="Y96">_xlfn.IFS(OR(W96=1,W96=2,W96=3),"1",(OR(W96=4,W96=5,W96=6)),"2",(OR(W96=7,W96=8,W96=9)),"3",(OR(W96=10,W96=11,W96=12)),"4")</f>
        <v>2</v>
      </c>
      <c r="Z96" s="109">
        <v>2003</v>
      </c>
    </row>
    <row r="97" spans="1:26" ht="17.149999999999999" customHeight="1" x14ac:dyDescent="0.35">
      <c r="A97" s="50" t="str">
        <f t="shared" si="9"/>
        <v>May 2003</v>
      </c>
      <c r="B97" s="39">
        <v>95638.31</v>
      </c>
      <c r="C97" s="40">
        <v>5808</v>
      </c>
      <c r="D97" s="40">
        <v>21171</v>
      </c>
      <c r="E97" s="41">
        <f t="shared" si="7"/>
        <v>-15363</v>
      </c>
      <c r="F97" s="39">
        <v>-2172</v>
      </c>
      <c r="G97" s="40">
        <v>-2.2000000000000002</v>
      </c>
      <c r="H97" s="40">
        <v>0</v>
      </c>
      <c r="I97" s="42">
        <f t="shared" si="8"/>
        <v>101446.31</v>
      </c>
      <c r="J97" s="43">
        <f t="shared" si="6"/>
        <v>78101.11</v>
      </c>
      <c r="K97" s="39" t="s">
        <v>68</v>
      </c>
      <c r="L97" s="40" t="s">
        <v>68</v>
      </c>
      <c r="M97" s="40" t="s">
        <v>68</v>
      </c>
      <c r="N97" s="44" t="s">
        <v>68</v>
      </c>
      <c r="O97" s="40">
        <v>6277.52</v>
      </c>
      <c r="P97" s="40">
        <v>596</v>
      </c>
      <c r="Q97" s="40">
        <v>0</v>
      </c>
      <c r="R97" s="44">
        <v>0</v>
      </c>
      <c r="S97" s="39" t="s">
        <v>68</v>
      </c>
      <c r="T97" s="47" t="s">
        <v>68</v>
      </c>
      <c r="V97" s="109" t="s">
        <v>93</v>
      </c>
      <c r="W97" s="108">
        <f t="shared" si="10"/>
        <v>5</v>
      </c>
      <c r="X97" s="108" t="str">
        <f t="shared" si="11"/>
        <v>Quarter 2</v>
      </c>
      <c r="Y97" s="108" t="str" cm="1">
        <f t="array" ref="Y97">_xlfn.IFS(OR(W97=1,W97=2,W97=3),"1",(OR(W97=4,W97=5,W97=6)),"2",(OR(W97=7,W97=8,W97=9)),"3",(OR(W97=10,W97=11,W97=12)),"4")</f>
        <v>2</v>
      </c>
      <c r="Z97" s="109">
        <v>2003</v>
      </c>
    </row>
    <row r="98" spans="1:26" ht="17.149999999999999" customHeight="1" x14ac:dyDescent="0.35">
      <c r="A98" s="50" t="str">
        <f t="shared" si="9"/>
        <v>June 2003</v>
      </c>
      <c r="B98" s="39">
        <v>82954.59</v>
      </c>
      <c r="C98" s="40">
        <v>2947</v>
      </c>
      <c r="D98" s="40">
        <v>20849</v>
      </c>
      <c r="E98" s="41">
        <f t="shared" si="7"/>
        <v>-17902</v>
      </c>
      <c r="F98" s="39">
        <v>-4416</v>
      </c>
      <c r="G98" s="40">
        <v>-2.2000000000000002</v>
      </c>
      <c r="H98" s="40">
        <v>0</v>
      </c>
      <c r="I98" s="42">
        <f t="shared" si="8"/>
        <v>85901.59</v>
      </c>
      <c r="J98" s="43">
        <f t="shared" ref="J98:J161" si="12">$B98+$C98-$D98+$F98+$G98+$H98</f>
        <v>60634.39</v>
      </c>
      <c r="K98" s="39" t="s">
        <v>68</v>
      </c>
      <c r="L98" s="40" t="s">
        <v>68</v>
      </c>
      <c r="M98" s="40" t="s">
        <v>68</v>
      </c>
      <c r="N98" s="44" t="s">
        <v>68</v>
      </c>
      <c r="O98" s="40">
        <v>5977.36</v>
      </c>
      <c r="P98" s="40">
        <v>539</v>
      </c>
      <c r="Q98" s="40">
        <v>0</v>
      </c>
      <c r="R98" s="44">
        <v>0</v>
      </c>
      <c r="S98" s="39" t="s">
        <v>68</v>
      </c>
      <c r="T98" s="47" t="s">
        <v>68</v>
      </c>
      <c r="V98" s="109" t="s">
        <v>94</v>
      </c>
      <c r="W98" s="108">
        <f t="shared" si="10"/>
        <v>6</v>
      </c>
      <c r="X98" s="108" t="str">
        <f t="shared" si="11"/>
        <v>Quarter 2</v>
      </c>
      <c r="Y98" s="108" t="str" cm="1">
        <f t="array" ref="Y98">_xlfn.IFS(OR(W98=1,W98=2,W98=3),"1",(OR(W98=4,W98=5,W98=6)),"2",(OR(W98=7,W98=8,W98=9)),"3",(OR(W98=10,W98=11,W98=12)),"4")</f>
        <v>2</v>
      </c>
      <c r="Z98" s="109">
        <v>2003</v>
      </c>
    </row>
    <row r="99" spans="1:26" ht="17.149999999999999" customHeight="1" x14ac:dyDescent="0.35">
      <c r="A99" s="50" t="str">
        <f t="shared" si="9"/>
        <v>July 2003</v>
      </c>
      <c r="B99" s="39">
        <v>83707.23</v>
      </c>
      <c r="C99" s="40">
        <v>4145</v>
      </c>
      <c r="D99" s="40">
        <v>21090</v>
      </c>
      <c r="E99" s="41">
        <f t="shared" si="7"/>
        <v>-16945</v>
      </c>
      <c r="F99" s="39">
        <v>-6835</v>
      </c>
      <c r="G99" s="40">
        <v>-11.83</v>
      </c>
      <c r="H99" s="40">
        <v>0</v>
      </c>
      <c r="I99" s="42">
        <f t="shared" si="8"/>
        <v>87852.23</v>
      </c>
      <c r="J99" s="43">
        <f t="shared" si="12"/>
        <v>59915.399999999994</v>
      </c>
      <c r="K99" s="39" t="s">
        <v>68</v>
      </c>
      <c r="L99" s="40" t="s">
        <v>68</v>
      </c>
      <c r="M99" s="40" t="s">
        <v>68</v>
      </c>
      <c r="N99" s="44" t="s">
        <v>68</v>
      </c>
      <c r="O99" s="40">
        <v>5754.69</v>
      </c>
      <c r="P99" s="40">
        <v>466</v>
      </c>
      <c r="Q99" s="40">
        <v>0</v>
      </c>
      <c r="R99" s="44">
        <v>0</v>
      </c>
      <c r="S99" s="39" t="s">
        <v>68</v>
      </c>
      <c r="T99" s="47" t="s">
        <v>68</v>
      </c>
      <c r="V99" s="109" t="s">
        <v>95</v>
      </c>
      <c r="W99" s="108">
        <f t="shared" si="10"/>
        <v>7</v>
      </c>
      <c r="X99" s="108" t="str">
        <f t="shared" si="11"/>
        <v>Quarter 3</v>
      </c>
      <c r="Y99" s="108" t="str" cm="1">
        <f t="array" ref="Y99">_xlfn.IFS(OR(W99=1,W99=2,W99=3),"1",(OR(W99=4,W99=5,W99=6)),"2",(OR(W99=7,W99=8,W99=9)),"3",(OR(W99=10,W99=11,W99=12)),"4")</f>
        <v>3</v>
      </c>
      <c r="Z99" s="109">
        <v>2003</v>
      </c>
    </row>
    <row r="100" spans="1:26" ht="17.149999999999999" customHeight="1" x14ac:dyDescent="0.35">
      <c r="A100" s="50" t="str">
        <f t="shared" si="9"/>
        <v>August 2003</v>
      </c>
      <c r="B100" s="39">
        <v>81023.92</v>
      </c>
      <c r="C100" s="40">
        <v>3714</v>
      </c>
      <c r="D100" s="40">
        <v>21089</v>
      </c>
      <c r="E100" s="41">
        <f t="shared" si="7"/>
        <v>-17375</v>
      </c>
      <c r="F100" s="39">
        <v>-5896</v>
      </c>
      <c r="G100" s="40">
        <v>-11.83</v>
      </c>
      <c r="H100" s="40">
        <v>0</v>
      </c>
      <c r="I100" s="42">
        <f t="shared" si="8"/>
        <v>84737.919999999998</v>
      </c>
      <c r="J100" s="43">
        <f t="shared" si="12"/>
        <v>57741.09</v>
      </c>
      <c r="K100" s="39" t="s">
        <v>68</v>
      </c>
      <c r="L100" s="40" t="s">
        <v>68</v>
      </c>
      <c r="M100" s="40" t="s">
        <v>68</v>
      </c>
      <c r="N100" s="44" t="s">
        <v>68</v>
      </c>
      <c r="O100" s="40">
        <v>5435.2</v>
      </c>
      <c r="P100" s="40">
        <v>518</v>
      </c>
      <c r="Q100" s="40">
        <v>0</v>
      </c>
      <c r="R100" s="44">
        <v>0</v>
      </c>
      <c r="S100" s="39" t="s">
        <v>68</v>
      </c>
      <c r="T100" s="47" t="s">
        <v>68</v>
      </c>
      <c r="V100" s="109" t="s">
        <v>96</v>
      </c>
      <c r="W100" s="108">
        <f t="shared" si="10"/>
        <v>8</v>
      </c>
      <c r="X100" s="108" t="str">
        <f t="shared" si="11"/>
        <v>Quarter 3</v>
      </c>
      <c r="Y100" s="108" t="str" cm="1">
        <f t="array" ref="Y100">_xlfn.IFS(OR(W100=1,W100=2,W100=3),"1",(OR(W100=4,W100=5,W100=6)),"2",(OR(W100=7,W100=8,W100=9)),"3",(OR(W100=10,W100=11,W100=12)),"4")</f>
        <v>3</v>
      </c>
      <c r="Z100" s="109">
        <v>2003</v>
      </c>
    </row>
    <row r="101" spans="1:26" ht="17.149999999999999" customHeight="1" x14ac:dyDescent="0.35">
      <c r="A101" s="50" t="str">
        <f t="shared" si="9"/>
        <v>September 2003</v>
      </c>
      <c r="B101" s="39">
        <v>79481.09</v>
      </c>
      <c r="C101" s="40">
        <v>2690</v>
      </c>
      <c r="D101" s="40">
        <v>8599</v>
      </c>
      <c r="E101" s="41">
        <f t="shared" si="7"/>
        <v>-5909</v>
      </c>
      <c r="F101" s="39">
        <v>-5602</v>
      </c>
      <c r="G101" s="40">
        <v>-11.83</v>
      </c>
      <c r="H101" s="40">
        <v>0</v>
      </c>
      <c r="I101" s="42">
        <f t="shared" si="8"/>
        <v>82171.09</v>
      </c>
      <c r="J101" s="43">
        <f t="shared" si="12"/>
        <v>67958.259999999995</v>
      </c>
      <c r="K101" s="39" t="s">
        <v>68</v>
      </c>
      <c r="L101" s="40" t="s">
        <v>68</v>
      </c>
      <c r="M101" s="40" t="s">
        <v>68</v>
      </c>
      <c r="N101" s="44" t="s">
        <v>68</v>
      </c>
      <c r="O101" s="40">
        <v>5616.91</v>
      </c>
      <c r="P101" s="40">
        <v>316</v>
      </c>
      <c r="Q101" s="40">
        <v>0</v>
      </c>
      <c r="R101" s="44">
        <v>0</v>
      </c>
      <c r="S101" s="39" t="s">
        <v>68</v>
      </c>
      <c r="T101" s="47" t="s">
        <v>68</v>
      </c>
      <c r="V101" s="109" t="s">
        <v>97</v>
      </c>
      <c r="W101" s="108">
        <f t="shared" si="10"/>
        <v>9</v>
      </c>
      <c r="X101" s="108" t="str">
        <f t="shared" si="11"/>
        <v>Quarter 3</v>
      </c>
      <c r="Y101" s="108" t="str" cm="1">
        <f t="array" ref="Y101">_xlfn.IFS(OR(W101=1,W101=2,W101=3),"1",(OR(W101=4,W101=5,W101=6)),"2",(OR(W101=7,W101=8,W101=9)),"3",(OR(W101=10,W101=11,W101=12)),"4")</f>
        <v>3</v>
      </c>
      <c r="Z101" s="109">
        <v>2003</v>
      </c>
    </row>
    <row r="102" spans="1:26" ht="17.149999999999999" customHeight="1" x14ac:dyDescent="0.35">
      <c r="A102" s="50" t="str">
        <f t="shared" si="9"/>
        <v>October 2003</v>
      </c>
      <c r="B102" s="39">
        <v>102181.95</v>
      </c>
      <c r="C102" s="40">
        <v>8745</v>
      </c>
      <c r="D102" s="40">
        <v>11378</v>
      </c>
      <c r="E102" s="41">
        <f t="shared" si="7"/>
        <v>-2633</v>
      </c>
      <c r="F102" s="39">
        <v>-503</v>
      </c>
      <c r="G102" s="40">
        <v>-3.19</v>
      </c>
      <c r="H102" s="40">
        <v>0</v>
      </c>
      <c r="I102" s="42">
        <f t="shared" si="8"/>
        <v>110926.95</v>
      </c>
      <c r="J102" s="43">
        <f t="shared" si="12"/>
        <v>99042.76</v>
      </c>
      <c r="K102" s="39" t="s">
        <v>68</v>
      </c>
      <c r="L102" s="40" t="s">
        <v>68</v>
      </c>
      <c r="M102" s="40" t="s">
        <v>68</v>
      </c>
      <c r="N102" s="44" t="s">
        <v>68</v>
      </c>
      <c r="O102" s="40">
        <v>6374.85</v>
      </c>
      <c r="P102" s="40">
        <v>571</v>
      </c>
      <c r="Q102" s="40">
        <v>0</v>
      </c>
      <c r="R102" s="44">
        <v>0</v>
      </c>
      <c r="S102" s="39" t="s">
        <v>68</v>
      </c>
      <c r="T102" s="47" t="s">
        <v>68</v>
      </c>
      <c r="V102" s="109" t="s">
        <v>98</v>
      </c>
      <c r="W102" s="108">
        <f t="shared" si="10"/>
        <v>10</v>
      </c>
      <c r="X102" s="108" t="str">
        <f t="shared" si="11"/>
        <v>Quarter 4</v>
      </c>
      <c r="Y102" s="108" t="str" cm="1">
        <f t="array" ref="Y102">_xlfn.IFS(OR(W102=1,W102=2,W102=3),"1",(OR(W102=4,W102=5,W102=6)),"2",(OR(W102=7,W102=8,W102=9)),"3",(OR(W102=10,W102=11,W102=12)),"4")</f>
        <v>4</v>
      </c>
      <c r="Z102" s="109">
        <v>2003</v>
      </c>
    </row>
    <row r="103" spans="1:26" ht="17.149999999999999" customHeight="1" x14ac:dyDescent="0.35">
      <c r="A103" s="50" t="str">
        <f t="shared" si="9"/>
        <v>November 2003</v>
      </c>
      <c r="B103" s="39">
        <v>105536.07</v>
      </c>
      <c r="C103" s="40">
        <v>9290</v>
      </c>
      <c r="D103" s="40">
        <v>3734</v>
      </c>
      <c r="E103" s="41">
        <f t="shared" si="7"/>
        <v>5556</v>
      </c>
      <c r="F103" s="39">
        <v>-3546</v>
      </c>
      <c r="G103" s="40">
        <v>-3.19</v>
      </c>
      <c r="H103" s="40">
        <v>0</v>
      </c>
      <c r="I103" s="42">
        <f t="shared" si="8"/>
        <v>114826.07</v>
      </c>
      <c r="J103" s="43">
        <f t="shared" si="12"/>
        <v>107542.88</v>
      </c>
      <c r="K103" s="39" t="s">
        <v>68</v>
      </c>
      <c r="L103" s="40" t="s">
        <v>68</v>
      </c>
      <c r="M103" s="40" t="s">
        <v>68</v>
      </c>
      <c r="N103" s="44" t="s">
        <v>68</v>
      </c>
      <c r="O103" s="40">
        <v>6516.54</v>
      </c>
      <c r="P103" s="40">
        <v>605</v>
      </c>
      <c r="Q103" s="40">
        <v>0</v>
      </c>
      <c r="R103" s="44">
        <v>0</v>
      </c>
      <c r="S103" s="39" t="s">
        <v>68</v>
      </c>
      <c r="T103" s="47" t="s">
        <v>68</v>
      </c>
      <c r="V103" s="109" t="s">
        <v>99</v>
      </c>
      <c r="W103" s="108">
        <f t="shared" si="10"/>
        <v>11</v>
      </c>
      <c r="X103" s="108" t="str">
        <f t="shared" si="11"/>
        <v>Quarter 4</v>
      </c>
      <c r="Y103" s="108" t="str" cm="1">
        <f t="array" ref="Y103">_xlfn.IFS(OR(W103=1,W103=2,W103=3),"1",(OR(W103=4,W103=5,W103=6)),"2",(OR(W103=7,W103=8,W103=9)),"3",(OR(W103=10,W103=11,W103=12)),"4")</f>
        <v>4</v>
      </c>
      <c r="Z103" s="109">
        <v>2003</v>
      </c>
    </row>
    <row r="104" spans="1:26" ht="17.149999999999999" customHeight="1" x14ac:dyDescent="0.35">
      <c r="A104" s="50" t="str">
        <f t="shared" si="9"/>
        <v>December 2003</v>
      </c>
      <c r="B104" s="39">
        <v>111023.58</v>
      </c>
      <c r="C104" s="40">
        <v>14546</v>
      </c>
      <c r="D104" s="40">
        <v>3698</v>
      </c>
      <c r="E104" s="41">
        <f t="shared" si="7"/>
        <v>10848</v>
      </c>
      <c r="F104" s="39">
        <v>5123</v>
      </c>
      <c r="G104" s="40">
        <v>-3.19</v>
      </c>
      <c r="H104" s="40">
        <v>0</v>
      </c>
      <c r="I104" s="42">
        <f t="shared" si="8"/>
        <v>125569.58</v>
      </c>
      <c r="J104" s="43">
        <f t="shared" si="12"/>
        <v>126991.39</v>
      </c>
      <c r="K104" s="39" t="s">
        <v>68</v>
      </c>
      <c r="L104" s="40" t="s">
        <v>68</v>
      </c>
      <c r="M104" s="40" t="s">
        <v>68</v>
      </c>
      <c r="N104" s="44" t="s">
        <v>68</v>
      </c>
      <c r="O104" s="40">
        <v>7006.56</v>
      </c>
      <c r="P104" s="40">
        <v>769</v>
      </c>
      <c r="Q104" s="40">
        <v>0</v>
      </c>
      <c r="R104" s="44">
        <v>0</v>
      </c>
      <c r="S104" s="39" t="s">
        <v>68</v>
      </c>
      <c r="T104" s="47" t="s">
        <v>68</v>
      </c>
      <c r="V104" s="109" t="s">
        <v>100</v>
      </c>
      <c r="W104" s="108">
        <f t="shared" si="10"/>
        <v>12</v>
      </c>
      <c r="X104" s="108" t="str">
        <f t="shared" si="11"/>
        <v>Quarter 4</v>
      </c>
      <c r="Y104" s="108" t="str" cm="1">
        <f t="array" ref="Y104">_xlfn.IFS(OR(W104=1,W104=2,W104=3),"1",(OR(W104=4,W104=5,W104=6)),"2",(OR(W104=7,W104=8,W104=9)),"3",(OR(W104=10,W104=11,W104=12)),"4")</f>
        <v>4</v>
      </c>
      <c r="Z104" s="109">
        <v>2003</v>
      </c>
    </row>
    <row r="105" spans="1:26" ht="17.149999999999999" customHeight="1" x14ac:dyDescent="0.35">
      <c r="A105" s="50" t="str">
        <f t="shared" si="9"/>
        <v>January 2004</v>
      </c>
      <c r="B105" s="39">
        <v>110849.65</v>
      </c>
      <c r="C105" s="40">
        <v>16652</v>
      </c>
      <c r="D105" s="40">
        <v>3394</v>
      </c>
      <c r="E105" s="41">
        <f t="shared" si="7"/>
        <v>13258</v>
      </c>
      <c r="F105" s="39">
        <v>6687</v>
      </c>
      <c r="G105" s="40">
        <v>-5.71</v>
      </c>
      <c r="H105" s="40">
        <v>0</v>
      </c>
      <c r="I105" s="42">
        <f t="shared" si="8"/>
        <v>127501.65</v>
      </c>
      <c r="J105" s="43">
        <f t="shared" si="12"/>
        <v>130788.93999999999</v>
      </c>
      <c r="K105" s="39" t="s">
        <v>68</v>
      </c>
      <c r="L105" s="40" t="s">
        <v>68</v>
      </c>
      <c r="M105" s="40" t="s">
        <v>68</v>
      </c>
      <c r="N105" s="44" t="s">
        <v>68</v>
      </c>
      <c r="O105" s="40">
        <v>6930.74</v>
      </c>
      <c r="P105" s="40">
        <v>775</v>
      </c>
      <c r="Q105" s="40">
        <v>0</v>
      </c>
      <c r="R105" s="44">
        <v>0</v>
      </c>
      <c r="S105" s="39" t="s">
        <v>68</v>
      </c>
      <c r="T105" s="47" t="s">
        <v>68</v>
      </c>
      <c r="V105" s="109" t="s">
        <v>89</v>
      </c>
      <c r="W105" s="108">
        <f t="shared" si="10"/>
        <v>1</v>
      </c>
      <c r="X105" s="108" t="str">
        <f t="shared" si="11"/>
        <v>Quarter 1</v>
      </c>
      <c r="Y105" s="108" t="str" cm="1">
        <f t="array" ref="Y105">_xlfn.IFS(OR(W105=1,W105=2,W105=3),"1",(OR(W105=4,W105=5,W105=6)),"2",(OR(W105=7,W105=8,W105=9)),"3",(OR(W105=10,W105=11,W105=12)),"4")</f>
        <v>1</v>
      </c>
      <c r="Z105" s="109">
        <v>2004</v>
      </c>
    </row>
    <row r="106" spans="1:26" ht="17.149999999999999" customHeight="1" x14ac:dyDescent="0.35">
      <c r="A106" s="50" t="str">
        <f t="shared" si="9"/>
        <v>February 2004</v>
      </c>
      <c r="B106" s="39">
        <v>98606.39</v>
      </c>
      <c r="C106" s="40">
        <v>15310</v>
      </c>
      <c r="D106" s="40">
        <v>3431</v>
      </c>
      <c r="E106" s="41">
        <f t="shared" si="7"/>
        <v>11879</v>
      </c>
      <c r="F106" s="39">
        <v>10840</v>
      </c>
      <c r="G106" s="40">
        <v>-5.71</v>
      </c>
      <c r="H106" s="40">
        <v>0</v>
      </c>
      <c r="I106" s="42">
        <f t="shared" si="8"/>
        <v>113916.39</v>
      </c>
      <c r="J106" s="43">
        <f t="shared" si="12"/>
        <v>121319.67999999999</v>
      </c>
      <c r="K106" s="39" t="s">
        <v>68</v>
      </c>
      <c r="L106" s="40" t="s">
        <v>68</v>
      </c>
      <c r="M106" s="40" t="s">
        <v>68</v>
      </c>
      <c r="N106" s="44" t="s">
        <v>68</v>
      </c>
      <c r="O106" s="40">
        <v>6274</v>
      </c>
      <c r="P106" s="40">
        <v>714</v>
      </c>
      <c r="Q106" s="40">
        <v>0</v>
      </c>
      <c r="R106" s="44">
        <v>0</v>
      </c>
      <c r="S106" s="39" t="s">
        <v>68</v>
      </c>
      <c r="T106" s="47" t="s">
        <v>68</v>
      </c>
      <c r="V106" s="109" t="s">
        <v>90</v>
      </c>
      <c r="W106" s="108">
        <f t="shared" si="10"/>
        <v>2</v>
      </c>
      <c r="X106" s="108" t="str">
        <f t="shared" si="11"/>
        <v>Quarter 1</v>
      </c>
      <c r="Y106" s="108" t="str" cm="1">
        <f t="array" ref="Y106">_xlfn.IFS(OR(W106=1,W106=2,W106=3),"1",(OR(W106=4,W106=5,W106=6)),"2",(OR(W106=7,W106=8,W106=9)),"3",(OR(W106=10,W106=11,W106=12)),"4")</f>
        <v>1</v>
      </c>
      <c r="Z106" s="109">
        <v>2004</v>
      </c>
    </row>
    <row r="107" spans="1:26" ht="17.149999999999999" customHeight="1" x14ac:dyDescent="0.35">
      <c r="A107" s="50" t="str">
        <f t="shared" si="9"/>
        <v>March 2004</v>
      </c>
      <c r="B107" s="39">
        <v>108263.03</v>
      </c>
      <c r="C107" s="40">
        <v>12660</v>
      </c>
      <c r="D107" s="40">
        <v>4953</v>
      </c>
      <c r="E107" s="41">
        <f t="shared" si="7"/>
        <v>7707</v>
      </c>
      <c r="F107" s="39">
        <v>5429</v>
      </c>
      <c r="G107" s="40">
        <v>-5.71</v>
      </c>
      <c r="H107" s="40">
        <v>0</v>
      </c>
      <c r="I107" s="42">
        <f t="shared" si="8"/>
        <v>120923.03</v>
      </c>
      <c r="J107" s="43">
        <f t="shared" si="12"/>
        <v>121393.31999999999</v>
      </c>
      <c r="K107" s="39" t="s">
        <v>68</v>
      </c>
      <c r="L107" s="40" t="s">
        <v>68</v>
      </c>
      <c r="M107" s="40" t="s">
        <v>68</v>
      </c>
      <c r="N107" s="44" t="s">
        <v>68</v>
      </c>
      <c r="O107" s="40">
        <v>7010.7</v>
      </c>
      <c r="P107" s="40">
        <v>774</v>
      </c>
      <c r="Q107" s="40">
        <v>0</v>
      </c>
      <c r="R107" s="44">
        <v>0</v>
      </c>
      <c r="S107" s="39" t="s">
        <v>68</v>
      </c>
      <c r="T107" s="47" t="s">
        <v>68</v>
      </c>
      <c r="V107" s="109" t="s">
        <v>91</v>
      </c>
      <c r="W107" s="108">
        <f t="shared" si="10"/>
        <v>3</v>
      </c>
      <c r="X107" s="108" t="str">
        <f t="shared" si="11"/>
        <v>Quarter 1</v>
      </c>
      <c r="Y107" s="108" t="str" cm="1">
        <f t="array" ref="Y107">_xlfn.IFS(OR(W107=1,W107=2,W107=3),"1",(OR(W107=4,W107=5,W107=6)),"2",(OR(W107=7,W107=8,W107=9)),"3",(OR(W107=10,W107=11,W107=12)),"4")</f>
        <v>1</v>
      </c>
      <c r="Z107" s="109">
        <v>2004</v>
      </c>
    </row>
    <row r="108" spans="1:26" ht="17.149999999999999" customHeight="1" x14ac:dyDescent="0.35">
      <c r="A108" s="50" t="str">
        <f t="shared" si="9"/>
        <v>April 2004</v>
      </c>
      <c r="B108" s="39">
        <v>103996.73</v>
      </c>
      <c r="C108" s="40">
        <v>5386</v>
      </c>
      <c r="D108" s="40">
        <v>10414</v>
      </c>
      <c r="E108" s="41">
        <f t="shared" si="7"/>
        <v>-5028</v>
      </c>
      <c r="F108" s="39">
        <v>-3538</v>
      </c>
      <c r="G108" s="40">
        <v>-3.72</v>
      </c>
      <c r="H108" s="40">
        <v>0</v>
      </c>
      <c r="I108" s="42">
        <f t="shared" si="8"/>
        <v>109382.73</v>
      </c>
      <c r="J108" s="43">
        <f t="shared" si="12"/>
        <v>95427.01</v>
      </c>
      <c r="K108" s="39" t="s">
        <v>68</v>
      </c>
      <c r="L108" s="40" t="s">
        <v>68</v>
      </c>
      <c r="M108" s="40" t="s">
        <v>68</v>
      </c>
      <c r="N108" s="44" t="s">
        <v>68</v>
      </c>
      <c r="O108" s="40">
        <v>6999.65</v>
      </c>
      <c r="P108" s="40">
        <v>557</v>
      </c>
      <c r="Q108" s="40">
        <v>0</v>
      </c>
      <c r="R108" s="44">
        <v>0</v>
      </c>
      <c r="S108" s="39" t="s">
        <v>68</v>
      </c>
      <c r="T108" s="47" t="s">
        <v>68</v>
      </c>
      <c r="V108" s="109" t="s">
        <v>92</v>
      </c>
      <c r="W108" s="108">
        <f t="shared" si="10"/>
        <v>4</v>
      </c>
      <c r="X108" s="108" t="str">
        <f t="shared" si="11"/>
        <v>Quarter 2</v>
      </c>
      <c r="Y108" s="108" t="str" cm="1">
        <f t="array" ref="Y108">_xlfn.IFS(OR(W108=1,W108=2,W108=3),"1",(OR(W108=4,W108=5,W108=6)),"2",(OR(W108=7,W108=8,W108=9)),"3",(OR(W108=10,W108=11,W108=12)),"4")</f>
        <v>2</v>
      </c>
      <c r="Z108" s="109">
        <v>2004</v>
      </c>
    </row>
    <row r="109" spans="1:26" ht="17.149999999999999" customHeight="1" x14ac:dyDescent="0.35">
      <c r="A109" s="50" t="str">
        <f t="shared" si="9"/>
        <v>May 2004</v>
      </c>
      <c r="B109" s="39">
        <v>92472.58</v>
      </c>
      <c r="C109" s="40">
        <v>6318</v>
      </c>
      <c r="D109" s="40">
        <v>15861</v>
      </c>
      <c r="E109" s="41">
        <f t="shared" si="7"/>
        <v>-9543</v>
      </c>
      <c r="F109" s="39">
        <v>-4447</v>
      </c>
      <c r="G109" s="40">
        <v>-3.72</v>
      </c>
      <c r="H109" s="40">
        <v>0</v>
      </c>
      <c r="I109" s="42">
        <f t="shared" si="8"/>
        <v>98790.58</v>
      </c>
      <c r="J109" s="43">
        <f t="shared" si="12"/>
        <v>78478.86</v>
      </c>
      <c r="K109" s="39" t="s">
        <v>68</v>
      </c>
      <c r="L109" s="40" t="s">
        <v>68</v>
      </c>
      <c r="M109" s="40" t="s">
        <v>68</v>
      </c>
      <c r="N109" s="44" t="s">
        <v>68</v>
      </c>
      <c r="O109" s="40">
        <v>6508.89</v>
      </c>
      <c r="P109" s="40">
        <v>496</v>
      </c>
      <c r="Q109" s="40">
        <v>0</v>
      </c>
      <c r="R109" s="44">
        <v>0</v>
      </c>
      <c r="S109" s="39" t="s">
        <v>68</v>
      </c>
      <c r="T109" s="47" t="s">
        <v>68</v>
      </c>
      <c r="V109" s="109" t="s">
        <v>93</v>
      </c>
      <c r="W109" s="108">
        <f t="shared" si="10"/>
        <v>5</v>
      </c>
      <c r="X109" s="108" t="str">
        <f t="shared" si="11"/>
        <v>Quarter 2</v>
      </c>
      <c r="Y109" s="108" t="str" cm="1">
        <f t="array" ref="Y109">_xlfn.IFS(OR(W109=1,W109=2,W109=3),"1",(OR(W109=4,W109=5,W109=6)),"2",(OR(W109=7,W109=8,W109=9)),"3",(OR(W109=10,W109=11,W109=12)),"4")</f>
        <v>2</v>
      </c>
      <c r="Z109" s="109">
        <v>2004</v>
      </c>
    </row>
    <row r="110" spans="1:26" ht="17.149999999999999" customHeight="1" x14ac:dyDescent="0.35">
      <c r="A110" s="50" t="str">
        <f t="shared" si="9"/>
        <v>June 2004</v>
      </c>
      <c r="B110" s="39">
        <v>85544.82</v>
      </c>
      <c r="C110" s="40">
        <v>3350</v>
      </c>
      <c r="D110" s="40">
        <v>17795</v>
      </c>
      <c r="E110" s="41">
        <f t="shared" si="7"/>
        <v>-14445</v>
      </c>
      <c r="F110" s="39">
        <v>-6439</v>
      </c>
      <c r="G110" s="40">
        <v>-3.72</v>
      </c>
      <c r="H110" s="40">
        <v>0</v>
      </c>
      <c r="I110" s="42">
        <f t="shared" si="8"/>
        <v>88894.82</v>
      </c>
      <c r="J110" s="43">
        <f t="shared" si="12"/>
        <v>64657.100000000006</v>
      </c>
      <c r="K110" s="39" t="s">
        <v>68</v>
      </c>
      <c r="L110" s="40" t="s">
        <v>68</v>
      </c>
      <c r="M110" s="40" t="s">
        <v>68</v>
      </c>
      <c r="N110" s="44" t="s">
        <v>68</v>
      </c>
      <c r="O110" s="40">
        <v>6260.9</v>
      </c>
      <c r="P110" s="40">
        <v>386</v>
      </c>
      <c r="Q110" s="40">
        <v>0</v>
      </c>
      <c r="R110" s="44">
        <v>0</v>
      </c>
      <c r="S110" s="39" t="s">
        <v>68</v>
      </c>
      <c r="T110" s="47" t="s">
        <v>68</v>
      </c>
      <c r="V110" s="109" t="s">
        <v>94</v>
      </c>
      <c r="W110" s="108">
        <f t="shared" si="10"/>
        <v>6</v>
      </c>
      <c r="X110" s="108" t="str">
        <f t="shared" si="11"/>
        <v>Quarter 2</v>
      </c>
      <c r="Y110" s="108" t="str" cm="1">
        <f t="array" ref="Y110">_xlfn.IFS(OR(W110=1,W110=2,W110=3),"1",(OR(W110=4,W110=5,W110=6)),"2",(OR(W110=7,W110=8,W110=9)),"3",(OR(W110=10,W110=11,W110=12)),"4")</f>
        <v>2</v>
      </c>
      <c r="Z110" s="109">
        <v>2004</v>
      </c>
    </row>
    <row r="111" spans="1:26" ht="17.149999999999999" customHeight="1" x14ac:dyDescent="0.35">
      <c r="A111" s="50" t="str">
        <f t="shared" si="9"/>
        <v>July 2004</v>
      </c>
      <c r="B111" s="39">
        <v>85742.97</v>
      </c>
      <c r="C111" s="40">
        <v>6239</v>
      </c>
      <c r="D111" s="40">
        <v>19610</v>
      </c>
      <c r="E111" s="41">
        <f t="shared" si="7"/>
        <v>-13371</v>
      </c>
      <c r="F111" s="39">
        <v>-6335</v>
      </c>
      <c r="G111" s="40">
        <v>-2.17</v>
      </c>
      <c r="H111" s="40">
        <v>0</v>
      </c>
      <c r="I111" s="42">
        <f t="shared" si="8"/>
        <v>91981.97</v>
      </c>
      <c r="J111" s="43">
        <f t="shared" si="12"/>
        <v>66034.8</v>
      </c>
      <c r="K111" s="39" t="s">
        <v>68</v>
      </c>
      <c r="L111" s="40" t="s">
        <v>68</v>
      </c>
      <c r="M111" s="40" t="s">
        <v>68</v>
      </c>
      <c r="N111" s="44" t="s">
        <v>68</v>
      </c>
      <c r="O111" s="40">
        <v>6577.46</v>
      </c>
      <c r="P111" s="40">
        <v>478</v>
      </c>
      <c r="Q111" s="40">
        <v>0</v>
      </c>
      <c r="R111" s="44">
        <v>0</v>
      </c>
      <c r="S111" s="39" t="s">
        <v>68</v>
      </c>
      <c r="T111" s="47" t="s">
        <v>68</v>
      </c>
      <c r="V111" s="109" t="s">
        <v>95</v>
      </c>
      <c r="W111" s="108">
        <f t="shared" si="10"/>
        <v>7</v>
      </c>
      <c r="X111" s="108" t="str">
        <f t="shared" si="11"/>
        <v>Quarter 3</v>
      </c>
      <c r="Y111" s="108" t="str" cm="1">
        <f t="array" ref="Y111">_xlfn.IFS(OR(W111=1,W111=2,W111=3),"1",(OR(W111=4,W111=5,W111=6)),"2",(OR(W111=7,W111=8,W111=9)),"3",(OR(W111=10,W111=11,W111=12)),"4")</f>
        <v>3</v>
      </c>
      <c r="Z111" s="109">
        <v>2004</v>
      </c>
    </row>
    <row r="112" spans="1:26" ht="17.149999999999999" customHeight="1" x14ac:dyDescent="0.35">
      <c r="A112" s="50" t="str">
        <f t="shared" si="9"/>
        <v>August 2004</v>
      </c>
      <c r="B112" s="39">
        <v>72257.31</v>
      </c>
      <c r="C112" s="40">
        <v>4952</v>
      </c>
      <c r="D112" s="40">
        <v>11444</v>
      </c>
      <c r="E112" s="41">
        <f t="shared" si="7"/>
        <v>-6492</v>
      </c>
      <c r="F112" s="39">
        <v>-4838</v>
      </c>
      <c r="G112" s="40">
        <v>-2.17</v>
      </c>
      <c r="H112" s="40">
        <v>0</v>
      </c>
      <c r="I112" s="42">
        <f t="shared" si="8"/>
        <v>77209.31</v>
      </c>
      <c r="J112" s="43">
        <f t="shared" si="12"/>
        <v>60925.14</v>
      </c>
      <c r="K112" s="39" t="s">
        <v>68</v>
      </c>
      <c r="L112" s="40" t="s">
        <v>68</v>
      </c>
      <c r="M112" s="40" t="s">
        <v>68</v>
      </c>
      <c r="N112" s="44" t="s">
        <v>68</v>
      </c>
      <c r="O112" s="40">
        <v>5599.01</v>
      </c>
      <c r="P112" s="40">
        <v>207</v>
      </c>
      <c r="Q112" s="40">
        <v>0</v>
      </c>
      <c r="R112" s="44">
        <v>0</v>
      </c>
      <c r="S112" s="39" t="s">
        <v>68</v>
      </c>
      <c r="T112" s="47" t="s">
        <v>68</v>
      </c>
      <c r="V112" s="109" t="s">
        <v>96</v>
      </c>
      <c r="W112" s="108">
        <f t="shared" si="10"/>
        <v>8</v>
      </c>
      <c r="X112" s="108" t="str">
        <f t="shared" si="11"/>
        <v>Quarter 3</v>
      </c>
      <c r="Y112" s="108" t="str" cm="1">
        <f t="array" ref="Y112">_xlfn.IFS(OR(W112=1,W112=2,W112=3),"1",(OR(W112=4,W112=5,W112=6)),"2",(OR(W112=7,W112=8,W112=9)),"3",(OR(W112=10,W112=11,W112=12)),"4")</f>
        <v>3</v>
      </c>
      <c r="Z112" s="109">
        <v>2004</v>
      </c>
    </row>
    <row r="113" spans="1:26" ht="17.149999999999999" customHeight="1" x14ac:dyDescent="0.35">
      <c r="A113" s="50" t="str">
        <f t="shared" si="9"/>
        <v>September 2004</v>
      </c>
      <c r="B113" s="39">
        <v>66953.2</v>
      </c>
      <c r="C113" s="40">
        <v>5024</v>
      </c>
      <c r="D113" s="40">
        <v>4055</v>
      </c>
      <c r="E113" s="41">
        <f t="shared" si="7"/>
        <v>969</v>
      </c>
      <c r="F113" s="39">
        <v>-3175</v>
      </c>
      <c r="G113" s="40">
        <v>-2.17</v>
      </c>
      <c r="H113" s="40">
        <v>0</v>
      </c>
      <c r="I113" s="42">
        <f t="shared" si="8"/>
        <v>71977.2</v>
      </c>
      <c r="J113" s="43">
        <f t="shared" si="12"/>
        <v>64745.03</v>
      </c>
      <c r="K113" s="39" t="s">
        <v>68</v>
      </c>
      <c r="L113" s="40" t="s">
        <v>68</v>
      </c>
      <c r="M113" s="40" t="s">
        <v>68</v>
      </c>
      <c r="N113" s="44" t="s">
        <v>68</v>
      </c>
      <c r="O113" s="40">
        <v>5014.93</v>
      </c>
      <c r="P113" s="40">
        <v>177</v>
      </c>
      <c r="Q113" s="40">
        <v>0</v>
      </c>
      <c r="R113" s="44">
        <v>0</v>
      </c>
      <c r="S113" s="39" t="s">
        <v>68</v>
      </c>
      <c r="T113" s="47" t="s">
        <v>68</v>
      </c>
      <c r="V113" s="109" t="s">
        <v>97</v>
      </c>
      <c r="W113" s="108">
        <f t="shared" si="10"/>
        <v>9</v>
      </c>
      <c r="X113" s="108" t="str">
        <f t="shared" si="11"/>
        <v>Quarter 3</v>
      </c>
      <c r="Y113" s="108" t="str" cm="1">
        <f t="array" ref="Y113">_xlfn.IFS(OR(W113=1,W113=2,W113=3),"1",(OR(W113=4,W113=5,W113=6)),"2",(OR(W113=7,W113=8,W113=9)),"3",(OR(W113=10,W113=11,W113=12)),"4")</f>
        <v>3</v>
      </c>
      <c r="Z113" s="109">
        <v>2004</v>
      </c>
    </row>
    <row r="114" spans="1:26" ht="17.149999999999999" customHeight="1" x14ac:dyDescent="0.35">
      <c r="A114" s="50" t="str">
        <f t="shared" si="9"/>
        <v>October 2004</v>
      </c>
      <c r="B114" s="39">
        <v>91319.28</v>
      </c>
      <c r="C114" s="40">
        <v>10887</v>
      </c>
      <c r="D114" s="40">
        <v>3907</v>
      </c>
      <c r="E114" s="41">
        <f t="shared" si="7"/>
        <v>6980</v>
      </c>
      <c r="F114" s="39">
        <v>-3395</v>
      </c>
      <c r="G114" s="40">
        <v>-1.35</v>
      </c>
      <c r="H114" s="40">
        <v>0</v>
      </c>
      <c r="I114" s="42">
        <f t="shared" si="8"/>
        <v>102206.28</v>
      </c>
      <c r="J114" s="43">
        <f t="shared" si="12"/>
        <v>94902.93</v>
      </c>
      <c r="K114" s="39" t="s">
        <v>68</v>
      </c>
      <c r="L114" s="40" t="s">
        <v>68</v>
      </c>
      <c r="M114" s="40" t="s">
        <v>68</v>
      </c>
      <c r="N114" s="44" t="s">
        <v>68</v>
      </c>
      <c r="O114" s="40">
        <v>5930.57</v>
      </c>
      <c r="P114" s="40">
        <v>449</v>
      </c>
      <c r="Q114" s="40">
        <v>0</v>
      </c>
      <c r="R114" s="44">
        <v>0</v>
      </c>
      <c r="S114" s="39" t="s">
        <v>68</v>
      </c>
      <c r="T114" s="47" t="s">
        <v>68</v>
      </c>
      <c r="V114" s="109" t="s">
        <v>98</v>
      </c>
      <c r="W114" s="108">
        <f t="shared" si="10"/>
        <v>10</v>
      </c>
      <c r="X114" s="108" t="str">
        <f t="shared" si="11"/>
        <v>Quarter 4</v>
      </c>
      <c r="Y114" s="108" t="str" cm="1">
        <f t="array" ref="Y114">_xlfn.IFS(OR(W114=1,W114=2,W114=3),"1",(OR(W114=4,W114=5,W114=6)),"2",(OR(W114=7,W114=8,W114=9)),"3",(OR(W114=10,W114=11,W114=12)),"4")</f>
        <v>4</v>
      </c>
      <c r="Z114" s="109">
        <v>2004</v>
      </c>
    </row>
    <row r="115" spans="1:26" ht="17.149999999999999" customHeight="1" x14ac:dyDescent="0.35">
      <c r="A115" s="50" t="str">
        <f t="shared" si="9"/>
        <v>November 2004</v>
      </c>
      <c r="B115" s="39">
        <v>98677</v>
      </c>
      <c r="C115" s="40">
        <v>15866</v>
      </c>
      <c r="D115" s="40">
        <v>3666</v>
      </c>
      <c r="E115" s="41">
        <f t="shared" si="7"/>
        <v>12200</v>
      </c>
      <c r="F115" s="39">
        <v>-242</v>
      </c>
      <c r="G115" s="40">
        <v>-1.35</v>
      </c>
      <c r="H115" s="40">
        <v>0</v>
      </c>
      <c r="I115" s="42">
        <f t="shared" si="8"/>
        <v>114543</v>
      </c>
      <c r="J115" s="43">
        <f t="shared" si="12"/>
        <v>110633.65</v>
      </c>
      <c r="K115" s="39" t="s">
        <v>68</v>
      </c>
      <c r="L115" s="40" t="s">
        <v>68</v>
      </c>
      <c r="M115" s="40" t="s">
        <v>68</v>
      </c>
      <c r="N115" s="44" t="s">
        <v>68</v>
      </c>
      <c r="O115" s="40">
        <v>6644.25</v>
      </c>
      <c r="P115" s="40">
        <v>725</v>
      </c>
      <c r="Q115" s="40">
        <v>0</v>
      </c>
      <c r="R115" s="44">
        <v>0</v>
      </c>
      <c r="S115" s="39" t="s">
        <v>68</v>
      </c>
      <c r="T115" s="47" t="s">
        <v>68</v>
      </c>
      <c r="V115" s="109" t="s">
        <v>99</v>
      </c>
      <c r="W115" s="108">
        <f t="shared" si="10"/>
        <v>11</v>
      </c>
      <c r="X115" s="108" t="str">
        <f t="shared" si="11"/>
        <v>Quarter 4</v>
      </c>
      <c r="Y115" s="108" t="str" cm="1">
        <f t="array" ref="Y115">_xlfn.IFS(OR(W115=1,W115=2,W115=3),"1",(OR(W115=4,W115=5,W115=6)),"2",(OR(W115=7,W115=8,W115=9)),"3",(OR(W115=10,W115=11,W115=12)),"4")</f>
        <v>4</v>
      </c>
      <c r="Z115" s="109">
        <v>2004</v>
      </c>
    </row>
    <row r="116" spans="1:26" ht="17.149999999999999" customHeight="1" x14ac:dyDescent="0.35">
      <c r="A116" s="50" t="str">
        <f t="shared" si="9"/>
        <v>December 2004</v>
      </c>
      <c r="B116" s="39">
        <v>105764.16</v>
      </c>
      <c r="C116" s="40">
        <v>18311</v>
      </c>
      <c r="D116" s="40">
        <v>3501</v>
      </c>
      <c r="E116" s="41">
        <f t="shared" si="7"/>
        <v>14810</v>
      </c>
      <c r="F116" s="39">
        <v>3218</v>
      </c>
      <c r="G116" s="40">
        <v>-1.35</v>
      </c>
      <c r="H116" s="40">
        <v>0</v>
      </c>
      <c r="I116" s="42">
        <f t="shared" si="8"/>
        <v>124075.16</v>
      </c>
      <c r="J116" s="43">
        <f t="shared" si="12"/>
        <v>123790.81</v>
      </c>
      <c r="K116" s="39" t="s">
        <v>68</v>
      </c>
      <c r="L116" s="40" t="s">
        <v>68</v>
      </c>
      <c r="M116" s="40" t="s">
        <v>68</v>
      </c>
      <c r="N116" s="44" t="s">
        <v>68</v>
      </c>
      <c r="O116" s="40">
        <v>7230.66</v>
      </c>
      <c r="P116" s="40">
        <v>822</v>
      </c>
      <c r="Q116" s="40">
        <v>0</v>
      </c>
      <c r="R116" s="44">
        <v>0</v>
      </c>
      <c r="S116" s="39" t="s">
        <v>68</v>
      </c>
      <c r="T116" s="47" t="s">
        <v>68</v>
      </c>
      <c r="V116" s="109" t="s">
        <v>100</v>
      </c>
      <c r="W116" s="108">
        <f t="shared" si="10"/>
        <v>12</v>
      </c>
      <c r="X116" s="108" t="str">
        <f t="shared" si="11"/>
        <v>Quarter 4</v>
      </c>
      <c r="Y116" s="108" t="str" cm="1">
        <f t="array" ref="Y116">_xlfn.IFS(OR(W116=1,W116=2,W116=3),"1",(OR(W116=4,W116=5,W116=6)),"2",(OR(W116=7,W116=8,W116=9)),"3",(OR(W116=10,W116=11,W116=12)),"4")</f>
        <v>4</v>
      </c>
      <c r="Z116" s="109">
        <v>2004</v>
      </c>
    </row>
    <row r="117" spans="1:26" ht="17.149999999999999" customHeight="1" x14ac:dyDescent="0.35">
      <c r="A117" s="50" t="str">
        <f t="shared" si="9"/>
        <v>January 2005</v>
      </c>
      <c r="B117" s="39">
        <v>103586.61</v>
      </c>
      <c r="C117" s="40">
        <v>17424</v>
      </c>
      <c r="D117" s="40">
        <v>3290</v>
      </c>
      <c r="E117" s="41">
        <f t="shared" si="7"/>
        <v>14134</v>
      </c>
      <c r="F117" s="39">
        <v>9172</v>
      </c>
      <c r="G117" s="40">
        <v>-5.82</v>
      </c>
      <c r="H117" s="40">
        <v>0</v>
      </c>
      <c r="I117" s="42">
        <f t="shared" si="8"/>
        <v>121010.61</v>
      </c>
      <c r="J117" s="43">
        <f t="shared" si="12"/>
        <v>126886.79</v>
      </c>
      <c r="K117" s="39" t="s">
        <v>68</v>
      </c>
      <c r="L117" s="40" t="s">
        <v>68</v>
      </c>
      <c r="M117" s="40" t="s">
        <v>68</v>
      </c>
      <c r="N117" s="44" t="s">
        <v>68</v>
      </c>
      <c r="O117" s="40">
        <v>6874.02</v>
      </c>
      <c r="P117" s="40">
        <v>752</v>
      </c>
      <c r="Q117" s="40">
        <v>0</v>
      </c>
      <c r="R117" s="44">
        <v>0</v>
      </c>
      <c r="S117" s="39" t="s">
        <v>68</v>
      </c>
      <c r="T117" s="47" t="s">
        <v>68</v>
      </c>
      <c r="V117" s="109" t="s">
        <v>89</v>
      </c>
      <c r="W117" s="108">
        <f t="shared" si="10"/>
        <v>1</v>
      </c>
      <c r="X117" s="108" t="str">
        <f t="shared" si="11"/>
        <v>Quarter 1</v>
      </c>
      <c r="Y117" s="108" t="str" cm="1">
        <f t="array" ref="Y117">_xlfn.IFS(OR(W117=1,W117=2,W117=3),"1",(OR(W117=4,W117=5,W117=6)),"2",(OR(W117=7,W117=8,W117=9)),"3",(OR(W117=10,W117=11,W117=12)),"4")</f>
        <v>1</v>
      </c>
      <c r="Z117" s="109">
        <v>2005</v>
      </c>
    </row>
    <row r="118" spans="1:26" ht="17.149999999999999" customHeight="1" x14ac:dyDescent="0.35">
      <c r="A118" s="50" t="str">
        <f t="shared" si="9"/>
        <v>February 2005</v>
      </c>
      <c r="B118" s="39">
        <v>92366.080000000002</v>
      </c>
      <c r="C118" s="40">
        <v>16473</v>
      </c>
      <c r="D118" s="40">
        <v>3287</v>
      </c>
      <c r="E118" s="41">
        <f t="shared" si="7"/>
        <v>13186</v>
      </c>
      <c r="F118" s="39">
        <v>13274</v>
      </c>
      <c r="G118" s="40">
        <v>-5.82</v>
      </c>
      <c r="H118" s="40">
        <v>0</v>
      </c>
      <c r="I118" s="42">
        <f t="shared" si="8"/>
        <v>108839.08</v>
      </c>
      <c r="J118" s="43">
        <f t="shared" si="12"/>
        <v>118820.26</v>
      </c>
      <c r="K118" s="39" t="s">
        <v>68</v>
      </c>
      <c r="L118" s="40" t="s">
        <v>68</v>
      </c>
      <c r="M118" s="40" t="s">
        <v>68</v>
      </c>
      <c r="N118" s="44" t="s">
        <v>68</v>
      </c>
      <c r="O118" s="40">
        <v>6192.6</v>
      </c>
      <c r="P118" s="40">
        <v>712</v>
      </c>
      <c r="Q118" s="40">
        <v>0</v>
      </c>
      <c r="R118" s="44">
        <v>0</v>
      </c>
      <c r="S118" s="39" t="s">
        <v>68</v>
      </c>
      <c r="T118" s="47" t="s">
        <v>68</v>
      </c>
      <c r="V118" s="109" t="s">
        <v>90</v>
      </c>
      <c r="W118" s="108">
        <f t="shared" si="10"/>
        <v>2</v>
      </c>
      <c r="X118" s="108" t="str">
        <f t="shared" si="11"/>
        <v>Quarter 1</v>
      </c>
      <c r="Y118" s="108" t="str" cm="1">
        <f t="array" ref="Y118">_xlfn.IFS(OR(W118=1,W118=2,W118=3),"1",(OR(W118=4,W118=5,W118=6)),"2",(OR(W118=7,W118=8,W118=9)),"3",(OR(W118=10,W118=11,W118=12)),"4")</f>
        <v>1</v>
      </c>
      <c r="Z118" s="109">
        <v>2005</v>
      </c>
    </row>
    <row r="119" spans="1:26" ht="17.149999999999999" customHeight="1" x14ac:dyDescent="0.35">
      <c r="A119" s="50" t="str">
        <f t="shared" si="9"/>
        <v>March 2005</v>
      </c>
      <c r="B119" s="39">
        <v>103524.19</v>
      </c>
      <c r="C119" s="40">
        <v>14249</v>
      </c>
      <c r="D119" s="40">
        <v>5698</v>
      </c>
      <c r="E119" s="41">
        <f t="shared" si="7"/>
        <v>8551</v>
      </c>
      <c r="F119" s="39">
        <v>2322</v>
      </c>
      <c r="G119" s="40">
        <v>-5.82</v>
      </c>
      <c r="H119" s="40">
        <v>0</v>
      </c>
      <c r="I119" s="42">
        <f t="shared" si="8"/>
        <v>117773.19</v>
      </c>
      <c r="J119" s="43">
        <f t="shared" si="12"/>
        <v>114391.37</v>
      </c>
      <c r="K119" s="39" t="s">
        <v>68</v>
      </c>
      <c r="L119" s="40" t="s">
        <v>68</v>
      </c>
      <c r="M119" s="40" t="s">
        <v>68</v>
      </c>
      <c r="N119" s="44" t="s">
        <v>68</v>
      </c>
      <c r="O119" s="40">
        <v>6876.37</v>
      </c>
      <c r="P119" s="40">
        <v>694</v>
      </c>
      <c r="Q119" s="40">
        <v>0</v>
      </c>
      <c r="R119" s="44">
        <v>0</v>
      </c>
      <c r="S119" s="39" t="s">
        <v>68</v>
      </c>
      <c r="T119" s="47" t="s">
        <v>68</v>
      </c>
      <c r="V119" s="109" t="s">
        <v>91</v>
      </c>
      <c r="W119" s="108">
        <f t="shared" si="10"/>
        <v>3</v>
      </c>
      <c r="X119" s="108" t="str">
        <f t="shared" si="11"/>
        <v>Quarter 1</v>
      </c>
      <c r="Y119" s="108" t="str" cm="1">
        <f t="array" ref="Y119">_xlfn.IFS(OR(W119=1,W119=2,W119=3),"1",(OR(W119=4,W119=5,W119=6)),"2",(OR(W119=7,W119=8,W119=9)),"3",(OR(W119=10,W119=11,W119=12)),"4")</f>
        <v>1</v>
      </c>
      <c r="Z119" s="109">
        <v>2005</v>
      </c>
    </row>
    <row r="120" spans="1:26" ht="17.149999999999999" customHeight="1" x14ac:dyDescent="0.35">
      <c r="A120" s="50" t="str">
        <f t="shared" si="9"/>
        <v>April 2005</v>
      </c>
      <c r="B120" s="39">
        <v>99746.86</v>
      </c>
      <c r="C120" s="40">
        <v>11940</v>
      </c>
      <c r="D120" s="40">
        <v>8936</v>
      </c>
      <c r="E120" s="41">
        <f t="shared" si="7"/>
        <v>3004</v>
      </c>
      <c r="F120" s="39">
        <v>-4603</v>
      </c>
      <c r="G120" s="40">
        <v>-4.4400000000000004</v>
      </c>
      <c r="H120" s="40">
        <v>0</v>
      </c>
      <c r="I120" s="42">
        <f t="shared" si="8"/>
        <v>111686.86</v>
      </c>
      <c r="J120" s="43">
        <f t="shared" si="12"/>
        <v>98143.42</v>
      </c>
      <c r="K120" s="39" t="s">
        <v>68</v>
      </c>
      <c r="L120" s="40" t="s">
        <v>68</v>
      </c>
      <c r="M120" s="40" t="s">
        <v>68</v>
      </c>
      <c r="N120" s="44" t="s">
        <v>68</v>
      </c>
      <c r="O120" s="40">
        <v>6650.04</v>
      </c>
      <c r="P120" s="40">
        <v>660</v>
      </c>
      <c r="Q120" s="40">
        <v>0</v>
      </c>
      <c r="R120" s="44">
        <v>0</v>
      </c>
      <c r="S120" s="39" t="s">
        <v>68</v>
      </c>
      <c r="T120" s="47" t="s">
        <v>68</v>
      </c>
      <c r="V120" s="109" t="s">
        <v>92</v>
      </c>
      <c r="W120" s="108">
        <f t="shared" si="10"/>
        <v>4</v>
      </c>
      <c r="X120" s="110" t="str">
        <f t="shared" si="11"/>
        <v>Quarter 2</v>
      </c>
      <c r="Y120" s="108" t="str" cm="1">
        <f t="array" ref="Y120">_xlfn.IFS(OR(W120=1,W120=2,W120=3),"1",(OR(W120=4,W120=5,W120=6)),"2",(OR(W120=7,W120=8,W120=9)),"3",(OR(W120=10,W120=11,W120=12)),"4")</f>
        <v>2</v>
      </c>
      <c r="Z120" s="109">
        <v>2005</v>
      </c>
    </row>
    <row r="121" spans="1:26" ht="17.149999999999999" customHeight="1" x14ac:dyDescent="0.35">
      <c r="A121" s="50" t="str">
        <f t="shared" si="9"/>
        <v>May 2005</v>
      </c>
      <c r="B121" s="39">
        <v>88827.82</v>
      </c>
      <c r="C121" s="40">
        <v>11962</v>
      </c>
      <c r="D121" s="40">
        <v>11392</v>
      </c>
      <c r="E121" s="41">
        <f t="shared" si="7"/>
        <v>570</v>
      </c>
      <c r="F121" s="39">
        <v>-6831</v>
      </c>
      <c r="G121" s="40">
        <v>-4.4400000000000004</v>
      </c>
      <c r="H121" s="40">
        <v>0</v>
      </c>
      <c r="I121" s="42">
        <f t="shared" si="8"/>
        <v>100789.82</v>
      </c>
      <c r="J121" s="43">
        <f t="shared" si="12"/>
        <v>82562.38</v>
      </c>
      <c r="K121" s="39" t="s">
        <v>68</v>
      </c>
      <c r="L121" s="40" t="s">
        <v>68</v>
      </c>
      <c r="M121" s="40" t="s">
        <v>68</v>
      </c>
      <c r="N121" s="44" t="s">
        <v>68</v>
      </c>
      <c r="O121" s="40">
        <v>6371.3</v>
      </c>
      <c r="P121" s="40">
        <v>594</v>
      </c>
      <c r="Q121" s="40">
        <v>0</v>
      </c>
      <c r="R121" s="44">
        <v>0</v>
      </c>
      <c r="S121" s="39" t="s">
        <v>68</v>
      </c>
      <c r="T121" s="47" t="s">
        <v>68</v>
      </c>
      <c r="V121" s="109" t="s">
        <v>93</v>
      </c>
      <c r="W121" s="108">
        <f t="shared" si="10"/>
        <v>5</v>
      </c>
      <c r="X121" s="108" t="str">
        <f t="shared" si="11"/>
        <v>Quarter 2</v>
      </c>
      <c r="Y121" s="108" t="str" cm="1">
        <f t="array" ref="Y121">_xlfn.IFS(OR(W121=1,W121=2,W121=3),"1",(OR(W121=4,W121=5,W121=6)),"2",(OR(W121=7,W121=8,W121=9)),"3",(OR(W121=10,W121=11,W121=12)),"4")</f>
        <v>2</v>
      </c>
      <c r="Z121" s="109">
        <v>2005</v>
      </c>
    </row>
    <row r="122" spans="1:26" ht="17.149999999999999" customHeight="1" x14ac:dyDescent="0.35">
      <c r="A122" s="50" t="str">
        <f t="shared" si="9"/>
        <v>June 2005</v>
      </c>
      <c r="B122" s="39">
        <v>78963.75</v>
      </c>
      <c r="C122" s="40">
        <v>664</v>
      </c>
      <c r="D122" s="40">
        <v>10802</v>
      </c>
      <c r="E122" s="41">
        <f t="shared" si="7"/>
        <v>-10138</v>
      </c>
      <c r="F122" s="39">
        <v>-5254</v>
      </c>
      <c r="G122" s="40">
        <v>-4.4400000000000004</v>
      </c>
      <c r="H122" s="40">
        <v>0</v>
      </c>
      <c r="I122" s="42">
        <f t="shared" si="8"/>
        <v>79627.75</v>
      </c>
      <c r="J122" s="43">
        <f t="shared" si="12"/>
        <v>63567.31</v>
      </c>
      <c r="K122" s="39" t="s">
        <v>68</v>
      </c>
      <c r="L122" s="40" t="s">
        <v>68</v>
      </c>
      <c r="M122" s="40" t="s">
        <v>68</v>
      </c>
      <c r="N122" s="44" t="s">
        <v>68</v>
      </c>
      <c r="O122" s="40">
        <v>5789.84</v>
      </c>
      <c r="P122" s="40">
        <v>269</v>
      </c>
      <c r="Q122" s="40">
        <v>0</v>
      </c>
      <c r="R122" s="44">
        <v>0</v>
      </c>
      <c r="S122" s="39" t="s">
        <v>68</v>
      </c>
      <c r="T122" s="47" t="s">
        <v>68</v>
      </c>
      <c r="V122" s="109" t="s">
        <v>94</v>
      </c>
      <c r="W122" s="108">
        <f t="shared" si="10"/>
        <v>6</v>
      </c>
      <c r="X122" s="108" t="str">
        <f t="shared" si="11"/>
        <v>Quarter 2</v>
      </c>
      <c r="Y122" s="108" t="str" cm="1">
        <f t="array" ref="Y122">_xlfn.IFS(OR(W122=1,W122=2,W122=3),"1",(OR(W122=4,W122=5,W122=6)),"2",(OR(W122=7,W122=8,W122=9)),"3",(OR(W122=10,W122=11,W122=12)),"4")</f>
        <v>2</v>
      </c>
      <c r="Z122" s="109">
        <v>2005</v>
      </c>
    </row>
    <row r="123" spans="1:26" ht="17.149999999999999" customHeight="1" x14ac:dyDescent="0.35">
      <c r="A123" s="50" t="str">
        <f t="shared" si="9"/>
        <v>July 2005</v>
      </c>
      <c r="B123" s="39">
        <v>69292.399999999994</v>
      </c>
      <c r="C123" s="40">
        <v>5177</v>
      </c>
      <c r="D123" s="40">
        <v>5488</v>
      </c>
      <c r="E123" s="41">
        <f t="shared" si="7"/>
        <v>-311</v>
      </c>
      <c r="F123" s="39">
        <v>-6898</v>
      </c>
      <c r="G123" s="40">
        <v>-4.93</v>
      </c>
      <c r="H123" s="40">
        <v>0</v>
      </c>
      <c r="I123" s="42">
        <f t="shared" si="8"/>
        <v>74469.399999999994</v>
      </c>
      <c r="J123" s="43">
        <f t="shared" si="12"/>
        <v>62078.469999999994</v>
      </c>
      <c r="K123" s="39" t="s">
        <v>68</v>
      </c>
      <c r="L123" s="40" t="s">
        <v>68</v>
      </c>
      <c r="M123" s="40" t="s">
        <v>68</v>
      </c>
      <c r="N123" s="44" t="s">
        <v>68</v>
      </c>
      <c r="O123" s="40">
        <v>5682.91</v>
      </c>
      <c r="P123" s="40">
        <v>291</v>
      </c>
      <c r="Q123" s="40">
        <v>0</v>
      </c>
      <c r="R123" s="44">
        <v>0</v>
      </c>
      <c r="S123" s="39" t="s">
        <v>68</v>
      </c>
      <c r="T123" s="47" t="s">
        <v>68</v>
      </c>
      <c r="V123" s="109" t="s">
        <v>95</v>
      </c>
      <c r="W123" s="108">
        <f t="shared" si="10"/>
        <v>7</v>
      </c>
      <c r="X123" s="108" t="str">
        <f t="shared" si="11"/>
        <v>Quarter 3</v>
      </c>
      <c r="Y123" s="108" t="str" cm="1">
        <f t="array" ref="Y123">_xlfn.IFS(OR(W123=1,W123=2,W123=3),"1",(OR(W123=4,W123=5,W123=6)),"2",(OR(W123=7,W123=8,W123=9)),"3",(OR(W123=10,W123=11,W123=12)),"4")</f>
        <v>3</v>
      </c>
      <c r="Z123" s="109">
        <v>2005</v>
      </c>
    </row>
    <row r="124" spans="1:26" ht="17.149999999999999" customHeight="1" x14ac:dyDescent="0.35">
      <c r="A124" s="50" t="str">
        <f t="shared" si="9"/>
        <v>August 2005</v>
      </c>
      <c r="B124" s="39">
        <v>52444.2</v>
      </c>
      <c r="C124" s="40">
        <v>14924</v>
      </c>
      <c r="D124" s="40">
        <v>4895</v>
      </c>
      <c r="E124" s="41">
        <f t="shared" si="7"/>
        <v>10029</v>
      </c>
      <c r="F124" s="39">
        <v>-3737</v>
      </c>
      <c r="G124" s="40">
        <v>-4.93</v>
      </c>
      <c r="H124" s="40">
        <v>0</v>
      </c>
      <c r="I124" s="42">
        <f t="shared" si="8"/>
        <v>67368.2</v>
      </c>
      <c r="J124" s="43">
        <f t="shared" si="12"/>
        <v>58731.27</v>
      </c>
      <c r="K124" s="39" t="s">
        <v>68</v>
      </c>
      <c r="L124" s="40" t="s">
        <v>68</v>
      </c>
      <c r="M124" s="40" t="s">
        <v>68</v>
      </c>
      <c r="N124" s="44" t="s">
        <v>68</v>
      </c>
      <c r="O124" s="40">
        <v>4915.75</v>
      </c>
      <c r="P124" s="40">
        <v>346</v>
      </c>
      <c r="Q124" s="40">
        <v>0</v>
      </c>
      <c r="R124" s="44">
        <v>0</v>
      </c>
      <c r="S124" s="39" t="s">
        <v>68</v>
      </c>
      <c r="T124" s="47" t="s">
        <v>68</v>
      </c>
      <c r="V124" s="109" t="s">
        <v>96</v>
      </c>
      <c r="W124" s="108">
        <f t="shared" si="10"/>
        <v>8</v>
      </c>
      <c r="X124" s="110" t="str">
        <f t="shared" si="11"/>
        <v>Quarter 3</v>
      </c>
      <c r="Y124" s="108" t="str" cm="1">
        <f t="array" ref="Y124">_xlfn.IFS(OR(W124=1,W124=2,W124=3),"1",(OR(W124=4,W124=5,W124=6)),"2",(OR(W124=7,W124=8,W124=9)),"3",(OR(W124=10,W124=11,W124=12)),"4")</f>
        <v>3</v>
      </c>
      <c r="Z124" s="109">
        <v>2005</v>
      </c>
    </row>
    <row r="125" spans="1:26" ht="17.149999999999999" customHeight="1" x14ac:dyDescent="0.35">
      <c r="A125" s="50" t="str">
        <f t="shared" si="9"/>
        <v>September 2005</v>
      </c>
      <c r="B125" s="39">
        <v>69776.240000000005</v>
      </c>
      <c r="C125" s="40">
        <v>11967</v>
      </c>
      <c r="D125" s="40">
        <v>12417</v>
      </c>
      <c r="E125" s="41">
        <f t="shared" si="7"/>
        <v>-450</v>
      </c>
      <c r="F125" s="39">
        <v>-2297</v>
      </c>
      <c r="G125" s="40">
        <v>-4.93</v>
      </c>
      <c r="H125" s="40">
        <v>0</v>
      </c>
      <c r="I125" s="42">
        <f t="shared" si="8"/>
        <v>81743.240000000005</v>
      </c>
      <c r="J125" s="43">
        <f t="shared" si="12"/>
        <v>67024.310000000012</v>
      </c>
      <c r="K125" s="39" t="s">
        <v>68</v>
      </c>
      <c r="L125" s="40" t="s">
        <v>68</v>
      </c>
      <c r="M125" s="40" t="s">
        <v>68</v>
      </c>
      <c r="N125" s="44" t="s">
        <v>68</v>
      </c>
      <c r="O125" s="40">
        <v>5311.45</v>
      </c>
      <c r="P125" s="40">
        <v>445</v>
      </c>
      <c r="Q125" s="40">
        <v>0</v>
      </c>
      <c r="R125" s="44">
        <v>0</v>
      </c>
      <c r="S125" s="39" t="s">
        <v>68</v>
      </c>
      <c r="T125" s="47" t="s">
        <v>68</v>
      </c>
      <c r="V125" s="109" t="s">
        <v>97</v>
      </c>
      <c r="W125" s="108">
        <f t="shared" si="10"/>
        <v>9</v>
      </c>
      <c r="X125" s="108" t="str">
        <f t="shared" si="11"/>
        <v>Quarter 3</v>
      </c>
      <c r="Y125" s="108" t="str" cm="1">
        <f t="array" ref="Y125">_xlfn.IFS(OR(W125=1,W125=2,W125=3),"1",(OR(W125=4,W125=5,W125=6)),"2",(OR(W125=7,W125=8,W125=9)),"3",(OR(W125=10,W125=11,W125=12)),"4")</f>
        <v>3</v>
      </c>
      <c r="Z125" s="109">
        <v>2005</v>
      </c>
    </row>
    <row r="126" spans="1:26" ht="17.149999999999999" customHeight="1" x14ac:dyDescent="0.35">
      <c r="A126" s="50" t="str">
        <f t="shared" si="9"/>
        <v>October 2005</v>
      </c>
      <c r="B126" s="39">
        <v>78748.5</v>
      </c>
      <c r="C126" s="40">
        <v>11323</v>
      </c>
      <c r="D126" s="40">
        <v>6119</v>
      </c>
      <c r="E126" s="41">
        <f t="shared" si="7"/>
        <v>5204</v>
      </c>
      <c r="F126" s="39">
        <v>-1160</v>
      </c>
      <c r="G126" s="40">
        <v>-1.73</v>
      </c>
      <c r="H126" s="40">
        <v>0</v>
      </c>
      <c r="I126" s="42">
        <f t="shared" si="8"/>
        <v>90071.5</v>
      </c>
      <c r="J126" s="43">
        <f t="shared" si="12"/>
        <v>82790.77</v>
      </c>
      <c r="K126" s="39" t="s">
        <v>68</v>
      </c>
      <c r="L126" s="40" t="s">
        <v>68</v>
      </c>
      <c r="M126" s="40" t="s">
        <v>68</v>
      </c>
      <c r="N126" s="44" t="s">
        <v>68</v>
      </c>
      <c r="O126" s="40">
        <v>5912.06</v>
      </c>
      <c r="P126" s="40">
        <v>436</v>
      </c>
      <c r="Q126" s="40">
        <v>0</v>
      </c>
      <c r="R126" s="44">
        <v>0</v>
      </c>
      <c r="S126" s="39" t="s">
        <v>68</v>
      </c>
      <c r="T126" s="47" t="s">
        <v>68</v>
      </c>
      <c r="V126" s="109" t="s">
        <v>98</v>
      </c>
      <c r="W126" s="108">
        <f t="shared" si="10"/>
        <v>10</v>
      </c>
      <c r="X126" s="108" t="str">
        <f t="shared" si="11"/>
        <v>Quarter 4</v>
      </c>
      <c r="Y126" s="108" t="str" cm="1">
        <f t="array" ref="Y126">_xlfn.IFS(OR(W126=1,W126=2,W126=3),"1",(OR(W126=4,W126=5,W126=6)),"2",(OR(W126=7,W126=8,W126=9)),"3",(OR(W126=10,W126=11,W126=12)),"4")</f>
        <v>4</v>
      </c>
      <c r="Z126" s="109">
        <v>2005</v>
      </c>
    </row>
    <row r="127" spans="1:26" ht="17.149999999999999" customHeight="1" x14ac:dyDescent="0.35">
      <c r="A127" s="50" t="str">
        <f t="shared" si="9"/>
        <v>November 2005</v>
      </c>
      <c r="B127" s="39">
        <v>87998.32</v>
      </c>
      <c r="C127" s="40">
        <v>19002</v>
      </c>
      <c r="D127" s="40">
        <v>3841</v>
      </c>
      <c r="E127" s="41">
        <f t="shared" si="7"/>
        <v>15161</v>
      </c>
      <c r="F127" s="39">
        <v>6423</v>
      </c>
      <c r="G127" s="40">
        <v>-1.73</v>
      </c>
      <c r="H127" s="40">
        <v>0</v>
      </c>
      <c r="I127" s="42">
        <f t="shared" si="8"/>
        <v>107000.32000000001</v>
      </c>
      <c r="J127" s="43">
        <f t="shared" si="12"/>
        <v>109580.59000000001</v>
      </c>
      <c r="K127" s="39" t="s">
        <v>68</v>
      </c>
      <c r="L127" s="40" t="s">
        <v>68</v>
      </c>
      <c r="M127" s="40" t="s">
        <v>68</v>
      </c>
      <c r="N127" s="44" t="s">
        <v>68</v>
      </c>
      <c r="O127" s="40">
        <v>6016.38</v>
      </c>
      <c r="P127" s="40">
        <v>644</v>
      </c>
      <c r="Q127" s="40">
        <v>0</v>
      </c>
      <c r="R127" s="44">
        <v>0</v>
      </c>
      <c r="S127" s="39" t="s">
        <v>68</v>
      </c>
      <c r="T127" s="47" t="s">
        <v>68</v>
      </c>
      <c r="V127" s="109" t="s">
        <v>99</v>
      </c>
      <c r="W127" s="108">
        <f t="shared" si="10"/>
        <v>11</v>
      </c>
      <c r="X127" s="108" t="str">
        <f t="shared" si="11"/>
        <v>Quarter 4</v>
      </c>
      <c r="Y127" s="108" t="str" cm="1">
        <f t="array" ref="Y127">_xlfn.IFS(OR(W127=1,W127=2,W127=3),"1",(OR(W127=4,W127=5,W127=6)),"2",(OR(W127=7,W127=8,W127=9)),"3",(OR(W127=10,W127=11,W127=12)),"4")</f>
        <v>4</v>
      </c>
      <c r="Z127" s="109">
        <v>2005</v>
      </c>
    </row>
    <row r="128" spans="1:26" ht="17.149999999999999" customHeight="1" x14ac:dyDescent="0.35">
      <c r="A128" s="50" t="str">
        <f t="shared" si="9"/>
        <v>December 2005</v>
      </c>
      <c r="B128" s="39">
        <v>99957.18</v>
      </c>
      <c r="C128" s="40">
        <v>22350</v>
      </c>
      <c r="D128" s="40">
        <v>4143</v>
      </c>
      <c r="E128" s="41">
        <f t="shared" si="7"/>
        <v>18207</v>
      </c>
      <c r="F128" s="39">
        <v>910</v>
      </c>
      <c r="G128" s="40">
        <v>-1.73</v>
      </c>
      <c r="H128" s="40">
        <v>0</v>
      </c>
      <c r="I128" s="42">
        <f t="shared" si="8"/>
        <v>122307.18</v>
      </c>
      <c r="J128" s="43">
        <f t="shared" si="12"/>
        <v>119072.45</v>
      </c>
      <c r="K128" s="39" t="s">
        <v>68</v>
      </c>
      <c r="L128" s="40" t="s">
        <v>68</v>
      </c>
      <c r="M128" s="40" t="s">
        <v>68</v>
      </c>
      <c r="N128" s="44" t="s">
        <v>68</v>
      </c>
      <c r="O128" s="40">
        <v>6779.09</v>
      </c>
      <c r="P128" s="40">
        <v>712</v>
      </c>
      <c r="Q128" s="40">
        <v>0</v>
      </c>
      <c r="R128" s="44">
        <v>0</v>
      </c>
      <c r="S128" s="39" t="s">
        <v>68</v>
      </c>
      <c r="T128" s="47" t="s">
        <v>68</v>
      </c>
      <c r="V128" s="109" t="s">
        <v>100</v>
      </c>
      <c r="W128" s="108">
        <f t="shared" si="10"/>
        <v>12</v>
      </c>
      <c r="X128" s="110" t="str">
        <f t="shared" si="11"/>
        <v>Quarter 4</v>
      </c>
      <c r="Y128" s="108" t="str" cm="1">
        <f t="array" ref="Y128">_xlfn.IFS(OR(W128=1,W128=2,W128=3),"1",(OR(W128=4,W128=5,W128=6)),"2",(OR(W128=7,W128=8,W128=9)),"3",(OR(W128=10,W128=11,W128=12)),"4")</f>
        <v>4</v>
      </c>
      <c r="Z128" s="109">
        <v>2005</v>
      </c>
    </row>
    <row r="129" spans="1:29" ht="17.149999999999999" customHeight="1" x14ac:dyDescent="0.35">
      <c r="A129" s="50" t="str">
        <f t="shared" si="9"/>
        <v>January 2006</v>
      </c>
      <c r="B129" s="39">
        <v>99129</v>
      </c>
      <c r="C129" s="40">
        <v>22996</v>
      </c>
      <c r="D129" s="40">
        <v>3988</v>
      </c>
      <c r="E129" s="41">
        <f t="shared" si="7"/>
        <v>19008</v>
      </c>
      <c r="F129" s="39">
        <v>6321</v>
      </c>
      <c r="G129" s="40">
        <v>-7.54</v>
      </c>
      <c r="H129" s="40">
        <v>0</v>
      </c>
      <c r="I129" s="42">
        <f t="shared" si="8"/>
        <v>122125</v>
      </c>
      <c r="J129" s="43">
        <f t="shared" si="12"/>
        <v>124450.46</v>
      </c>
      <c r="K129" s="39" t="s">
        <v>68</v>
      </c>
      <c r="L129" s="40" t="s">
        <v>68</v>
      </c>
      <c r="M129" s="40" t="s">
        <v>68</v>
      </c>
      <c r="N129" s="44" t="s">
        <v>68</v>
      </c>
      <c r="O129" s="40">
        <v>6620</v>
      </c>
      <c r="P129" s="40">
        <v>687</v>
      </c>
      <c r="Q129" s="40">
        <v>0</v>
      </c>
      <c r="R129" s="44">
        <v>0</v>
      </c>
      <c r="S129" s="39" t="s">
        <v>68</v>
      </c>
      <c r="T129" s="47" t="s">
        <v>68</v>
      </c>
      <c r="V129" s="109" t="s">
        <v>89</v>
      </c>
      <c r="W129" s="108">
        <f t="shared" si="10"/>
        <v>1</v>
      </c>
      <c r="X129" s="108" t="str">
        <f t="shared" si="11"/>
        <v>Quarter 1</v>
      </c>
      <c r="Y129" s="108" t="str" cm="1">
        <f t="array" ref="Y129">_xlfn.IFS(OR(W129=1,W129=2,W129=3),"1",(OR(W129=4,W129=5,W129=6)),"2",(OR(W129=7,W129=8,W129=9)),"3",(OR(W129=10,W129=11,W129=12)),"4")</f>
        <v>1</v>
      </c>
      <c r="Z129" s="109">
        <v>2006</v>
      </c>
    </row>
    <row r="130" spans="1:29" ht="17.149999999999999" customHeight="1" x14ac:dyDescent="0.35">
      <c r="A130" s="50" t="str">
        <f t="shared" si="9"/>
        <v>February 2006</v>
      </c>
      <c r="B130" s="39">
        <v>89366</v>
      </c>
      <c r="C130" s="40">
        <v>25096</v>
      </c>
      <c r="D130" s="40">
        <v>3755</v>
      </c>
      <c r="E130" s="41">
        <f t="shared" si="7"/>
        <v>21341</v>
      </c>
      <c r="F130" s="39">
        <v>4470</v>
      </c>
      <c r="G130" s="40">
        <v>-7.54</v>
      </c>
      <c r="H130" s="40">
        <v>0</v>
      </c>
      <c r="I130" s="42">
        <f t="shared" si="8"/>
        <v>114462</v>
      </c>
      <c r="J130" s="43">
        <f t="shared" si="12"/>
        <v>115169.46</v>
      </c>
      <c r="K130" s="39" t="s">
        <v>68</v>
      </c>
      <c r="L130" s="40" t="s">
        <v>68</v>
      </c>
      <c r="M130" s="40" t="s">
        <v>68</v>
      </c>
      <c r="N130" s="44" t="s">
        <v>68</v>
      </c>
      <c r="O130" s="40">
        <v>5992</v>
      </c>
      <c r="P130" s="40">
        <v>673</v>
      </c>
      <c r="Q130" s="40">
        <v>0</v>
      </c>
      <c r="R130" s="44">
        <v>0</v>
      </c>
      <c r="S130" s="39" t="s">
        <v>68</v>
      </c>
      <c r="T130" s="47" t="s">
        <v>68</v>
      </c>
      <c r="V130" s="109" t="s">
        <v>90</v>
      </c>
      <c r="W130" s="108">
        <f t="shared" si="10"/>
        <v>2</v>
      </c>
      <c r="X130" s="108" t="str">
        <f t="shared" si="11"/>
        <v>Quarter 1</v>
      </c>
      <c r="Y130" s="108" t="str" cm="1">
        <f t="array" ref="Y130">_xlfn.IFS(OR(W130=1,W130=2,W130=3),"1",(OR(W130=4,W130=5,W130=6)),"2",(OR(W130=7,W130=8,W130=9)),"3",(OR(W130=10,W130=11,W130=12)),"4")</f>
        <v>1</v>
      </c>
      <c r="Z130" s="109">
        <v>2006</v>
      </c>
    </row>
    <row r="131" spans="1:29" ht="17.149999999999999" customHeight="1" x14ac:dyDescent="0.35">
      <c r="A131" s="50" t="str">
        <f t="shared" si="9"/>
        <v>March 2006</v>
      </c>
      <c r="B131" s="39">
        <v>96774</v>
      </c>
      <c r="C131" s="40">
        <v>23889</v>
      </c>
      <c r="D131" s="40">
        <v>4415</v>
      </c>
      <c r="E131" s="41">
        <f t="shared" si="7"/>
        <v>19474</v>
      </c>
      <c r="F131" s="39">
        <v>2955</v>
      </c>
      <c r="G131" s="40">
        <v>-7.54</v>
      </c>
      <c r="H131" s="40">
        <v>0</v>
      </c>
      <c r="I131" s="42">
        <f t="shared" si="8"/>
        <v>120663</v>
      </c>
      <c r="J131" s="43">
        <f t="shared" si="12"/>
        <v>119195.46</v>
      </c>
      <c r="K131" s="39" t="s">
        <v>68</v>
      </c>
      <c r="L131" s="40" t="s">
        <v>68</v>
      </c>
      <c r="M131" s="40" t="s">
        <v>68</v>
      </c>
      <c r="N131" s="44" t="s">
        <v>68</v>
      </c>
      <c r="O131" s="40">
        <v>6580</v>
      </c>
      <c r="P131" s="40">
        <v>643</v>
      </c>
      <c r="Q131" s="40">
        <v>0</v>
      </c>
      <c r="R131" s="44">
        <v>0</v>
      </c>
      <c r="S131" s="39" t="s">
        <v>68</v>
      </c>
      <c r="T131" s="47" t="s">
        <v>68</v>
      </c>
      <c r="V131" s="109" t="s">
        <v>91</v>
      </c>
      <c r="W131" s="108">
        <f t="shared" si="10"/>
        <v>3</v>
      </c>
      <c r="X131" s="108" t="str">
        <f t="shared" si="11"/>
        <v>Quarter 1</v>
      </c>
      <c r="Y131" s="108" t="str" cm="1">
        <f t="array" ref="Y131">_xlfn.IFS(OR(W131=1,W131=2,W131=3),"1",(OR(W131=4,W131=5,W131=6)),"2",(OR(W131=7,W131=8,W131=9)),"3",(OR(W131=10,W131=11,W131=12)),"4")</f>
        <v>1</v>
      </c>
      <c r="Z131" s="109">
        <v>2006</v>
      </c>
    </row>
    <row r="132" spans="1:29" ht="17.149999999999999" customHeight="1" x14ac:dyDescent="0.35">
      <c r="A132" s="50" t="str">
        <f t="shared" si="9"/>
        <v>April 2006</v>
      </c>
      <c r="B132" s="39">
        <v>85784</v>
      </c>
      <c r="C132" s="40">
        <v>14846</v>
      </c>
      <c r="D132" s="40">
        <v>8396</v>
      </c>
      <c r="E132" s="41">
        <f t="shared" si="7"/>
        <v>6450</v>
      </c>
      <c r="F132" s="39">
        <v>-1217</v>
      </c>
      <c r="G132" s="40">
        <v>-4.7</v>
      </c>
      <c r="H132" s="40">
        <v>0</v>
      </c>
      <c r="I132" s="42">
        <f t="shared" si="8"/>
        <v>100630</v>
      </c>
      <c r="J132" s="43">
        <f t="shared" si="12"/>
        <v>91012.3</v>
      </c>
      <c r="K132" s="39" t="s">
        <v>68</v>
      </c>
      <c r="L132" s="40" t="s">
        <v>68</v>
      </c>
      <c r="M132" s="40" t="s">
        <v>68</v>
      </c>
      <c r="N132" s="44" t="s">
        <v>68</v>
      </c>
      <c r="O132" s="40">
        <v>6188</v>
      </c>
      <c r="P132" s="40">
        <v>476</v>
      </c>
      <c r="Q132" s="40">
        <v>0</v>
      </c>
      <c r="R132" s="44">
        <v>0</v>
      </c>
      <c r="S132" s="39" t="s">
        <v>68</v>
      </c>
      <c r="T132" s="47" t="s">
        <v>68</v>
      </c>
      <c r="V132" s="109" t="s">
        <v>92</v>
      </c>
      <c r="W132" s="108">
        <f t="shared" si="10"/>
        <v>4</v>
      </c>
      <c r="X132" s="110" t="str">
        <f t="shared" si="11"/>
        <v>Quarter 2</v>
      </c>
      <c r="Y132" s="108" t="str" cm="1">
        <f t="array" ref="Y132">_xlfn.IFS(OR(W132=1,W132=2,W132=3),"1",(OR(W132=4,W132=5,W132=6)),"2",(OR(W132=7,W132=8,W132=9)),"3",(OR(W132=10,W132=11,W132=12)),"4")</f>
        <v>2</v>
      </c>
      <c r="Z132" s="109">
        <v>2006</v>
      </c>
    </row>
    <row r="133" spans="1:29" ht="17.149999999999999" customHeight="1" x14ac:dyDescent="0.35">
      <c r="A133" s="50" t="str">
        <f t="shared" si="9"/>
        <v>May 2006</v>
      </c>
      <c r="B133" s="39">
        <v>76394</v>
      </c>
      <c r="C133" s="40">
        <v>11943</v>
      </c>
      <c r="D133" s="40">
        <v>14789</v>
      </c>
      <c r="E133" s="41">
        <f t="shared" si="7"/>
        <v>-2846</v>
      </c>
      <c r="F133" s="39">
        <v>-1431</v>
      </c>
      <c r="G133" s="40">
        <v>-4.7</v>
      </c>
      <c r="H133" s="40">
        <v>0</v>
      </c>
      <c r="I133" s="42">
        <f t="shared" si="8"/>
        <v>88337</v>
      </c>
      <c r="J133" s="43">
        <f t="shared" si="12"/>
        <v>72112.3</v>
      </c>
      <c r="K133" s="39" t="s">
        <v>68</v>
      </c>
      <c r="L133" s="40" t="s">
        <v>68</v>
      </c>
      <c r="M133" s="40" t="s">
        <v>68</v>
      </c>
      <c r="N133" s="44" t="s">
        <v>68</v>
      </c>
      <c r="O133" s="40">
        <v>5722</v>
      </c>
      <c r="P133" s="40">
        <v>389</v>
      </c>
      <c r="Q133" s="40">
        <v>0</v>
      </c>
      <c r="R133" s="44">
        <v>0</v>
      </c>
      <c r="S133" s="39" t="s">
        <v>68</v>
      </c>
      <c r="T133" s="47" t="s">
        <v>68</v>
      </c>
      <c r="V133" s="109" t="s">
        <v>93</v>
      </c>
      <c r="W133" s="108">
        <f t="shared" si="10"/>
        <v>5</v>
      </c>
      <c r="X133" s="108" t="str">
        <f t="shared" si="11"/>
        <v>Quarter 2</v>
      </c>
      <c r="Y133" s="108" t="str" cm="1">
        <f t="array" ref="Y133">_xlfn.IFS(OR(W133=1,W133=2,W133=3),"1",(OR(W133=4,W133=5,W133=6)),"2",(OR(W133=7,W133=8,W133=9)),"3",(OR(W133=10,W133=11,W133=12)),"4")</f>
        <v>2</v>
      </c>
      <c r="Z133" s="109">
        <v>2006</v>
      </c>
    </row>
    <row r="134" spans="1:29" ht="17.149999999999999" customHeight="1" x14ac:dyDescent="0.35">
      <c r="A134" s="50" t="str">
        <f t="shared" si="9"/>
        <v>June 2006</v>
      </c>
      <c r="B134" s="39">
        <v>65652</v>
      </c>
      <c r="C134" s="40">
        <v>6562</v>
      </c>
      <c r="D134" s="40">
        <v>10637</v>
      </c>
      <c r="E134" s="41">
        <f t="shared" si="7"/>
        <v>-4075</v>
      </c>
      <c r="F134" s="39">
        <v>-3508</v>
      </c>
      <c r="G134" s="40">
        <v>-4.7</v>
      </c>
      <c r="H134" s="40">
        <v>0</v>
      </c>
      <c r="I134" s="42">
        <f t="shared" si="8"/>
        <v>72214</v>
      </c>
      <c r="J134" s="43">
        <f t="shared" si="12"/>
        <v>58064.3</v>
      </c>
      <c r="K134" s="39" t="s">
        <v>68</v>
      </c>
      <c r="L134" s="40" t="s">
        <v>68</v>
      </c>
      <c r="M134" s="40" t="s">
        <v>68</v>
      </c>
      <c r="N134" s="44" t="s">
        <v>68</v>
      </c>
      <c r="O134" s="40">
        <v>5261</v>
      </c>
      <c r="P134" s="40">
        <v>247</v>
      </c>
      <c r="Q134" s="40">
        <v>0</v>
      </c>
      <c r="R134" s="44">
        <v>0</v>
      </c>
      <c r="S134" s="39" t="s">
        <v>68</v>
      </c>
      <c r="T134" s="47" t="s">
        <v>68</v>
      </c>
      <c r="V134" s="109" t="s">
        <v>94</v>
      </c>
      <c r="W134" s="108">
        <f t="shared" si="10"/>
        <v>6</v>
      </c>
      <c r="X134" s="108" t="str">
        <f t="shared" si="11"/>
        <v>Quarter 2</v>
      </c>
      <c r="Y134" s="108" t="str" cm="1">
        <f t="array" ref="Y134">_xlfn.IFS(OR(W134=1,W134=2,W134=3),"1",(OR(W134=4,W134=5,W134=6)),"2",(OR(W134=7,W134=8,W134=9)),"3",(OR(W134=10,W134=11,W134=12)),"4")</f>
        <v>2</v>
      </c>
      <c r="Z134" s="109">
        <v>2006</v>
      </c>
    </row>
    <row r="135" spans="1:29" ht="17.149999999999999" customHeight="1" x14ac:dyDescent="0.35">
      <c r="A135" s="50" t="str">
        <f t="shared" si="9"/>
        <v>July 2006</v>
      </c>
      <c r="B135" s="39">
        <v>58955</v>
      </c>
      <c r="C135" s="40">
        <v>13202</v>
      </c>
      <c r="D135" s="40">
        <v>13143</v>
      </c>
      <c r="E135" s="41">
        <f t="shared" si="7"/>
        <v>59</v>
      </c>
      <c r="F135" s="39">
        <v>-5740</v>
      </c>
      <c r="G135" s="40">
        <v>-2.17</v>
      </c>
      <c r="H135" s="40">
        <v>0</v>
      </c>
      <c r="I135" s="42">
        <f t="shared" si="8"/>
        <v>72157</v>
      </c>
      <c r="J135" s="43">
        <f t="shared" si="12"/>
        <v>53271.83</v>
      </c>
      <c r="K135" s="39" t="s">
        <v>68</v>
      </c>
      <c r="L135" s="40" t="s">
        <v>68</v>
      </c>
      <c r="M135" s="40" t="s">
        <v>68</v>
      </c>
      <c r="N135" s="44" t="s">
        <v>68</v>
      </c>
      <c r="O135" s="40">
        <v>5244</v>
      </c>
      <c r="P135" s="40">
        <v>479</v>
      </c>
      <c r="Q135" s="40">
        <v>0</v>
      </c>
      <c r="R135" s="44">
        <v>0</v>
      </c>
      <c r="S135" s="39" t="s">
        <v>68</v>
      </c>
      <c r="T135" s="47" t="s">
        <v>68</v>
      </c>
      <c r="V135" s="109" t="s">
        <v>95</v>
      </c>
      <c r="W135" s="108">
        <f t="shared" si="10"/>
        <v>7</v>
      </c>
      <c r="X135" s="108" t="str">
        <f t="shared" si="11"/>
        <v>Quarter 3</v>
      </c>
      <c r="Y135" s="108" t="str" cm="1">
        <f t="array" ref="Y135">_xlfn.IFS(OR(W135=1,W135=2,W135=3),"1",(OR(W135=4,W135=5,W135=6)),"2",(OR(W135=7,W135=8,W135=9)),"3",(OR(W135=10,W135=11,W135=12)),"4")</f>
        <v>3</v>
      </c>
      <c r="Z135" s="109">
        <v>2006</v>
      </c>
    </row>
    <row r="136" spans="1:29" ht="17.149999999999999" customHeight="1" x14ac:dyDescent="0.35">
      <c r="A136" s="50" t="str">
        <f t="shared" si="9"/>
        <v>August 2006</v>
      </c>
      <c r="B136" s="39">
        <v>59554</v>
      </c>
      <c r="C136" s="40">
        <v>13103</v>
      </c>
      <c r="D136" s="40">
        <v>10747</v>
      </c>
      <c r="E136" s="41">
        <f t="shared" si="7"/>
        <v>2356</v>
      </c>
      <c r="F136" s="39">
        <v>-5759</v>
      </c>
      <c r="G136" s="40">
        <v>-2.17</v>
      </c>
      <c r="H136" s="40">
        <v>0</v>
      </c>
      <c r="I136" s="42">
        <f t="shared" si="8"/>
        <v>72657</v>
      </c>
      <c r="J136" s="43">
        <f t="shared" si="12"/>
        <v>56148.83</v>
      </c>
      <c r="K136" s="39" t="s">
        <v>68</v>
      </c>
      <c r="L136" s="40" t="s">
        <v>68</v>
      </c>
      <c r="M136" s="40" t="s">
        <v>68</v>
      </c>
      <c r="N136" s="44" t="s">
        <v>68</v>
      </c>
      <c r="O136" s="40">
        <v>4752</v>
      </c>
      <c r="P136" s="40">
        <v>353</v>
      </c>
      <c r="Q136" s="40">
        <v>0</v>
      </c>
      <c r="R136" s="44">
        <v>0</v>
      </c>
      <c r="S136" s="39" t="s">
        <v>68</v>
      </c>
      <c r="T136" s="47" t="s">
        <v>68</v>
      </c>
      <c r="V136" s="109" t="s">
        <v>96</v>
      </c>
      <c r="W136" s="108">
        <f t="shared" si="10"/>
        <v>8</v>
      </c>
      <c r="X136" s="110" t="str">
        <f t="shared" si="11"/>
        <v>Quarter 3</v>
      </c>
      <c r="Y136" s="108" t="str" cm="1">
        <f t="array" ref="Y136">_xlfn.IFS(OR(W136=1,W136=2,W136=3),"1",(OR(W136=4,W136=5,W136=6)),"2",(OR(W136=7,W136=8,W136=9)),"3",(OR(W136=10,W136=11,W136=12)),"4")</f>
        <v>3</v>
      </c>
      <c r="Z136" s="109">
        <v>2006</v>
      </c>
    </row>
    <row r="137" spans="1:29" ht="17.149999999999999" customHeight="1" x14ac:dyDescent="0.35">
      <c r="A137" s="50" t="str">
        <f t="shared" si="9"/>
        <v>September 2006</v>
      </c>
      <c r="B137" s="39">
        <v>68123</v>
      </c>
      <c r="C137" s="40">
        <v>12083</v>
      </c>
      <c r="D137" s="40">
        <v>16353</v>
      </c>
      <c r="E137" s="41">
        <f t="shared" ref="E137:E200" si="13">$C137-$D137</f>
        <v>-4270</v>
      </c>
      <c r="F137" s="39">
        <v>-3107</v>
      </c>
      <c r="G137" s="40">
        <v>-2.17</v>
      </c>
      <c r="H137" s="40">
        <v>0</v>
      </c>
      <c r="I137" s="42">
        <f t="shared" ref="I137:I200" si="14">$B137+$C137</f>
        <v>80206</v>
      </c>
      <c r="J137" s="43">
        <f t="shared" si="12"/>
        <v>60743.83</v>
      </c>
      <c r="K137" s="39" t="s">
        <v>68</v>
      </c>
      <c r="L137" s="40" t="s">
        <v>68</v>
      </c>
      <c r="M137" s="40" t="s">
        <v>68</v>
      </c>
      <c r="N137" s="44" t="s">
        <v>68</v>
      </c>
      <c r="O137" s="40">
        <v>5241</v>
      </c>
      <c r="P137" s="40">
        <v>481</v>
      </c>
      <c r="Q137" s="40">
        <v>0</v>
      </c>
      <c r="R137" s="44">
        <v>0</v>
      </c>
      <c r="S137" s="39" t="s">
        <v>68</v>
      </c>
      <c r="T137" s="47" t="s">
        <v>68</v>
      </c>
      <c r="V137" s="109" t="s">
        <v>97</v>
      </c>
      <c r="W137" s="108">
        <f t="shared" si="10"/>
        <v>9</v>
      </c>
      <c r="X137" s="108" t="str">
        <f t="shared" si="11"/>
        <v>Quarter 3</v>
      </c>
      <c r="Y137" s="108" t="str" cm="1">
        <f t="array" ref="Y137">_xlfn.IFS(OR(W137=1,W137=2,W137=3),"1",(OR(W137=4,W137=5,W137=6)),"2",(OR(W137=7,W137=8,W137=9)),"3",(OR(W137=10,W137=11,W137=12)),"4")</f>
        <v>3</v>
      </c>
      <c r="Z137" s="109">
        <v>2006</v>
      </c>
    </row>
    <row r="138" spans="1:29" ht="17.149999999999999" customHeight="1" x14ac:dyDescent="0.35">
      <c r="A138" s="50" t="str">
        <f t="shared" ref="A138:A201" si="15">V138&amp;" "&amp;Z138</f>
        <v>October 2006</v>
      </c>
      <c r="B138" s="39">
        <v>74757</v>
      </c>
      <c r="C138" s="40">
        <v>21385</v>
      </c>
      <c r="D138" s="40">
        <v>13236</v>
      </c>
      <c r="E138" s="41">
        <f t="shared" si="13"/>
        <v>8149</v>
      </c>
      <c r="F138" s="39">
        <v>-2243</v>
      </c>
      <c r="G138" s="40">
        <v>-4.01</v>
      </c>
      <c r="H138" s="40">
        <v>0</v>
      </c>
      <c r="I138" s="42">
        <f t="shared" si="14"/>
        <v>96142</v>
      </c>
      <c r="J138" s="43">
        <f t="shared" si="12"/>
        <v>80658.990000000005</v>
      </c>
      <c r="K138" s="39" t="s">
        <v>68</v>
      </c>
      <c r="L138" s="40" t="s">
        <v>68</v>
      </c>
      <c r="M138" s="40" t="s">
        <v>68</v>
      </c>
      <c r="N138" s="44" t="s">
        <v>68</v>
      </c>
      <c r="O138" s="40">
        <v>5577</v>
      </c>
      <c r="P138" s="40">
        <v>379</v>
      </c>
      <c r="Q138" s="40">
        <v>0</v>
      </c>
      <c r="R138" s="44">
        <v>0</v>
      </c>
      <c r="S138" s="39" t="s">
        <v>68</v>
      </c>
      <c r="T138" s="47" t="s">
        <v>68</v>
      </c>
      <c r="V138" s="109" t="s">
        <v>98</v>
      </c>
      <c r="W138" s="108">
        <f t="shared" ref="W138:W201" si="16">MONTH(1&amp;LEFT(V138,3))</f>
        <v>10</v>
      </c>
      <c r="X138" s="108" t="str">
        <f t="shared" ref="X138:X201" si="17">"Quarter "&amp;Y138</f>
        <v>Quarter 4</v>
      </c>
      <c r="Y138" s="108" t="str" cm="1">
        <f t="array" ref="Y138">_xlfn.IFS(OR(W138=1,W138=2,W138=3),"1",(OR(W138=4,W138=5,W138=6)),"2",(OR(W138=7,W138=8,W138=9)),"3",(OR(W138=10,W138=11,W138=12)),"4")</f>
        <v>4</v>
      </c>
      <c r="Z138" s="109">
        <v>2006</v>
      </c>
    </row>
    <row r="139" spans="1:29" ht="17.149999999999999" customHeight="1" x14ac:dyDescent="0.35">
      <c r="A139" s="50" t="str">
        <f t="shared" si="15"/>
        <v>November 2006</v>
      </c>
      <c r="B139" s="39">
        <v>77669</v>
      </c>
      <c r="C139" s="40">
        <v>29400</v>
      </c>
      <c r="D139" s="40">
        <v>5995</v>
      </c>
      <c r="E139" s="41">
        <f t="shared" si="13"/>
        <v>23405</v>
      </c>
      <c r="F139" s="39">
        <v>75</v>
      </c>
      <c r="G139" s="40">
        <v>-4.01</v>
      </c>
      <c r="H139" s="40">
        <v>0</v>
      </c>
      <c r="I139" s="42">
        <f t="shared" si="14"/>
        <v>107069</v>
      </c>
      <c r="J139" s="43">
        <f t="shared" si="12"/>
        <v>101144.99</v>
      </c>
      <c r="K139" s="39" t="s">
        <v>68</v>
      </c>
      <c r="L139" s="40" t="s">
        <v>68</v>
      </c>
      <c r="M139" s="40" t="s">
        <v>68</v>
      </c>
      <c r="N139" s="44" t="s">
        <v>68</v>
      </c>
      <c r="O139" s="40">
        <v>5942</v>
      </c>
      <c r="P139" s="40">
        <v>481</v>
      </c>
      <c r="Q139" s="40">
        <v>0</v>
      </c>
      <c r="R139" s="44">
        <v>0</v>
      </c>
      <c r="S139" s="39" t="s">
        <v>68</v>
      </c>
      <c r="T139" s="47" t="s">
        <v>68</v>
      </c>
      <c r="V139" s="109" t="s">
        <v>99</v>
      </c>
      <c r="W139" s="108">
        <f t="shared" si="16"/>
        <v>11</v>
      </c>
      <c r="X139" s="108" t="str">
        <f t="shared" si="17"/>
        <v>Quarter 4</v>
      </c>
      <c r="Y139" s="108" t="str" cm="1">
        <f t="array" ref="Y139">_xlfn.IFS(OR(W139=1,W139=2,W139=3),"1",(OR(W139=4,W139=5,W139=6)),"2",(OR(W139=7,W139=8,W139=9)),"3",(OR(W139=10,W139=11,W139=12)),"4")</f>
        <v>4</v>
      </c>
      <c r="Z139" s="109">
        <v>2006</v>
      </c>
    </row>
    <row r="140" spans="1:29" ht="17.149999999999999" customHeight="1" x14ac:dyDescent="0.35">
      <c r="A140" s="50" t="str">
        <f t="shared" si="15"/>
        <v>December 2006</v>
      </c>
      <c r="B140" s="39">
        <v>77627</v>
      </c>
      <c r="C140" s="40">
        <v>39747</v>
      </c>
      <c r="D140" s="40">
        <v>5358</v>
      </c>
      <c r="E140" s="41">
        <f t="shared" si="13"/>
        <v>34389</v>
      </c>
      <c r="F140" s="39">
        <v>2749</v>
      </c>
      <c r="G140" s="40">
        <v>-4.01</v>
      </c>
      <c r="H140" s="40">
        <v>0</v>
      </c>
      <c r="I140" s="42">
        <f t="shared" si="14"/>
        <v>117374</v>
      </c>
      <c r="J140" s="43">
        <f t="shared" si="12"/>
        <v>114760.99</v>
      </c>
      <c r="K140" s="39" t="s">
        <v>68</v>
      </c>
      <c r="L140" s="40" t="s">
        <v>68</v>
      </c>
      <c r="M140" s="40" t="s">
        <v>68</v>
      </c>
      <c r="N140" s="44" t="s">
        <v>68</v>
      </c>
      <c r="O140" s="40">
        <v>6133</v>
      </c>
      <c r="P140" s="40">
        <v>543</v>
      </c>
      <c r="Q140" s="40">
        <v>0</v>
      </c>
      <c r="R140" s="44">
        <v>0</v>
      </c>
      <c r="S140" s="39" t="s">
        <v>68</v>
      </c>
      <c r="T140" s="47" t="s">
        <v>68</v>
      </c>
      <c r="V140" s="109" t="s">
        <v>100</v>
      </c>
      <c r="W140" s="108">
        <f t="shared" si="16"/>
        <v>12</v>
      </c>
      <c r="X140" s="110" t="str">
        <f t="shared" si="17"/>
        <v>Quarter 4</v>
      </c>
      <c r="Y140" s="108" t="str" cm="1">
        <f t="array" ref="Y140">_xlfn.IFS(OR(W140=1,W140=2,W140=3),"1",(OR(W140=4,W140=5,W140=6)),"2",(OR(W140=7,W140=8,W140=9)),"3",(OR(W140=10,W140=11,W140=12)),"4")</f>
        <v>4</v>
      </c>
      <c r="Z140" s="109">
        <v>2006</v>
      </c>
    </row>
    <row r="141" spans="1:29" ht="17.149999999999999" customHeight="1" x14ac:dyDescent="0.35">
      <c r="A141" s="50" t="str">
        <f t="shared" si="15"/>
        <v>January 2007</v>
      </c>
      <c r="B141" s="39">
        <v>80625.97</v>
      </c>
      <c r="C141" s="40">
        <v>37962.33</v>
      </c>
      <c r="D141" s="40">
        <v>5678.75</v>
      </c>
      <c r="E141" s="41">
        <f t="shared" si="13"/>
        <v>32283.58</v>
      </c>
      <c r="F141" s="39">
        <v>5010</v>
      </c>
      <c r="G141" s="40">
        <v>-9.61</v>
      </c>
      <c r="H141" s="40">
        <v>0</v>
      </c>
      <c r="I141" s="42">
        <f t="shared" si="14"/>
        <v>118588.3</v>
      </c>
      <c r="J141" s="43">
        <f t="shared" si="12"/>
        <v>117909.94</v>
      </c>
      <c r="K141" s="39" t="s">
        <v>68</v>
      </c>
      <c r="L141" s="40" t="s">
        <v>68</v>
      </c>
      <c r="M141" s="40" t="s">
        <v>68</v>
      </c>
      <c r="N141" s="44" t="s">
        <v>68</v>
      </c>
      <c r="O141" s="40">
        <v>5857.67</v>
      </c>
      <c r="P141" s="40">
        <v>529</v>
      </c>
      <c r="Q141" s="40">
        <v>0</v>
      </c>
      <c r="R141" s="44">
        <v>0</v>
      </c>
      <c r="S141" s="39" t="s">
        <v>68</v>
      </c>
      <c r="T141" s="47" t="s">
        <v>68</v>
      </c>
      <c r="V141" s="109" t="s">
        <v>89</v>
      </c>
      <c r="W141" s="108">
        <f t="shared" si="16"/>
        <v>1</v>
      </c>
      <c r="X141" s="108" t="str">
        <f t="shared" si="17"/>
        <v>Quarter 1</v>
      </c>
      <c r="Y141" s="108" t="str" cm="1">
        <f t="array" ref="Y141">_xlfn.IFS(OR(W141=1,W141=2,W141=3),"1",(OR(W141=4,W141=5,W141=6)),"2",(OR(W141=7,W141=8,W141=9)),"3",(OR(W141=10,W141=11,W141=12)),"4")</f>
        <v>1</v>
      </c>
      <c r="Z141" s="109">
        <v>2007</v>
      </c>
    </row>
    <row r="142" spans="1:29" ht="17.149999999999999" customHeight="1" x14ac:dyDescent="0.35">
      <c r="A142" s="50" t="str">
        <f t="shared" si="15"/>
        <v>February 2007</v>
      </c>
      <c r="B142" s="39">
        <v>72821.399999999994</v>
      </c>
      <c r="C142" s="40">
        <v>37647.21</v>
      </c>
      <c r="D142" s="40">
        <v>5761.96</v>
      </c>
      <c r="E142" s="41">
        <f t="shared" si="13"/>
        <v>31885.25</v>
      </c>
      <c r="F142" s="39">
        <v>7534</v>
      </c>
      <c r="G142" s="40">
        <v>-9.61</v>
      </c>
      <c r="H142" s="40">
        <v>0</v>
      </c>
      <c r="I142" s="42">
        <f t="shared" si="14"/>
        <v>110468.60999999999</v>
      </c>
      <c r="J142" s="43">
        <f t="shared" si="12"/>
        <v>112231.03999999998</v>
      </c>
      <c r="K142" s="39" t="s">
        <v>68</v>
      </c>
      <c r="L142" s="40" t="s">
        <v>68</v>
      </c>
      <c r="M142" s="40" t="s">
        <v>68</v>
      </c>
      <c r="N142" s="44" t="s">
        <v>68</v>
      </c>
      <c r="O142" s="40">
        <v>5365.6</v>
      </c>
      <c r="P142" s="40">
        <v>597</v>
      </c>
      <c r="Q142" s="40">
        <v>0</v>
      </c>
      <c r="R142" s="44">
        <v>0</v>
      </c>
      <c r="S142" s="39" t="s">
        <v>68</v>
      </c>
      <c r="T142" s="47" t="s">
        <v>68</v>
      </c>
      <c r="V142" s="109" t="s">
        <v>90</v>
      </c>
      <c r="W142" s="108">
        <f t="shared" si="16"/>
        <v>2</v>
      </c>
      <c r="X142" s="108" t="str">
        <f t="shared" si="17"/>
        <v>Quarter 1</v>
      </c>
      <c r="Y142" s="108" t="str" cm="1">
        <f t="array" ref="Y142">_xlfn.IFS(OR(W142=1,W142=2,W142=3),"1",(OR(W142=4,W142=5,W142=6)),"2",(OR(W142=7,W142=8,W142=9)),"3",(OR(W142=10,W142=11,W142=12)),"4")</f>
        <v>1</v>
      </c>
      <c r="Z142" s="109">
        <v>2007</v>
      </c>
    </row>
    <row r="143" spans="1:29" ht="17.149999999999999" customHeight="1" x14ac:dyDescent="0.35">
      <c r="A143" s="50" t="str">
        <f t="shared" si="15"/>
        <v>March 2007</v>
      </c>
      <c r="B143" s="39">
        <v>83852.66</v>
      </c>
      <c r="C143" s="40">
        <v>36174.559999999998</v>
      </c>
      <c r="D143" s="40">
        <v>9170.94</v>
      </c>
      <c r="E143" s="41">
        <f t="shared" si="13"/>
        <v>27003.619999999995</v>
      </c>
      <c r="F143" s="39">
        <v>2522</v>
      </c>
      <c r="G143" s="40">
        <v>-9.61</v>
      </c>
      <c r="H143" s="40">
        <v>0</v>
      </c>
      <c r="I143" s="42">
        <f t="shared" si="14"/>
        <v>120027.22</v>
      </c>
      <c r="J143" s="43">
        <f t="shared" si="12"/>
        <v>113368.67</v>
      </c>
      <c r="K143" s="39" t="s">
        <v>68</v>
      </c>
      <c r="L143" s="40" t="s">
        <v>68</v>
      </c>
      <c r="M143" s="40" t="s">
        <v>68</v>
      </c>
      <c r="N143" s="44" t="s">
        <v>68</v>
      </c>
      <c r="O143" s="40">
        <v>6055.1</v>
      </c>
      <c r="P143" s="40">
        <v>609</v>
      </c>
      <c r="Q143" s="40">
        <v>0</v>
      </c>
      <c r="R143" s="44">
        <v>0</v>
      </c>
      <c r="S143" s="39" t="s">
        <v>68</v>
      </c>
      <c r="T143" s="47" t="s">
        <v>68</v>
      </c>
      <c r="V143" s="109" t="s">
        <v>91</v>
      </c>
      <c r="W143" s="108">
        <f t="shared" si="16"/>
        <v>3</v>
      </c>
      <c r="X143" s="108" t="str">
        <f t="shared" si="17"/>
        <v>Quarter 1</v>
      </c>
      <c r="Y143" s="108" t="str" cm="1">
        <f t="array" ref="Y143">_xlfn.IFS(OR(W143=1,W143=2,W143=3),"1",(OR(W143=4,W143=5,W143=6)),"2",(OR(W143=7,W143=8,W143=9)),"3",(OR(W143=10,W143=11,W143=12)),"4")</f>
        <v>1</v>
      </c>
      <c r="Z143" s="109">
        <v>2007</v>
      </c>
    </row>
    <row r="144" spans="1:29" ht="17.149999999999999" customHeight="1" x14ac:dyDescent="0.35">
      <c r="A144" s="50" t="str">
        <f t="shared" si="15"/>
        <v>April 2007</v>
      </c>
      <c r="B144" s="39">
        <v>74260.570000000007</v>
      </c>
      <c r="C144" s="40">
        <v>29658.65</v>
      </c>
      <c r="D144" s="40">
        <v>15509.53</v>
      </c>
      <c r="E144" s="41">
        <f t="shared" si="13"/>
        <v>14149.12</v>
      </c>
      <c r="F144" s="39">
        <v>-5013</v>
      </c>
      <c r="G144" s="40">
        <v>-8.9600000000000009</v>
      </c>
      <c r="H144" s="40">
        <v>0</v>
      </c>
      <c r="I144" s="42">
        <f t="shared" si="14"/>
        <v>103919.22</v>
      </c>
      <c r="J144" s="43">
        <f t="shared" si="12"/>
        <v>83387.73</v>
      </c>
      <c r="K144" s="39" t="s">
        <v>68</v>
      </c>
      <c r="L144" s="40" t="s">
        <v>68</v>
      </c>
      <c r="M144" s="40" t="s">
        <v>68</v>
      </c>
      <c r="N144" s="44" t="s">
        <v>68</v>
      </c>
      <c r="O144" s="40">
        <v>5750.5</v>
      </c>
      <c r="P144" s="40">
        <v>422</v>
      </c>
      <c r="Q144" s="40">
        <v>0</v>
      </c>
      <c r="R144" s="44">
        <v>0</v>
      </c>
      <c r="S144" s="39" t="s">
        <v>68</v>
      </c>
      <c r="T144" s="47" t="s">
        <v>68</v>
      </c>
      <c r="V144" s="109" t="s">
        <v>92</v>
      </c>
      <c r="W144" s="108">
        <f t="shared" si="16"/>
        <v>4</v>
      </c>
      <c r="X144" s="110" t="str">
        <f t="shared" si="17"/>
        <v>Quarter 2</v>
      </c>
      <c r="Y144" s="108" t="str" cm="1">
        <f t="array" ref="Y144">_xlfn.IFS(OR(W144=1,W144=2,W144=3),"1",(OR(W144=4,W144=5,W144=6)),"2",(OR(W144=7,W144=8,W144=9)),"3",(OR(W144=10,W144=11,W144=12)),"4")</f>
        <v>2</v>
      </c>
      <c r="Z144" s="109">
        <v>2007</v>
      </c>
      <c r="AC144" s="40"/>
    </row>
    <row r="145" spans="1:29" ht="17.149999999999999" customHeight="1" x14ac:dyDescent="0.35">
      <c r="A145" s="50" t="str">
        <f t="shared" si="15"/>
        <v>May 2007</v>
      </c>
      <c r="B145" s="39">
        <v>75305.919999999998</v>
      </c>
      <c r="C145" s="40">
        <v>16695.25</v>
      </c>
      <c r="D145" s="40">
        <v>13905.24</v>
      </c>
      <c r="E145" s="41">
        <f t="shared" si="13"/>
        <v>2790.01</v>
      </c>
      <c r="F145" s="39">
        <v>-1162</v>
      </c>
      <c r="G145" s="40">
        <v>-8.9600000000000009</v>
      </c>
      <c r="H145" s="40">
        <v>0</v>
      </c>
      <c r="I145" s="42">
        <f t="shared" si="14"/>
        <v>92001.17</v>
      </c>
      <c r="J145" s="43">
        <f t="shared" si="12"/>
        <v>76924.969999999987</v>
      </c>
      <c r="K145" s="39" t="s">
        <v>68</v>
      </c>
      <c r="L145" s="40" t="s">
        <v>68</v>
      </c>
      <c r="M145" s="40" t="s">
        <v>68</v>
      </c>
      <c r="N145" s="44" t="s">
        <v>68</v>
      </c>
      <c r="O145" s="40">
        <v>5821.52</v>
      </c>
      <c r="P145" s="40">
        <v>298</v>
      </c>
      <c r="Q145" s="40">
        <v>0</v>
      </c>
      <c r="R145" s="44">
        <v>0</v>
      </c>
      <c r="S145" s="39" t="s">
        <v>68</v>
      </c>
      <c r="T145" s="47" t="s">
        <v>68</v>
      </c>
      <c r="V145" s="109" t="s">
        <v>93</v>
      </c>
      <c r="W145" s="108">
        <f t="shared" si="16"/>
        <v>5</v>
      </c>
      <c r="X145" s="108" t="str">
        <f t="shared" si="17"/>
        <v>Quarter 2</v>
      </c>
      <c r="Y145" s="108" t="str" cm="1">
        <f t="array" ref="Y145">_xlfn.IFS(OR(W145=1,W145=2,W145=3),"1",(OR(W145=4,W145=5,W145=6)),"2",(OR(W145=7,W145=8,W145=9)),"3",(OR(W145=10,W145=11,W145=12)),"4")</f>
        <v>2</v>
      </c>
      <c r="Z145" s="109">
        <v>2007</v>
      </c>
      <c r="AC145" s="40"/>
    </row>
    <row r="146" spans="1:29" ht="17.149999999999999" customHeight="1" x14ac:dyDescent="0.35">
      <c r="A146" s="50" t="str">
        <f t="shared" si="15"/>
        <v>June 2007</v>
      </c>
      <c r="B146" s="39">
        <v>56675.360000000001</v>
      </c>
      <c r="C146" s="40">
        <v>15019.48</v>
      </c>
      <c r="D146" s="40">
        <v>7070.79</v>
      </c>
      <c r="E146" s="41">
        <f t="shared" si="13"/>
        <v>7948.69</v>
      </c>
      <c r="F146" s="39">
        <v>-842</v>
      </c>
      <c r="G146" s="40">
        <v>-8.9600000000000009</v>
      </c>
      <c r="H146" s="40">
        <v>0</v>
      </c>
      <c r="I146" s="42">
        <f t="shared" si="14"/>
        <v>71694.84</v>
      </c>
      <c r="J146" s="43">
        <f t="shared" si="12"/>
        <v>63773.09</v>
      </c>
      <c r="K146" s="39" t="s">
        <v>68</v>
      </c>
      <c r="L146" s="40" t="s">
        <v>68</v>
      </c>
      <c r="M146" s="40" t="s">
        <v>68</v>
      </c>
      <c r="N146" s="44" t="s">
        <v>68</v>
      </c>
      <c r="O146" s="40">
        <v>4912.43</v>
      </c>
      <c r="P146" s="40">
        <v>148</v>
      </c>
      <c r="Q146" s="40">
        <v>0</v>
      </c>
      <c r="R146" s="44">
        <v>0</v>
      </c>
      <c r="S146" s="39" t="s">
        <v>68</v>
      </c>
      <c r="T146" s="47" t="s">
        <v>68</v>
      </c>
      <c r="V146" s="109" t="s">
        <v>94</v>
      </c>
      <c r="W146" s="108">
        <f t="shared" si="16"/>
        <v>6</v>
      </c>
      <c r="X146" s="108" t="str">
        <f t="shared" si="17"/>
        <v>Quarter 2</v>
      </c>
      <c r="Y146" s="108" t="str" cm="1">
        <f t="array" ref="Y146">_xlfn.IFS(OR(W146=1,W146=2,W146=3),"1",(OR(W146=4,W146=5,W146=6)),"2",(OR(W146=7,W146=8,W146=9)),"3",(OR(W146=10,W146=11,W146=12)),"4")</f>
        <v>2</v>
      </c>
      <c r="Z146" s="109">
        <v>2007</v>
      </c>
      <c r="AC146" s="40"/>
    </row>
    <row r="147" spans="1:29" ht="17.149999999999999" customHeight="1" x14ac:dyDescent="0.35">
      <c r="A147" s="50" t="str">
        <f t="shared" si="15"/>
        <v>July 2007</v>
      </c>
      <c r="B147" s="39">
        <v>60622.3</v>
      </c>
      <c r="C147" s="40">
        <v>14484.49</v>
      </c>
      <c r="D147" s="40">
        <v>13007.88</v>
      </c>
      <c r="E147" s="41">
        <f t="shared" si="13"/>
        <v>1476.6100000000006</v>
      </c>
      <c r="F147" s="39">
        <v>-3109</v>
      </c>
      <c r="G147" s="40">
        <v>-5.33</v>
      </c>
      <c r="H147" s="40">
        <v>0</v>
      </c>
      <c r="I147" s="42">
        <f t="shared" si="14"/>
        <v>75106.790000000008</v>
      </c>
      <c r="J147" s="43">
        <f t="shared" si="12"/>
        <v>58984.580000000009</v>
      </c>
      <c r="K147" s="39" t="s">
        <v>68</v>
      </c>
      <c r="L147" s="40" t="s">
        <v>68</v>
      </c>
      <c r="M147" s="40" t="s">
        <v>68</v>
      </c>
      <c r="N147" s="44" t="s">
        <v>68</v>
      </c>
      <c r="O147" s="40">
        <v>5133.05</v>
      </c>
      <c r="P147" s="40">
        <v>269</v>
      </c>
      <c r="Q147" s="40">
        <v>0</v>
      </c>
      <c r="R147" s="44">
        <v>0</v>
      </c>
      <c r="S147" s="39" t="s">
        <v>68</v>
      </c>
      <c r="T147" s="47" t="s">
        <v>68</v>
      </c>
      <c r="V147" s="109" t="s">
        <v>95</v>
      </c>
      <c r="W147" s="108">
        <f t="shared" si="16"/>
        <v>7</v>
      </c>
      <c r="X147" s="108" t="str">
        <f t="shared" si="17"/>
        <v>Quarter 3</v>
      </c>
      <c r="Y147" s="108" t="str" cm="1">
        <f t="array" ref="Y147">_xlfn.IFS(OR(W147=1,W147=2,W147=3),"1",(OR(W147=4,W147=5,W147=6)),"2",(OR(W147=7,W147=8,W147=9)),"3",(OR(W147=10,W147=11,W147=12)),"4")</f>
        <v>3</v>
      </c>
      <c r="Z147" s="109">
        <v>2007</v>
      </c>
      <c r="AC147" s="40"/>
    </row>
    <row r="148" spans="1:29" ht="17.149999999999999" customHeight="1" x14ac:dyDescent="0.35">
      <c r="A148" s="50" t="str">
        <f t="shared" si="15"/>
        <v>August 2007</v>
      </c>
      <c r="B148" s="39">
        <v>51309.02</v>
      </c>
      <c r="C148" s="40">
        <v>16956.080000000002</v>
      </c>
      <c r="D148" s="40">
        <v>7880.64</v>
      </c>
      <c r="E148" s="41">
        <f t="shared" si="13"/>
        <v>9075.4400000000023</v>
      </c>
      <c r="F148" s="39">
        <v>-2766</v>
      </c>
      <c r="G148" s="40">
        <v>-5.33</v>
      </c>
      <c r="H148" s="40">
        <v>0</v>
      </c>
      <c r="I148" s="42">
        <f t="shared" si="14"/>
        <v>68265.100000000006</v>
      </c>
      <c r="J148" s="43">
        <f t="shared" si="12"/>
        <v>57613.130000000005</v>
      </c>
      <c r="K148" s="39" t="s">
        <v>68</v>
      </c>
      <c r="L148" s="40" t="s">
        <v>68</v>
      </c>
      <c r="M148" s="40" t="s">
        <v>68</v>
      </c>
      <c r="N148" s="44" t="s">
        <v>68</v>
      </c>
      <c r="O148" s="40">
        <v>4617.25</v>
      </c>
      <c r="P148" s="40">
        <v>263</v>
      </c>
      <c r="Q148" s="40">
        <v>0</v>
      </c>
      <c r="R148" s="44">
        <v>0</v>
      </c>
      <c r="S148" s="39" t="s">
        <v>68</v>
      </c>
      <c r="T148" s="47" t="s">
        <v>68</v>
      </c>
      <c r="V148" s="109" t="s">
        <v>96</v>
      </c>
      <c r="W148" s="108">
        <f t="shared" si="16"/>
        <v>8</v>
      </c>
      <c r="X148" s="110" t="str">
        <f t="shared" si="17"/>
        <v>Quarter 3</v>
      </c>
      <c r="Y148" s="108" t="str" cm="1">
        <f t="array" ref="Y148">_xlfn.IFS(OR(W148=1,W148=2,W148=3),"1",(OR(W148=4,W148=5,W148=6)),"2",(OR(W148=7,W148=8,W148=9)),"3",(OR(W148=10,W148=11,W148=12)),"4")</f>
        <v>3</v>
      </c>
      <c r="Z148" s="109">
        <v>2007</v>
      </c>
      <c r="AC148" s="40"/>
    </row>
    <row r="149" spans="1:29" ht="17.149999999999999" customHeight="1" x14ac:dyDescent="0.35">
      <c r="A149" s="50" t="str">
        <f t="shared" si="15"/>
        <v>September 2007</v>
      </c>
      <c r="B149" s="39">
        <v>53636.34</v>
      </c>
      <c r="C149" s="40">
        <v>17336.240000000002</v>
      </c>
      <c r="D149" s="40">
        <v>6261.53</v>
      </c>
      <c r="E149" s="41">
        <f t="shared" si="13"/>
        <v>11074.710000000003</v>
      </c>
      <c r="F149" s="39">
        <v>-785</v>
      </c>
      <c r="G149" s="40">
        <v>-5.33</v>
      </c>
      <c r="H149" s="40">
        <v>0</v>
      </c>
      <c r="I149" s="42">
        <f t="shared" si="14"/>
        <v>70972.58</v>
      </c>
      <c r="J149" s="43">
        <f t="shared" si="12"/>
        <v>63920.72</v>
      </c>
      <c r="K149" s="39" t="s">
        <v>68</v>
      </c>
      <c r="L149" s="40" t="s">
        <v>68</v>
      </c>
      <c r="M149" s="40" t="s">
        <v>68</v>
      </c>
      <c r="N149" s="44" t="s">
        <v>68</v>
      </c>
      <c r="O149" s="40">
        <v>4517.5600000000004</v>
      </c>
      <c r="P149" s="40">
        <v>223</v>
      </c>
      <c r="Q149" s="40">
        <v>0</v>
      </c>
      <c r="R149" s="44">
        <v>0</v>
      </c>
      <c r="S149" s="39" t="s">
        <v>68</v>
      </c>
      <c r="T149" s="47" t="s">
        <v>68</v>
      </c>
      <c r="V149" s="109" t="s">
        <v>97</v>
      </c>
      <c r="W149" s="108">
        <f t="shared" si="16"/>
        <v>9</v>
      </c>
      <c r="X149" s="108" t="str">
        <f t="shared" si="17"/>
        <v>Quarter 3</v>
      </c>
      <c r="Y149" s="108" t="str" cm="1">
        <f t="array" ref="Y149">_xlfn.IFS(OR(W149=1,W149=2,W149=3),"1",(OR(W149=4,W149=5,W149=6)),"2",(OR(W149=7,W149=8,W149=9)),"3",(OR(W149=10,W149=11,W149=12)),"4")</f>
        <v>3</v>
      </c>
      <c r="Z149" s="109">
        <v>2007</v>
      </c>
      <c r="AC149" s="40"/>
    </row>
    <row r="150" spans="1:29" ht="17.149999999999999" customHeight="1" x14ac:dyDescent="0.35">
      <c r="A150" s="50" t="str">
        <f t="shared" si="15"/>
        <v>October 2007</v>
      </c>
      <c r="B150" s="39">
        <v>69696.27</v>
      </c>
      <c r="C150" s="40">
        <v>30159.11</v>
      </c>
      <c r="D150" s="40">
        <v>11081.29</v>
      </c>
      <c r="E150" s="41">
        <f t="shared" si="13"/>
        <v>19077.82</v>
      </c>
      <c r="F150" s="39">
        <v>-3428</v>
      </c>
      <c r="G150" s="40">
        <v>-2.02</v>
      </c>
      <c r="H150" s="40">
        <v>0</v>
      </c>
      <c r="I150" s="42">
        <f t="shared" si="14"/>
        <v>99855.38</v>
      </c>
      <c r="J150" s="43">
        <f t="shared" si="12"/>
        <v>85344.069999999992</v>
      </c>
      <c r="K150" s="39" t="s">
        <v>68</v>
      </c>
      <c r="L150" s="40" t="s">
        <v>68</v>
      </c>
      <c r="M150" s="40" t="s">
        <v>68</v>
      </c>
      <c r="N150" s="44" t="s">
        <v>68</v>
      </c>
      <c r="O150" s="40">
        <v>5132.6400000000003</v>
      </c>
      <c r="P150" s="40">
        <v>380</v>
      </c>
      <c r="Q150" s="40">
        <v>0</v>
      </c>
      <c r="R150" s="44">
        <v>0</v>
      </c>
      <c r="S150" s="39" t="s">
        <v>68</v>
      </c>
      <c r="T150" s="47" t="s">
        <v>68</v>
      </c>
      <c r="V150" s="109" t="s">
        <v>98</v>
      </c>
      <c r="W150" s="108">
        <f t="shared" si="16"/>
        <v>10</v>
      </c>
      <c r="X150" s="108" t="str">
        <f t="shared" si="17"/>
        <v>Quarter 4</v>
      </c>
      <c r="Y150" s="108" t="str" cm="1">
        <f t="array" ref="Y150">_xlfn.IFS(OR(W150=1,W150=2,W150=3),"1",(OR(W150=4,W150=5,W150=6)),"2",(OR(W150=7,W150=8,W150=9)),"3",(OR(W150=10,W150=11,W150=12)),"4")</f>
        <v>4</v>
      </c>
      <c r="Z150" s="109">
        <v>2007</v>
      </c>
      <c r="AC150" s="40"/>
    </row>
    <row r="151" spans="1:29" ht="17.149999999999999" customHeight="1" x14ac:dyDescent="0.35">
      <c r="A151" s="50" t="str">
        <f t="shared" si="15"/>
        <v>November 2007</v>
      </c>
      <c r="B151" s="39">
        <v>76941.2</v>
      </c>
      <c r="C151" s="40">
        <v>32956.800000000003</v>
      </c>
      <c r="D151" s="40">
        <v>7336.5</v>
      </c>
      <c r="E151" s="41">
        <f t="shared" si="13"/>
        <v>25620.300000000003</v>
      </c>
      <c r="F151" s="39">
        <v>1570</v>
      </c>
      <c r="G151" s="40">
        <v>-2.02</v>
      </c>
      <c r="H151" s="40">
        <v>0</v>
      </c>
      <c r="I151" s="42">
        <f t="shared" si="14"/>
        <v>109898</v>
      </c>
      <c r="J151" s="43">
        <f t="shared" si="12"/>
        <v>104129.48</v>
      </c>
      <c r="K151" s="39" t="s">
        <v>68</v>
      </c>
      <c r="L151" s="40" t="s">
        <v>68</v>
      </c>
      <c r="M151" s="40" t="s">
        <v>68</v>
      </c>
      <c r="N151" s="44" t="s">
        <v>68</v>
      </c>
      <c r="O151" s="40">
        <v>5338.22</v>
      </c>
      <c r="P151" s="40">
        <v>383</v>
      </c>
      <c r="Q151" s="40">
        <v>0</v>
      </c>
      <c r="R151" s="44">
        <v>0</v>
      </c>
      <c r="S151" s="39" t="s">
        <v>68</v>
      </c>
      <c r="T151" s="47" t="s">
        <v>68</v>
      </c>
      <c r="V151" s="109" t="s">
        <v>99</v>
      </c>
      <c r="W151" s="108">
        <f t="shared" si="16"/>
        <v>11</v>
      </c>
      <c r="X151" s="108" t="str">
        <f t="shared" si="17"/>
        <v>Quarter 4</v>
      </c>
      <c r="Y151" s="108" t="str" cm="1">
        <f t="array" ref="Y151">_xlfn.IFS(OR(W151=1,W151=2,W151=3),"1",(OR(W151=4,W151=5,W151=6)),"2",(OR(W151=7,W151=8,W151=9)),"3",(OR(W151=10,W151=11,W151=12)),"4")</f>
        <v>4</v>
      </c>
      <c r="Z151" s="109">
        <v>2007</v>
      </c>
      <c r="AC151" s="40"/>
    </row>
    <row r="152" spans="1:29" ht="17.149999999999999" customHeight="1" x14ac:dyDescent="0.35">
      <c r="A152" s="50" t="str">
        <f t="shared" si="15"/>
        <v>December 2007</v>
      </c>
      <c r="B152" s="39">
        <v>82345.279999999999</v>
      </c>
      <c r="C152" s="40">
        <v>38690.550000000003</v>
      </c>
      <c r="D152" s="40">
        <v>6206.77</v>
      </c>
      <c r="E152" s="41">
        <f t="shared" si="13"/>
        <v>32483.780000000002</v>
      </c>
      <c r="F152" s="39">
        <v>5949</v>
      </c>
      <c r="G152" s="40">
        <v>-2.02</v>
      </c>
      <c r="H152" s="40">
        <v>0</v>
      </c>
      <c r="I152" s="42">
        <f t="shared" si="14"/>
        <v>121035.83</v>
      </c>
      <c r="J152" s="43">
        <f t="shared" si="12"/>
        <v>120776.04</v>
      </c>
      <c r="K152" s="39" t="s">
        <v>68</v>
      </c>
      <c r="L152" s="40" t="s">
        <v>68</v>
      </c>
      <c r="M152" s="40" t="s">
        <v>68</v>
      </c>
      <c r="N152" s="44" t="s">
        <v>68</v>
      </c>
      <c r="O152" s="40">
        <v>5728.24</v>
      </c>
      <c r="P152" s="40">
        <v>577</v>
      </c>
      <c r="Q152" s="40">
        <v>0</v>
      </c>
      <c r="R152" s="44">
        <v>0</v>
      </c>
      <c r="S152" s="39" t="s">
        <v>68</v>
      </c>
      <c r="T152" s="47" t="s">
        <v>68</v>
      </c>
      <c r="V152" s="109" t="s">
        <v>100</v>
      </c>
      <c r="W152" s="108">
        <f t="shared" si="16"/>
        <v>12</v>
      </c>
      <c r="X152" s="110" t="str">
        <f t="shared" si="17"/>
        <v>Quarter 4</v>
      </c>
      <c r="Y152" s="108" t="str" cm="1">
        <f t="array" ref="Y152">_xlfn.IFS(OR(W152=1,W152=2,W152=3),"1",(OR(W152=4,W152=5,W152=6)),"2",(OR(W152=7,W152=8,W152=9)),"3",(OR(W152=10,W152=11,W152=12)),"4")</f>
        <v>4</v>
      </c>
      <c r="Z152" s="109">
        <v>2007</v>
      </c>
      <c r="AC152" s="40"/>
    </row>
    <row r="153" spans="1:29" ht="17.149999999999999" customHeight="1" x14ac:dyDescent="0.35">
      <c r="A153" s="50" t="str">
        <f t="shared" si="15"/>
        <v>January 2008</v>
      </c>
      <c r="B153" s="39">
        <v>79618.600000000006</v>
      </c>
      <c r="C153" s="40">
        <v>43088.41</v>
      </c>
      <c r="D153" s="40">
        <v>5821.56</v>
      </c>
      <c r="E153" s="41">
        <f t="shared" si="13"/>
        <v>37266.850000000006</v>
      </c>
      <c r="F153" s="39">
        <v>7528</v>
      </c>
      <c r="G153" s="40">
        <v>-4.6399999999999997</v>
      </c>
      <c r="H153" s="40">
        <v>0</v>
      </c>
      <c r="I153" s="42">
        <f t="shared" si="14"/>
        <v>122707.01000000001</v>
      </c>
      <c r="J153" s="43">
        <f t="shared" si="12"/>
        <v>124408.81000000001</v>
      </c>
      <c r="K153" s="39" t="s">
        <v>68</v>
      </c>
      <c r="L153" s="40" t="s">
        <v>68</v>
      </c>
      <c r="M153" s="40" t="s">
        <v>68</v>
      </c>
      <c r="N153" s="44" t="s">
        <v>68</v>
      </c>
      <c r="O153" s="40">
        <v>5618.68</v>
      </c>
      <c r="P153" s="40">
        <v>505</v>
      </c>
      <c r="Q153" s="40">
        <v>27.7</v>
      </c>
      <c r="R153" s="44">
        <v>18.7</v>
      </c>
      <c r="S153" s="39" t="s">
        <v>68</v>
      </c>
      <c r="T153" s="47" t="s">
        <v>68</v>
      </c>
      <c r="V153" s="109" t="s">
        <v>89</v>
      </c>
      <c r="W153" s="108">
        <f t="shared" si="16"/>
        <v>1</v>
      </c>
      <c r="X153" s="108" t="str">
        <f t="shared" si="17"/>
        <v>Quarter 1</v>
      </c>
      <c r="Y153" s="108" t="str" cm="1">
        <f t="array" ref="Y153">_xlfn.IFS(OR(W153=1,W153=2,W153=3),"1",(OR(W153=4,W153=5,W153=6)),"2",(OR(W153=7,W153=8,W153=9)),"3",(OR(W153=10,W153=11,W153=12)),"4")</f>
        <v>1</v>
      </c>
      <c r="Z153" s="109">
        <v>2008</v>
      </c>
      <c r="AC153" s="40"/>
    </row>
    <row r="154" spans="1:29" ht="17.149999999999999" customHeight="1" x14ac:dyDescent="0.35">
      <c r="A154" s="50" t="str">
        <f t="shared" si="15"/>
        <v>February 2008</v>
      </c>
      <c r="B154" s="39">
        <v>71914.880000000005</v>
      </c>
      <c r="C154" s="40">
        <v>40456.53</v>
      </c>
      <c r="D154" s="40">
        <v>5689.45</v>
      </c>
      <c r="E154" s="41">
        <f t="shared" si="13"/>
        <v>34767.08</v>
      </c>
      <c r="F154" s="39">
        <v>10763</v>
      </c>
      <c r="G154" s="40">
        <v>-4.6399999999999997</v>
      </c>
      <c r="H154" s="40">
        <v>0</v>
      </c>
      <c r="I154" s="42">
        <f t="shared" si="14"/>
        <v>112371.41</v>
      </c>
      <c r="J154" s="43">
        <f t="shared" si="12"/>
        <v>117440.32000000001</v>
      </c>
      <c r="K154" s="39" t="s">
        <v>68</v>
      </c>
      <c r="L154" s="40" t="s">
        <v>68</v>
      </c>
      <c r="M154" s="40" t="s">
        <v>68</v>
      </c>
      <c r="N154" s="44" t="s">
        <v>68</v>
      </c>
      <c r="O154" s="40">
        <v>5235.13</v>
      </c>
      <c r="P154" s="40">
        <v>535</v>
      </c>
      <c r="Q154" s="40">
        <v>1.91</v>
      </c>
      <c r="R154" s="44">
        <v>14.83</v>
      </c>
      <c r="S154" s="39" t="s">
        <v>68</v>
      </c>
      <c r="T154" s="47" t="s">
        <v>68</v>
      </c>
      <c r="V154" s="109" t="s">
        <v>90</v>
      </c>
      <c r="W154" s="108">
        <f t="shared" si="16"/>
        <v>2</v>
      </c>
      <c r="X154" s="108" t="str">
        <f t="shared" si="17"/>
        <v>Quarter 1</v>
      </c>
      <c r="Y154" s="108" t="str" cm="1">
        <f t="array" ref="Y154">_xlfn.IFS(OR(W154=1,W154=2,W154=3),"1",(OR(W154=4,W154=5,W154=6)),"2",(OR(W154=7,W154=8,W154=9)),"3",(OR(W154=10,W154=11,W154=12)),"4")</f>
        <v>1</v>
      </c>
      <c r="Z154" s="109">
        <v>2008</v>
      </c>
      <c r="AC154" s="40"/>
    </row>
    <row r="155" spans="1:29" ht="17.149999999999999" customHeight="1" x14ac:dyDescent="0.35">
      <c r="A155" s="50" t="str">
        <f t="shared" si="15"/>
        <v>March 2008</v>
      </c>
      <c r="B155" s="39">
        <v>78066.820000000007</v>
      </c>
      <c r="C155" s="40">
        <v>43326.79</v>
      </c>
      <c r="D155" s="40">
        <v>6142.15</v>
      </c>
      <c r="E155" s="41">
        <f t="shared" si="13"/>
        <v>37184.639999999999</v>
      </c>
      <c r="F155" s="39">
        <v>3908</v>
      </c>
      <c r="G155" s="40">
        <v>-4.6399999999999997</v>
      </c>
      <c r="H155" s="40">
        <v>0</v>
      </c>
      <c r="I155" s="42">
        <f t="shared" si="14"/>
        <v>121393.61000000002</v>
      </c>
      <c r="J155" s="43">
        <f t="shared" si="12"/>
        <v>119154.82000000002</v>
      </c>
      <c r="K155" s="39" t="s">
        <v>68</v>
      </c>
      <c r="L155" s="40" t="s">
        <v>68</v>
      </c>
      <c r="M155" s="40" t="s">
        <v>68</v>
      </c>
      <c r="N155" s="44" t="s">
        <v>68</v>
      </c>
      <c r="O155" s="40">
        <v>5516.34</v>
      </c>
      <c r="P155" s="40">
        <v>545</v>
      </c>
      <c r="Q155" s="40">
        <v>1.34</v>
      </c>
      <c r="R155" s="44">
        <v>28.75</v>
      </c>
      <c r="S155" s="39" t="s">
        <v>68</v>
      </c>
      <c r="T155" s="47" t="s">
        <v>68</v>
      </c>
      <c r="V155" s="109" t="s">
        <v>91</v>
      </c>
      <c r="W155" s="108">
        <f t="shared" si="16"/>
        <v>3</v>
      </c>
      <c r="X155" s="108" t="str">
        <f t="shared" si="17"/>
        <v>Quarter 1</v>
      </c>
      <c r="Y155" s="108" t="str" cm="1">
        <f t="array" ref="Y155">_xlfn.IFS(OR(W155=1,W155=2,W155=3),"1",(OR(W155=4,W155=5,W155=6)),"2",(OR(W155=7,W155=8,W155=9)),"3",(OR(W155=10,W155=11,W155=12)),"4")</f>
        <v>1</v>
      </c>
      <c r="Z155" s="109">
        <v>2008</v>
      </c>
      <c r="AC155" s="40"/>
    </row>
    <row r="156" spans="1:29" ht="17.149999999999999" customHeight="1" x14ac:dyDescent="0.35">
      <c r="A156" s="50" t="str">
        <f t="shared" si="15"/>
        <v>April 2008</v>
      </c>
      <c r="B156" s="39">
        <v>69994.77</v>
      </c>
      <c r="C156" s="40">
        <v>35334.11</v>
      </c>
      <c r="D156" s="40">
        <v>6121.5</v>
      </c>
      <c r="E156" s="41">
        <f t="shared" si="13"/>
        <v>29212.61</v>
      </c>
      <c r="F156" s="39">
        <v>-1819</v>
      </c>
      <c r="G156" s="40">
        <v>-3.14</v>
      </c>
      <c r="H156" s="40">
        <v>0</v>
      </c>
      <c r="I156" s="42">
        <f t="shared" si="14"/>
        <v>105328.88</v>
      </c>
      <c r="J156" s="43">
        <f t="shared" si="12"/>
        <v>97385.24</v>
      </c>
      <c r="K156" s="39" t="s">
        <v>68</v>
      </c>
      <c r="L156" s="40" t="s">
        <v>68</v>
      </c>
      <c r="M156" s="40" t="s">
        <v>68</v>
      </c>
      <c r="N156" s="44" t="s">
        <v>68</v>
      </c>
      <c r="O156" s="40">
        <v>5269.94</v>
      </c>
      <c r="P156" s="40">
        <v>384</v>
      </c>
      <c r="Q156" s="40">
        <v>8.6300000000000008</v>
      </c>
      <c r="R156" s="44">
        <v>80.209999999999994</v>
      </c>
      <c r="S156" s="39" t="s">
        <v>68</v>
      </c>
      <c r="T156" s="47" t="s">
        <v>68</v>
      </c>
      <c r="V156" s="109" t="s">
        <v>92</v>
      </c>
      <c r="W156" s="108">
        <f t="shared" si="16"/>
        <v>4</v>
      </c>
      <c r="X156" s="110" t="str">
        <f t="shared" si="17"/>
        <v>Quarter 2</v>
      </c>
      <c r="Y156" s="108" t="str" cm="1">
        <f t="array" ref="Y156">_xlfn.IFS(OR(W156=1,W156=2,W156=3),"1",(OR(W156=4,W156=5,W156=6)),"2",(OR(W156=7,W156=8,W156=9)),"3",(OR(W156=10,W156=11,W156=12)),"4")</f>
        <v>2</v>
      </c>
      <c r="Z156" s="109">
        <v>2008</v>
      </c>
      <c r="AC156" s="40"/>
    </row>
    <row r="157" spans="1:29" ht="17.149999999999999" customHeight="1" x14ac:dyDescent="0.35">
      <c r="A157" s="50" t="str">
        <f t="shared" si="15"/>
        <v>May 2008</v>
      </c>
      <c r="B157" s="39">
        <v>70016.23</v>
      </c>
      <c r="C157" s="40">
        <v>23725.1</v>
      </c>
      <c r="D157" s="40">
        <v>10651.34</v>
      </c>
      <c r="E157" s="41">
        <f t="shared" si="13"/>
        <v>13073.759999999998</v>
      </c>
      <c r="F157" s="39">
        <v>-10682</v>
      </c>
      <c r="G157" s="40">
        <v>-3.14</v>
      </c>
      <c r="H157" s="40">
        <v>0</v>
      </c>
      <c r="I157" s="42">
        <f t="shared" si="14"/>
        <v>93741.329999999987</v>
      </c>
      <c r="J157" s="43">
        <f t="shared" si="12"/>
        <v>72404.849999999991</v>
      </c>
      <c r="K157" s="39" t="s">
        <v>68</v>
      </c>
      <c r="L157" s="40" t="s">
        <v>68</v>
      </c>
      <c r="M157" s="40" t="s">
        <v>68</v>
      </c>
      <c r="N157" s="44" t="s">
        <v>68</v>
      </c>
      <c r="O157" s="40">
        <v>5456.23</v>
      </c>
      <c r="P157" s="40">
        <v>312</v>
      </c>
      <c r="Q157" s="40">
        <v>4.1900000000000004</v>
      </c>
      <c r="R157" s="44">
        <v>69.83</v>
      </c>
      <c r="S157" s="39" t="s">
        <v>68</v>
      </c>
      <c r="T157" s="47" t="s">
        <v>68</v>
      </c>
      <c r="V157" s="109" t="s">
        <v>93</v>
      </c>
      <c r="W157" s="108">
        <f t="shared" si="16"/>
        <v>5</v>
      </c>
      <c r="X157" s="108" t="str">
        <f t="shared" si="17"/>
        <v>Quarter 2</v>
      </c>
      <c r="Y157" s="108" t="str" cm="1">
        <f t="array" ref="Y157">_xlfn.IFS(OR(W157=1,W157=2,W157=3),"1",(OR(W157=4,W157=5,W157=6)),"2",(OR(W157=7,W157=8,W157=9)),"3",(OR(W157=10,W157=11,W157=12)),"4")</f>
        <v>2</v>
      </c>
      <c r="Z157" s="109">
        <v>2008</v>
      </c>
      <c r="AC157" s="40"/>
    </row>
    <row r="158" spans="1:29" ht="17.149999999999999" customHeight="1" x14ac:dyDescent="0.35">
      <c r="A158" s="50" t="str">
        <f t="shared" si="15"/>
        <v>June 2008</v>
      </c>
      <c r="B158" s="39">
        <v>64018.080000000002</v>
      </c>
      <c r="C158" s="40">
        <v>18558.240000000002</v>
      </c>
      <c r="D158" s="40">
        <v>10806.99</v>
      </c>
      <c r="E158" s="41">
        <f t="shared" si="13"/>
        <v>7751.2500000000018</v>
      </c>
      <c r="F158" s="39">
        <v>-8557</v>
      </c>
      <c r="G158" s="40">
        <v>-3.14</v>
      </c>
      <c r="H158" s="40">
        <v>0</v>
      </c>
      <c r="I158" s="42">
        <f t="shared" si="14"/>
        <v>82576.320000000007</v>
      </c>
      <c r="J158" s="43">
        <f t="shared" si="12"/>
        <v>63209.19</v>
      </c>
      <c r="K158" s="39" t="s">
        <v>68</v>
      </c>
      <c r="L158" s="40" t="s">
        <v>68</v>
      </c>
      <c r="M158" s="40" t="s">
        <v>68</v>
      </c>
      <c r="N158" s="44" t="s">
        <v>68</v>
      </c>
      <c r="O158" s="40">
        <v>4794.96</v>
      </c>
      <c r="P158" s="40">
        <v>191</v>
      </c>
      <c r="Q158" s="40">
        <v>1.4</v>
      </c>
      <c r="R158" s="44">
        <v>113.67</v>
      </c>
      <c r="S158" s="39" t="s">
        <v>68</v>
      </c>
      <c r="T158" s="47" t="s">
        <v>68</v>
      </c>
      <c r="V158" s="109" t="s">
        <v>94</v>
      </c>
      <c r="W158" s="108">
        <f t="shared" si="16"/>
        <v>6</v>
      </c>
      <c r="X158" s="108" t="str">
        <f t="shared" si="17"/>
        <v>Quarter 2</v>
      </c>
      <c r="Y158" s="108" t="str" cm="1">
        <f t="array" ref="Y158">_xlfn.IFS(OR(W158=1,W158=2,W158=3),"1",(OR(W158=4,W158=5,W158=6)),"2",(OR(W158=7,W158=8,W158=9)),"3",(OR(W158=10,W158=11,W158=12)),"4")</f>
        <v>2</v>
      </c>
      <c r="Z158" s="109">
        <v>2008</v>
      </c>
      <c r="AC158" s="40"/>
    </row>
    <row r="159" spans="1:29" ht="17.149999999999999" customHeight="1" x14ac:dyDescent="0.35">
      <c r="A159" s="50" t="str">
        <f t="shared" si="15"/>
        <v>July 2008</v>
      </c>
      <c r="B159" s="39">
        <v>48003.09</v>
      </c>
      <c r="C159" s="40">
        <v>32393.56</v>
      </c>
      <c r="D159" s="40">
        <v>11358.91</v>
      </c>
      <c r="E159" s="41">
        <f t="shared" si="13"/>
        <v>21034.65</v>
      </c>
      <c r="F159" s="39">
        <v>-7577</v>
      </c>
      <c r="G159" s="40">
        <v>-9.82</v>
      </c>
      <c r="H159" s="40">
        <v>0</v>
      </c>
      <c r="I159" s="42">
        <f t="shared" si="14"/>
        <v>80396.649999999994</v>
      </c>
      <c r="J159" s="43">
        <f t="shared" si="12"/>
        <v>61450.919999999991</v>
      </c>
      <c r="K159" s="39" t="s">
        <v>68</v>
      </c>
      <c r="L159" s="40" t="s">
        <v>68</v>
      </c>
      <c r="M159" s="40" t="s">
        <v>68</v>
      </c>
      <c r="N159" s="44" t="s">
        <v>68</v>
      </c>
      <c r="O159" s="40">
        <v>4571.1400000000003</v>
      </c>
      <c r="P159" s="40">
        <v>117</v>
      </c>
      <c r="Q159" s="40">
        <v>3.47</v>
      </c>
      <c r="R159" s="44">
        <v>120.8</v>
      </c>
      <c r="S159" s="39" t="s">
        <v>68</v>
      </c>
      <c r="T159" s="47" t="s">
        <v>68</v>
      </c>
      <c r="V159" s="109" t="s">
        <v>95</v>
      </c>
      <c r="W159" s="108">
        <f t="shared" si="16"/>
        <v>7</v>
      </c>
      <c r="X159" s="108" t="str">
        <f t="shared" si="17"/>
        <v>Quarter 3</v>
      </c>
      <c r="Y159" s="108" t="str" cm="1">
        <f t="array" ref="Y159">_xlfn.IFS(OR(W159=1,W159=2,W159=3),"1",(OR(W159=4,W159=5,W159=6)),"2",(OR(W159=7,W159=8,W159=9)),"3",(OR(W159=10,W159=11,W159=12)),"4")</f>
        <v>3</v>
      </c>
      <c r="Z159" s="109">
        <v>2008</v>
      </c>
      <c r="AC159" s="40"/>
    </row>
    <row r="160" spans="1:29" ht="17.149999999999999" customHeight="1" x14ac:dyDescent="0.35">
      <c r="A160" s="50" t="str">
        <f t="shared" si="15"/>
        <v>August 2008</v>
      </c>
      <c r="B160" s="39">
        <v>53875.12</v>
      </c>
      <c r="C160" s="40">
        <v>20943.509999999998</v>
      </c>
      <c r="D160" s="40">
        <v>11300.48</v>
      </c>
      <c r="E160" s="41">
        <f t="shared" si="13"/>
        <v>9643.0299999999988</v>
      </c>
      <c r="F160" s="39">
        <v>-1822</v>
      </c>
      <c r="G160" s="40">
        <v>-9.82</v>
      </c>
      <c r="H160" s="40">
        <v>0</v>
      </c>
      <c r="I160" s="42">
        <f t="shared" si="14"/>
        <v>74818.63</v>
      </c>
      <c r="J160" s="43">
        <f t="shared" si="12"/>
        <v>61686.330000000009</v>
      </c>
      <c r="K160" s="39" t="s">
        <v>68</v>
      </c>
      <c r="L160" s="40" t="s">
        <v>68</v>
      </c>
      <c r="M160" s="40" t="s">
        <v>68</v>
      </c>
      <c r="N160" s="44" t="s">
        <v>68</v>
      </c>
      <c r="O160" s="40">
        <v>4379.18</v>
      </c>
      <c r="P160" s="40">
        <v>94</v>
      </c>
      <c r="Q160" s="40">
        <v>2.62</v>
      </c>
      <c r="R160" s="44">
        <v>107.63</v>
      </c>
      <c r="S160" s="39" t="s">
        <v>68</v>
      </c>
      <c r="T160" s="47" t="s">
        <v>68</v>
      </c>
      <c r="V160" s="109" t="s">
        <v>96</v>
      </c>
      <c r="W160" s="108">
        <f t="shared" si="16"/>
        <v>8</v>
      </c>
      <c r="X160" s="110" t="str">
        <f t="shared" si="17"/>
        <v>Quarter 3</v>
      </c>
      <c r="Y160" s="108" t="str" cm="1">
        <f t="array" ref="Y160">_xlfn.IFS(OR(W160=1,W160=2,W160=3),"1",(OR(W160=4,W160=5,W160=6)),"2",(OR(W160=7,W160=8,W160=9)),"3",(OR(W160=10,W160=11,W160=12)),"4")</f>
        <v>3</v>
      </c>
      <c r="Z160" s="109">
        <v>2008</v>
      </c>
      <c r="AC160" s="40"/>
    </row>
    <row r="161" spans="1:29" ht="17.149999999999999" customHeight="1" x14ac:dyDescent="0.35">
      <c r="A161" s="50" t="str">
        <f t="shared" si="15"/>
        <v>September 2008</v>
      </c>
      <c r="B161" s="39">
        <v>60822.95</v>
      </c>
      <c r="C161" s="40">
        <v>15395.84</v>
      </c>
      <c r="D161" s="40">
        <v>8512.89</v>
      </c>
      <c r="E161" s="41">
        <f t="shared" si="13"/>
        <v>6882.9500000000007</v>
      </c>
      <c r="F161" s="39">
        <v>-1656</v>
      </c>
      <c r="G161" s="40">
        <v>-9.82</v>
      </c>
      <c r="H161" s="40">
        <v>0</v>
      </c>
      <c r="I161" s="42">
        <f t="shared" si="14"/>
        <v>76218.789999999994</v>
      </c>
      <c r="J161" s="43">
        <f t="shared" si="12"/>
        <v>66040.079999999987</v>
      </c>
      <c r="K161" s="39" t="s">
        <v>68</v>
      </c>
      <c r="L161" s="40" t="s">
        <v>68</v>
      </c>
      <c r="M161" s="40" t="s">
        <v>68</v>
      </c>
      <c r="N161" s="44" t="s">
        <v>68</v>
      </c>
      <c r="O161" s="40">
        <v>4546.53</v>
      </c>
      <c r="P161" s="40">
        <v>155</v>
      </c>
      <c r="Q161" s="40">
        <v>5.68</v>
      </c>
      <c r="R161" s="44">
        <v>76.59</v>
      </c>
      <c r="S161" s="39" t="s">
        <v>68</v>
      </c>
      <c r="T161" s="47" t="s">
        <v>68</v>
      </c>
      <c r="V161" s="109" t="s">
        <v>97</v>
      </c>
      <c r="W161" s="108">
        <f t="shared" si="16"/>
        <v>9</v>
      </c>
      <c r="X161" s="108" t="str">
        <f t="shared" si="17"/>
        <v>Quarter 3</v>
      </c>
      <c r="Y161" s="108" t="str" cm="1">
        <f t="array" ref="Y161">_xlfn.IFS(OR(W161=1,W161=2,W161=3),"1",(OR(W161=4,W161=5,W161=6)),"2",(OR(W161=7,W161=8,W161=9)),"3",(OR(W161=10,W161=11,W161=12)),"4")</f>
        <v>3</v>
      </c>
      <c r="Z161" s="109">
        <v>2008</v>
      </c>
      <c r="AC161" s="40"/>
    </row>
    <row r="162" spans="1:29" ht="17.149999999999999" customHeight="1" x14ac:dyDescent="0.35">
      <c r="A162" s="50" t="str">
        <f t="shared" si="15"/>
        <v>October 2008</v>
      </c>
      <c r="B162" s="39">
        <v>67610.42</v>
      </c>
      <c r="C162" s="40">
        <v>37328.67</v>
      </c>
      <c r="D162" s="40">
        <v>16178.23</v>
      </c>
      <c r="E162" s="41">
        <f t="shared" si="13"/>
        <v>21150.44</v>
      </c>
      <c r="F162" s="39">
        <v>-329</v>
      </c>
      <c r="G162" s="40">
        <v>-5.16</v>
      </c>
      <c r="H162" s="40">
        <v>0</v>
      </c>
      <c r="I162" s="42">
        <f t="shared" si="14"/>
        <v>104939.09</v>
      </c>
      <c r="J162" s="43">
        <f t="shared" ref="J162:J225" si="18">$B162+$C162-$D162+$F162+$G162+$H162</f>
        <v>88426.7</v>
      </c>
      <c r="K162" s="39" t="s">
        <v>68</v>
      </c>
      <c r="L162" s="40" t="s">
        <v>68</v>
      </c>
      <c r="M162" s="40" t="s">
        <v>68</v>
      </c>
      <c r="N162" s="44" t="s">
        <v>68</v>
      </c>
      <c r="O162" s="40">
        <v>5173.71</v>
      </c>
      <c r="P162" s="40">
        <v>445</v>
      </c>
      <c r="Q162" s="40">
        <v>11.9</v>
      </c>
      <c r="R162" s="44">
        <v>80.430000000000007</v>
      </c>
      <c r="S162" s="39" t="s">
        <v>68</v>
      </c>
      <c r="T162" s="47" t="s">
        <v>68</v>
      </c>
      <c r="V162" s="109" t="s">
        <v>98</v>
      </c>
      <c r="W162" s="108">
        <f t="shared" si="16"/>
        <v>10</v>
      </c>
      <c r="X162" s="108" t="str">
        <f t="shared" si="17"/>
        <v>Quarter 4</v>
      </c>
      <c r="Y162" s="108" t="str" cm="1">
        <f t="array" ref="Y162">_xlfn.IFS(OR(W162=1,W162=2,W162=3),"1",(OR(W162=4,W162=5,W162=6)),"2",(OR(W162=7,W162=8,W162=9)),"3",(OR(W162=10,W162=11,W162=12)),"4")</f>
        <v>4</v>
      </c>
      <c r="Z162" s="109">
        <v>2008</v>
      </c>
      <c r="AC162" s="40"/>
    </row>
    <row r="163" spans="1:29" ht="17.149999999999999" customHeight="1" x14ac:dyDescent="0.35">
      <c r="A163" s="50" t="str">
        <f t="shared" si="15"/>
        <v>November 2008</v>
      </c>
      <c r="B163" s="39">
        <v>70417.710000000006</v>
      </c>
      <c r="C163" s="40">
        <v>40851.550000000003</v>
      </c>
      <c r="D163" s="40">
        <v>10238.549999999999</v>
      </c>
      <c r="E163" s="41">
        <f t="shared" si="13"/>
        <v>30613.000000000004</v>
      </c>
      <c r="F163" s="39">
        <v>759</v>
      </c>
      <c r="G163" s="40">
        <v>-5.16</v>
      </c>
      <c r="H163" s="40">
        <v>0</v>
      </c>
      <c r="I163" s="42">
        <f t="shared" si="14"/>
        <v>111269.26000000001</v>
      </c>
      <c r="J163" s="43">
        <f t="shared" si="18"/>
        <v>101784.55</v>
      </c>
      <c r="K163" s="39" t="s">
        <v>68</v>
      </c>
      <c r="L163" s="40" t="s">
        <v>68</v>
      </c>
      <c r="M163" s="40" t="s">
        <v>68</v>
      </c>
      <c r="N163" s="44" t="s">
        <v>68</v>
      </c>
      <c r="O163" s="40">
        <v>5160.53</v>
      </c>
      <c r="P163" s="40">
        <v>447</v>
      </c>
      <c r="Q163" s="40">
        <v>29.47</v>
      </c>
      <c r="R163" s="44">
        <v>42.54</v>
      </c>
      <c r="S163" s="39" t="s">
        <v>68</v>
      </c>
      <c r="T163" s="47" t="s">
        <v>68</v>
      </c>
      <c r="V163" s="109" t="s">
        <v>99</v>
      </c>
      <c r="W163" s="108">
        <f t="shared" si="16"/>
        <v>11</v>
      </c>
      <c r="X163" s="108" t="str">
        <f t="shared" si="17"/>
        <v>Quarter 4</v>
      </c>
      <c r="Y163" s="108" t="str" cm="1">
        <f t="array" ref="Y163">_xlfn.IFS(OR(W163=1,W163=2,W163=3),"1",(OR(W163=4,W163=5,W163=6)),"2",(OR(W163=7,W163=8,W163=9)),"3",(OR(W163=10,W163=11,W163=12)),"4")</f>
        <v>4</v>
      </c>
      <c r="Z163" s="109">
        <v>2008</v>
      </c>
      <c r="AC163" s="40"/>
    </row>
    <row r="164" spans="1:29" ht="17.149999999999999" customHeight="1" x14ac:dyDescent="0.35">
      <c r="A164" s="50" t="str">
        <f t="shared" si="15"/>
        <v>December 2008</v>
      </c>
      <c r="B164" s="39">
        <v>73462.69</v>
      </c>
      <c r="C164" s="40">
        <v>45962.73</v>
      </c>
      <c r="D164" s="40">
        <v>8165.26</v>
      </c>
      <c r="E164" s="41">
        <f t="shared" si="13"/>
        <v>37797.47</v>
      </c>
      <c r="F164" s="39">
        <v>6397</v>
      </c>
      <c r="G164" s="40">
        <v>-5.16</v>
      </c>
      <c r="H164" s="40">
        <v>0</v>
      </c>
      <c r="I164" s="42">
        <f t="shared" si="14"/>
        <v>119425.42000000001</v>
      </c>
      <c r="J164" s="43">
        <f t="shared" si="18"/>
        <v>117652.00000000001</v>
      </c>
      <c r="K164" s="39" t="s">
        <v>68</v>
      </c>
      <c r="L164" s="40" t="s">
        <v>68</v>
      </c>
      <c r="M164" s="40" t="s">
        <v>68</v>
      </c>
      <c r="N164" s="44" t="s">
        <v>68</v>
      </c>
      <c r="O164" s="40">
        <v>5601.93</v>
      </c>
      <c r="P164" s="40">
        <v>535</v>
      </c>
      <c r="Q164" s="40">
        <v>35.39</v>
      </c>
      <c r="R164" s="44">
        <v>36.590000000000003</v>
      </c>
      <c r="S164" s="39" t="s">
        <v>68</v>
      </c>
      <c r="T164" s="47" t="s">
        <v>68</v>
      </c>
      <c r="V164" s="109" t="s">
        <v>100</v>
      </c>
      <c r="W164" s="108">
        <f t="shared" si="16"/>
        <v>12</v>
      </c>
      <c r="X164" s="110" t="str">
        <f t="shared" si="17"/>
        <v>Quarter 4</v>
      </c>
      <c r="Y164" s="108" t="str" cm="1">
        <f t="array" ref="Y164">_xlfn.IFS(OR(W164=1,W164=2,W164=3),"1",(OR(W164=4,W164=5,W164=6)),"2",(OR(W164=7,W164=8,W164=9)),"3",(OR(W164=10,W164=11,W164=12)),"4")</f>
        <v>4</v>
      </c>
      <c r="Z164" s="109">
        <v>2008</v>
      </c>
      <c r="AC164" s="40"/>
    </row>
    <row r="165" spans="1:29" ht="17.149999999999999" customHeight="1" x14ac:dyDescent="0.35">
      <c r="A165" s="50" t="str">
        <f t="shared" si="15"/>
        <v>January 2009</v>
      </c>
      <c r="B165" s="39">
        <v>75111.95</v>
      </c>
      <c r="C165" s="40">
        <v>46368.65</v>
      </c>
      <c r="D165" s="40">
        <v>14795.33</v>
      </c>
      <c r="E165" s="41">
        <f t="shared" si="13"/>
        <v>31573.32</v>
      </c>
      <c r="F165" s="39">
        <v>17213</v>
      </c>
      <c r="G165" s="40">
        <v>-12.52</v>
      </c>
      <c r="H165" s="40">
        <v>0</v>
      </c>
      <c r="I165" s="42">
        <f t="shared" si="14"/>
        <v>121480.6</v>
      </c>
      <c r="J165" s="43">
        <f t="shared" si="18"/>
        <v>123885.75</v>
      </c>
      <c r="K165" s="39" t="s">
        <v>68</v>
      </c>
      <c r="L165" s="40" t="s">
        <v>68</v>
      </c>
      <c r="M165" s="40" t="s">
        <v>68</v>
      </c>
      <c r="N165" s="44" t="s">
        <v>68</v>
      </c>
      <c r="O165" s="40">
        <v>5690.6</v>
      </c>
      <c r="P165" s="40">
        <v>557</v>
      </c>
      <c r="Q165" s="40">
        <v>67.099999999999994</v>
      </c>
      <c r="R165" s="44">
        <v>14.87</v>
      </c>
      <c r="S165" s="39" t="s">
        <v>68</v>
      </c>
      <c r="T165" s="47" t="s">
        <v>68</v>
      </c>
      <c r="V165" s="109" t="s">
        <v>89</v>
      </c>
      <c r="W165" s="108">
        <f t="shared" si="16"/>
        <v>1</v>
      </c>
      <c r="X165" s="108" t="str">
        <f t="shared" si="17"/>
        <v>Quarter 1</v>
      </c>
      <c r="Y165" s="108" t="str" cm="1">
        <f t="array" ref="Y165">_xlfn.IFS(OR(W165=1,W165=2,W165=3),"1",(OR(W165=4,W165=5,W165=6)),"2",(OR(W165=7,W165=8,W165=9)),"3",(OR(W165=10,W165=11,W165=12)),"4")</f>
        <v>1</v>
      </c>
      <c r="Z165" s="109">
        <v>2009</v>
      </c>
      <c r="AC165" s="40"/>
    </row>
    <row r="166" spans="1:29" ht="17.149999999999999" customHeight="1" x14ac:dyDescent="0.35">
      <c r="A166" s="50" t="str">
        <f t="shared" si="15"/>
        <v>February 2009</v>
      </c>
      <c r="B166" s="39">
        <v>61786.93</v>
      </c>
      <c r="C166" s="40">
        <v>45981.38</v>
      </c>
      <c r="D166" s="40">
        <v>8463.99</v>
      </c>
      <c r="E166" s="41">
        <f t="shared" si="13"/>
        <v>37517.39</v>
      </c>
      <c r="F166" s="39">
        <v>6199</v>
      </c>
      <c r="G166" s="40">
        <v>-12.52</v>
      </c>
      <c r="H166" s="40">
        <v>0</v>
      </c>
      <c r="I166" s="42">
        <f t="shared" si="14"/>
        <v>107768.31</v>
      </c>
      <c r="J166" s="43">
        <f t="shared" si="18"/>
        <v>105490.79999999999</v>
      </c>
      <c r="K166" s="39" t="s">
        <v>68</v>
      </c>
      <c r="L166" s="40" t="s">
        <v>68</v>
      </c>
      <c r="M166" s="40" t="s">
        <v>68</v>
      </c>
      <c r="N166" s="44" t="s">
        <v>68</v>
      </c>
      <c r="O166" s="40">
        <v>4932.6099999999997</v>
      </c>
      <c r="P166" s="40">
        <v>467</v>
      </c>
      <c r="Q166" s="40">
        <v>59.87</v>
      </c>
      <c r="R166" s="44">
        <v>18.5</v>
      </c>
      <c r="S166" s="39" t="s">
        <v>68</v>
      </c>
      <c r="T166" s="47" t="s">
        <v>68</v>
      </c>
      <c r="V166" s="109" t="s">
        <v>90</v>
      </c>
      <c r="W166" s="108">
        <f t="shared" si="16"/>
        <v>2</v>
      </c>
      <c r="X166" s="108" t="str">
        <f t="shared" si="17"/>
        <v>Quarter 1</v>
      </c>
      <c r="Y166" s="108" t="str" cm="1">
        <f t="array" ref="Y166">_xlfn.IFS(OR(W166=1,W166=2,W166=3),"1",(OR(W166=4,W166=5,W166=6)),"2",(OR(W166=7,W166=8,W166=9)),"3",(OR(W166=10,W166=11,W166=12)),"4")</f>
        <v>1</v>
      </c>
      <c r="Z166" s="109">
        <v>2009</v>
      </c>
      <c r="AC166" s="40"/>
    </row>
    <row r="167" spans="1:29" ht="17.149999999999999" customHeight="1" x14ac:dyDescent="0.35">
      <c r="A167" s="50" t="str">
        <f t="shared" si="15"/>
        <v>March 2009</v>
      </c>
      <c r="B167" s="39">
        <v>61855.040000000001</v>
      </c>
      <c r="C167" s="40">
        <v>49980.92</v>
      </c>
      <c r="D167" s="40">
        <v>9919.7900000000009</v>
      </c>
      <c r="E167" s="41">
        <f t="shared" si="13"/>
        <v>40061.129999999997</v>
      </c>
      <c r="F167" s="39">
        <v>-3482</v>
      </c>
      <c r="G167" s="40">
        <v>-12.52</v>
      </c>
      <c r="H167" s="40">
        <v>0</v>
      </c>
      <c r="I167" s="42">
        <f t="shared" si="14"/>
        <v>111835.95999999999</v>
      </c>
      <c r="J167" s="43">
        <f t="shared" si="18"/>
        <v>98421.64999999998</v>
      </c>
      <c r="K167" s="39" t="s">
        <v>68</v>
      </c>
      <c r="L167" s="40" t="s">
        <v>68</v>
      </c>
      <c r="M167" s="40" t="s">
        <v>68</v>
      </c>
      <c r="N167" s="44" t="s">
        <v>68</v>
      </c>
      <c r="O167" s="40">
        <v>5520.87</v>
      </c>
      <c r="P167" s="40">
        <v>379</v>
      </c>
      <c r="Q167" s="40">
        <v>71.39</v>
      </c>
      <c r="R167" s="44">
        <v>59.54</v>
      </c>
      <c r="S167" s="39" t="s">
        <v>68</v>
      </c>
      <c r="T167" s="47" t="s">
        <v>68</v>
      </c>
      <c r="V167" s="109" t="s">
        <v>91</v>
      </c>
      <c r="W167" s="108">
        <f t="shared" si="16"/>
        <v>3</v>
      </c>
      <c r="X167" s="108" t="str">
        <f t="shared" si="17"/>
        <v>Quarter 1</v>
      </c>
      <c r="Y167" s="108" t="str" cm="1">
        <f t="array" ref="Y167">_xlfn.IFS(OR(W167=1,W167=2,W167=3),"1",(OR(W167=4,W167=5,W167=6)),"2",(OR(W167=7,W167=8,W167=9)),"3",(OR(W167=10,W167=11,W167=12)),"4")</f>
        <v>1</v>
      </c>
      <c r="Z167" s="109">
        <v>2009</v>
      </c>
      <c r="AC167" s="40"/>
    </row>
    <row r="168" spans="1:29" ht="17.149999999999999" customHeight="1" x14ac:dyDescent="0.35">
      <c r="A168" s="50" t="str">
        <f t="shared" si="15"/>
        <v>April 2009</v>
      </c>
      <c r="B168" s="39">
        <v>62077.3</v>
      </c>
      <c r="C168" s="40">
        <v>36159.910000000003</v>
      </c>
      <c r="D168" s="40">
        <v>15337.54</v>
      </c>
      <c r="E168" s="41">
        <f t="shared" si="13"/>
        <v>20822.370000000003</v>
      </c>
      <c r="F168" s="39">
        <v>-7996</v>
      </c>
      <c r="G168" s="40">
        <v>-41.09</v>
      </c>
      <c r="H168" s="40">
        <v>0</v>
      </c>
      <c r="I168" s="42">
        <f t="shared" si="14"/>
        <v>98237.21</v>
      </c>
      <c r="J168" s="43">
        <f t="shared" si="18"/>
        <v>74862.580000000016</v>
      </c>
      <c r="K168" s="39" t="s">
        <v>68</v>
      </c>
      <c r="L168" s="40" t="s">
        <v>68</v>
      </c>
      <c r="M168" s="40" t="s">
        <v>68</v>
      </c>
      <c r="N168" s="44" t="s">
        <v>68</v>
      </c>
      <c r="O168" s="40">
        <v>5276.82</v>
      </c>
      <c r="P168" s="40">
        <v>274</v>
      </c>
      <c r="Q168" s="40">
        <v>92.34</v>
      </c>
      <c r="R168" s="44">
        <v>116.31</v>
      </c>
      <c r="S168" s="39" t="s">
        <v>68</v>
      </c>
      <c r="T168" s="47" t="s">
        <v>68</v>
      </c>
      <c r="V168" s="109" t="s">
        <v>92</v>
      </c>
      <c r="W168" s="108">
        <f t="shared" si="16"/>
        <v>4</v>
      </c>
      <c r="X168" s="110" t="str">
        <f t="shared" si="17"/>
        <v>Quarter 2</v>
      </c>
      <c r="Y168" s="108" t="str" cm="1">
        <f t="array" ref="Y168">_xlfn.IFS(OR(W168=1,W168=2,W168=3),"1",(OR(W168=4,W168=5,W168=6)),"2",(OR(W168=7,W168=8,W168=9)),"3",(OR(W168=10,W168=11,W168=12)),"4")</f>
        <v>2</v>
      </c>
      <c r="Z168" s="109">
        <v>2009</v>
      </c>
      <c r="AC168" s="40"/>
    </row>
    <row r="169" spans="1:29" ht="17.149999999999999" customHeight="1" x14ac:dyDescent="0.35">
      <c r="A169" s="50" t="str">
        <f t="shared" si="15"/>
        <v>May 2009</v>
      </c>
      <c r="B169" s="39">
        <v>62864.44</v>
      </c>
      <c r="C169" s="40">
        <v>28250.75</v>
      </c>
      <c r="D169" s="40">
        <v>14753.78</v>
      </c>
      <c r="E169" s="41">
        <f t="shared" si="13"/>
        <v>13496.97</v>
      </c>
      <c r="F169" s="39">
        <v>-8347</v>
      </c>
      <c r="G169" s="40">
        <v>-41.09</v>
      </c>
      <c r="H169" s="40">
        <v>0</v>
      </c>
      <c r="I169" s="42">
        <f t="shared" si="14"/>
        <v>91115.19</v>
      </c>
      <c r="J169" s="43">
        <f t="shared" si="18"/>
        <v>67973.320000000007</v>
      </c>
      <c r="K169" s="39" t="s">
        <v>68</v>
      </c>
      <c r="L169" s="40" t="s">
        <v>68</v>
      </c>
      <c r="M169" s="40" t="s">
        <v>68</v>
      </c>
      <c r="N169" s="44" t="s">
        <v>68</v>
      </c>
      <c r="O169" s="40">
        <v>5599.86</v>
      </c>
      <c r="P169" s="40">
        <v>249</v>
      </c>
      <c r="Q169" s="40">
        <v>98.61</v>
      </c>
      <c r="R169" s="44">
        <v>133.16</v>
      </c>
      <c r="S169" s="39" t="s">
        <v>68</v>
      </c>
      <c r="T169" s="47" t="s">
        <v>68</v>
      </c>
      <c r="V169" s="109" t="s">
        <v>93</v>
      </c>
      <c r="W169" s="108">
        <f t="shared" si="16"/>
        <v>5</v>
      </c>
      <c r="X169" s="108" t="str">
        <f t="shared" si="17"/>
        <v>Quarter 2</v>
      </c>
      <c r="Y169" s="108" t="str" cm="1">
        <f t="array" ref="Y169">_xlfn.IFS(OR(W169=1,W169=2,W169=3),"1",(OR(W169=4,W169=5,W169=6)),"2",(OR(W169=7,W169=8,W169=9)),"3",(OR(W169=10,W169=11,W169=12)),"4")</f>
        <v>2</v>
      </c>
      <c r="Z169" s="109">
        <v>2009</v>
      </c>
      <c r="AC169" s="40"/>
    </row>
    <row r="170" spans="1:29" ht="17.149999999999999" customHeight="1" x14ac:dyDescent="0.35">
      <c r="A170" s="50" t="str">
        <f t="shared" si="15"/>
        <v>June 2009</v>
      </c>
      <c r="B170" s="39">
        <v>56151.77</v>
      </c>
      <c r="C170" s="40">
        <v>20475.93</v>
      </c>
      <c r="D170" s="40">
        <v>13891.93</v>
      </c>
      <c r="E170" s="41">
        <f t="shared" si="13"/>
        <v>6584</v>
      </c>
      <c r="F170" s="39">
        <v>-5804</v>
      </c>
      <c r="G170" s="40">
        <v>-41.09</v>
      </c>
      <c r="H170" s="40">
        <v>0</v>
      </c>
      <c r="I170" s="42">
        <f t="shared" si="14"/>
        <v>76627.7</v>
      </c>
      <c r="J170" s="43">
        <f t="shared" si="18"/>
        <v>56890.68</v>
      </c>
      <c r="K170" s="39" t="s">
        <v>68</v>
      </c>
      <c r="L170" s="40" t="s">
        <v>68</v>
      </c>
      <c r="M170" s="40" t="s">
        <v>68</v>
      </c>
      <c r="N170" s="44" t="s">
        <v>68</v>
      </c>
      <c r="O170" s="40">
        <v>5268.79</v>
      </c>
      <c r="P170" s="40">
        <v>79</v>
      </c>
      <c r="Q170" s="40">
        <v>90.21</v>
      </c>
      <c r="R170" s="44">
        <v>110.99</v>
      </c>
      <c r="S170" s="39" t="s">
        <v>68</v>
      </c>
      <c r="T170" s="47" t="s">
        <v>68</v>
      </c>
      <c r="V170" s="109" t="s">
        <v>94</v>
      </c>
      <c r="W170" s="108">
        <f t="shared" si="16"/>
        <v>6</v>
      </c>
      <c r="X170" s="108" t="str">
        <f t="shared" si="17"/>
        <v>Quarter 2</v>
      </c>
      <c r="Y170" s="108" t="str" cm="1">
        <f t="array" ref="Y170">_xlfn.IFS(OR(W170=1,W170=2,W170=3),"1",(OR(W170=4,W170=5,W170=6)),"2",(OR(W170=7,W170=8,W170=9)),"3",(OR(W170=10,W170=11,W170=12)),"4")</f>
        <v>2</v>
      </c>
      <c r="Z170" s="109">
        <v>2009</v>
      </c>
      <c r="AC170" s="40"/>
    </row>
    <row r="171" spans="1:29" ht="17.149999999999999" customHeight="1" x14ac:dyDescent="0.35">
      <c r="A171" s="50" t="str">
        <f t="shared" si="15"/>
        <v>July 2009</v>
      </c>
      <c r="B171" s="39">
        <v>49859.42</v>
      </c>
      <c r="C171" s="40">
        <v>20952.36</v>
      </c>
      <c r="D171" s="40">
        <v>9792.7900000000009</v>
      </c>
      <c r="E171" s="41">
        <f t="shared" si="13"/>
        <v>11159.57</v>
      </c>
      <c r="F171" s="39">
        <v>-4932</v>
      </c>
      <c r="G171" s="40">
        <v>-27.25</v>
      </c>
      <c r="H171" s="40">
        <v>0</v>
      </c>
      <c r="I171" s="42">
        <f t="shared" si="14"/>
        <v>70811.78</v>
      </c>
      <c r="J171" s="43">
        <f t="shared" si="18"/>
        <v>56059.74</v>
      </c>
      <c r="K171" s="39" t="s">
        <v>68</v>
      </c>
      <c r="L171" s="40" t="s">
        <v>68</v>
      </c>
      <c r="M171" s="40" t="s">
        <v>68</v>
      </c>
      <c r="N171" s="44" t="s">
        <v>68</v>
      </c>
      <c r="O171" s="40">
        <v>4975.8999999999996</v>
      </c>
      <c r="P171" s="40">
        <v>77</v>
      </c>
      <c r="Q171" s="40">
        <v>128.12</v>
      </c>
      <c r="R171" s="44">
        <v>96.35</v>
      </c>
      <c r="S171" s="39" t="s">
        <v>68</v>
      </c>
      <c r="T171" s="47" t="s">
        <v>68</v>
      </c>
      <c r="V171" s="109" t="s">
        <v>95</v>
      </c>
      <c r="W171" s="108">
        <f t="shared" si="16"/>
        <v>7</v>
      </c>
      <c r="X171" s="108" t="str">
        <f t="shared" si="17"/>
        <v>Quarter 3</v>
      </c>
      <c r="Y171" s="108" t="str" cm="1">
        <f t="array" ref="Y171">_xlfn.IFS(OR(W171=1,W171=2,W171=3),"1",(OR(W171=4,W171=5,W171=6)),"2",(OR(W171=7,W171=8,W171=9)),"3",(OR(W171=10,W171=11,W171=12)),"4")</f>
        <v>3</v>
      </c>
      <c r="Z171" s="109">
        <v>2009</v>
      </c>
      <c r="AC171" s="40"/>
    </row>
    <row r="172" spans="1:29" ht="17.149999999999999" customHeight="1" x14ac:dyDescent="0.35">
      <c r="A172" s="50" t="str">
        <f t="shared" si="15"/>
        <v>August 2009</v>
      </c>
      <c r="B172" s="39">
        <v>37499.49</v>
      </c>
      <c r="C172" s="40">
        <v>29184.45</v>
      </c>
      <c r="D172" s="40">
        <v>7473.33</v>
      </c>
      <c r="E172" s="41">
        <f t="shared" si="13"/>
        <v>21711.120000000003</v>
      </c>
      <c r="F172" s="39">
        <v>-2873</v>
      </c>
      <c r="G172" s="40">
        <v>-27.25</v>
      </c>
      <c r="H172" s="40">
        <v>0</v>
      </c>
      <c r="I172" s="42">
        <f t="shared" si="14"/>
        <v>66683.94</v>
      </c>
      <c r="J172" s="43">
        <f t="shared" si="18"/>
        <v>56310.36</v>
      </c>
      <c r="K172" s="39" t="s">
        <v>68</v>
      </c>
      <c r="L172" s="40" t="s">
        <v>68</v>
      </c>
      <c r="M172" s="40" t="s">
        <v>68</v>
      </c>
      <c r="N172" s="44" t="s">
        <v>68</v>
      </c>
      <c r="O172" s="40">
        <v>4114.6899999999996</v>
      </c>
      <c r="P172" s="40">
        <v>65</v>
      </c>
      <c r="Q172" s="40">
        <v>152.78</v>
      </c>
      <c r="R172" s="44">
        <v>52.63</v>
      </c>
      <c r="S172" s="39" t="s">
        <v>68</v>
      </c>
      <c r="T172" s="47" t="s">
        <v>68</v>
      </c>
      <c r="V172" s="109" t="s">
        <v>96</v>
      </c>
      <c r="W172" s="108">
        <f t="shared" si="16"/>
        <v>8</v>
      </c>
      <c r="X172" s="110" t="str">
        <f t="shared" si="17"/>
        <v>Quarter 3</v>
      </c>
      <c r="Y172" s="108" t="str" cm="1">
        <f t="array" ref="Y172">_xlfn.IFS(OR(W172=1,W172=2,W172=3),"1",(OR(W172=4,W172=5,W172=6)),"2",(OR(W172=7,W172=8,W172=9)),"3",(OR(W172=10,W172=11,W172=12)),"4")</f>
        <v>3</v>
      </c>
      <c r="Z172" s="109">
        <v>2009</v>
      </c>
      <c r="AC172" s="40"/>
    </row>
    <row r="173" spans="1:29" ht="17.149999999999999" customHeight="1" x14ac:dyDescent="0.35">
      <c r="A173" s="50" t="str">
        <f t="shared" si="15"/>
        <v>September 2009</v>
      </c>
      <c r="B173" s="39">
        <v>42592.55</v>
      </c>
      <c r="C173" s="40">
        <v>31167.02</v>
      </c>
      <c r="D173" s="40">
        <v>9240.14</v>
      </c>
      <c r="E173" s="41">
        <f t="shared" si="13"/>
        <v>21926.880000000001</v>
      </c>
      <c r="F173" s="39">
        <v>-958</v>
      </c>
      <c r="G173" s="40">
        <v>-27.25</v>
      </c>
      <c r="H173" s="40">
        <v>0</v>
      </c>
      <c r="I173" s="42">
        <f t="shared" si="14"/>
        <v>73759.570000000007</v>
      </c>
      <c r="J173" s="43">
        <f t="shared" si="18"/>
        <v>63534.180000000008</v>
      </c>
      <c r="K173" s="39" t="s">
        <v>68</v>
      </c>
      <c r="L173" s="40" t="s">
        <v>68</v>
      </c>
      <c r="M173" s="40" t="s">
        <v>68</v>
      </c>
      <c r="N173" s="44" t="s">
        <v>68</v>
      </c>
      <c r="O173" s="40">
        <v>4288.5</v>
      </c>
      <c r="P173" s="40">
        <v>83</v>
      </c>
      <c r="Q173" s="40">
        <v>167.2</v>
      </c>
      <c r="R173" s="44">
        <v>19.37</v>
      </c>
      <c r="S173" s="39" t="s">
        <v>68</v>
      </c>
      <c r="T173" s="47" t="s">
        <v>68</v>
      </c>
      <c r="V173" s="109" t="s">
        <v>97</v>
      </c>
      <c r="W173" s="108">
        <f t="shared" si="16"/>
        <v>9</v>
      </c>
      <c r="X173" s="108" t="str">
        <f t="shared" si="17"/>
        <v>Quarter 3</v>
      </c>
      <c r="Y173" s="108" t="str" cm="1">
        <f t="array" ref="Y173">_xlfn.IFS(OR(W173=1,W173=2,W173=3),"1",(OR(W173=4,W173=5,W173=6)),"2",(OR(W173=7,W173=8,W173=9)),"3",(OR(W173=10,W173=11,W173=12)),"4")</f>
        <v>3</v>
      </c>
      <c r="Z173" s="109">
        <v>2009</v>
      </c>
      <c r="AC173" s="40"/>
    </row>
    <row r="174" spans="1:29" ht="17.149999999999999" customHeight="1" x14ac:dyDescent="0.35">
      <c r="A174" s="50" t="str">
        <f t="shared" si="15"/>
        <v>October 2009</v>
      </c>
      <c r="B174" s="39">
        <v>54835.6</v>
      </c>
      <c r="C174" s="40">
        <v>38625.78</v>
      </c>
      <c r="D174" s="40">
        <v>11998.77</v>
      </c>
      <c r="E174" s="41">
        <f t="shared" si="13"/>
        <v>26627.01</v>
      </c>
      <c r="F174" s="39">
        <v>-1717</v>
      </c>
      <c r="G174" s="40">
        <v>-36.24</v>
      </c>
      <c r="H174" s="40">
        <v>0</v>
      </c>
      <c r="I174" s="42">
        <f t="shared" si="14"/>
        <v>93461.38</v>
      </c>
      <c r="J174" s="43">
        <f t="shared" si="18"/>
        <v>79709.37</v>
      </c>
      <c r="K174" s="39" t="s">
        <v>68</v>
      </c>
      <c r="L174" s="40" t="s">
        <v>68</v>
      </c>
      <c r="M174" s="40" t="s">
        <v>68</v>
      </c>
      <c r="N174" s="44" t="s">
        <v>68</v>
      </c>
      <c r="O174" s="40">
        <v>4908.96</v>
      </c>
      <c r="P174" s="40">
        <v>77</v>
      </c>
      <c r="Q174" s="40">
        <v>231.41</v>
      </c>
      <c r="R174" s="44">
        <v>32.76</v>
      </c>
      <c r="S174" s="39" t="s">
        <v>68</v>
      </c>
      <c r="T174" s="47" t="s">
        <v>68</v>
      </c>
      <c r="V174" s="109" t="s">
        <v>98</v>
      </c>
      <c r="W174" s="108">
        <f t="shared" si="16"/>
        <v>10</v>
      </c>
      <c r="X174" s="108" t="str">
        <f t="shared" si="17"/>
        <v>Quarter 4</v>
      </c>
      <c r="Y174" s="108" t="str" cm="1">
        <f t="array" ref="Y174">_xlfn.IFS(OR(W174=1,W174=2,W174=3),"1",(OR(W174=4,W174=5,W174=6)),"2",(OR(W174=7,W174=8,W174=9)),"3",(OR(W174=10,W174=11,W174=12)),"4")</f>
        <v>4</v>
      </c>
      <c r="Z174" s="109">
        <v>2009</v>
      </c>
      <c r="AC174" s="40"/>
    </row>
    <row r="175" spans="1:29" ht="17.149999999999999" customHeight="1" x14ac:dyDescent="0.35">
      <c r="A175" s="50" t="str">
        <f t="shared" si="15"/>
        <v>November 2009</v>
      </c>
      <c r="B175" s="39">
        <v>54289.42</v>
      </c>
      <c r="C175" s="40">
        <v>52034.02</v>
      </c>
      <c r="D175" s="40">
        <v>7463.91</v>
      </c>
      <c r="E175" s="41">
        <f t="shared" si="13"/>
        <v>44570.11</v>
      </c>
      <c r="F175" s="39">
        <v>-74</v>
      </c>
      <c r="G175" s="40">
        <v>-36.24</v>
      </c>
      <c r="H175" s="40">
        <v>0</v>
      </c>
      <c r="I175" s="42">
        <f t="shared" si="14"/>
        <v>106323.44</v>
      </c>
      <c r="J175" s="43">
        <f t="shared" si="18"/>
        <v>98749.29</v>
      </c>
      <c r="K175" s="39" t="s">
        <v>68</v>
      </c>
      <c r="L175" s="40" t="s">
        <v>68</v>
      </c>
      <c r="M175" s="40" t="s">
        <v>68</v>
      </c>
      <c r="N175" s="44" t="s">
        <v>68</v>
      </c>
      <c r="O175" s="40">
        <v>5059.6000000000004</v>
      </c>
      <c r="P175" s="40">
        <v>180</v>
      </c>
      <c r="Q175" s="40">
        <v>214.54</v>
      </c>
      <c r="R175" s="44">
        <v>16.399999999999999</v>
      </c>
      <c r="S175" s="39" t="s">
        <v>68</v>
      </c>
      <c r="T175" s="47" t="s">
        <v>68</v>
      </c>
      <c r="V175" s="109" t="s">
        <v>99</v>
      </c>
      <c r="W175" s="108">
        <f t="shared" si="16"/>
        <v>11</v>
      </c>
      <c r="X175" s="108" t="str">
        <f t="shared" si="17"/>
        <v>Quarter 4</v>
      </c>
      <c r="Y175" s="108" t="str" cm="1">
        <f t="array" ref="Y175">_xlfn.IFS(OR(W175=1,W175=2,W175=3),"1",(OR(W175=4,W175=5,W175=6)),"2",(OR(W175=7,W175=8,W175=9)),"3",(OR(W175=10,W175=11,W175=12)),"4")</f>
        <v>4</v>
      </c>
      <c r="Z175" s="109">
        <v>2009</v>
      </c>
      <c r="AC175" s="40"/>
    </row>
    <row r="176" spans="1:29" ht="17.149999999999999" customHeight="1" x14ac:dyDescent="0.35">
      <c r="A176" s="50" t="str">
        <f t="shared" si="15"/>
        <v>December 2009</v>
      </c>
      <c r="B176" s="39">
        <v>60420.32</v>
      </c>
      <c r="C176" s="40">
        <v>65362.93</v>
      </c>
      <c r="D176" s="40">
        <v>6669.34</v>
      </c>
      <c r="E176" s="41">
        <f t="shared" si="13"/>
        <v>58693.59</v>
      </c>
      <c r="F176" s="39">
        <v>7895</v>
      </c>
      <c r="G176" s="40">
        <v>-36.24</v>
      </c>
      <c r="H176" s="40">
        <v>0</v>
      </c>
      <c r="I176" s="42">
        <f t="shared" si="14"/>
        <v>125783.25</v>
      </c>
      <c r="J176" s="43">
        <f t="shared" si="18"/>
        <v>126972.67</v>
      </c>
      <c r="K176" s="39" t="s">
        <v>68</v>
      </c>
      <c r="L176" s="40" t="s">
        <v>68</v>
      </c>
      <c r="M176" s="40" t="s">
        <v>68</v>
      </c>
      <c r="N176" s="44" t="s">
        <v>68</v>
      </c>
      <c r="O176" s="40">
        <v>5460.8</v>
      </c>
      <c r="P176" s="40">
        <v>323</v>
      </c>
      <c r="Q176" s="40">
        <v>285.11</v>
      </c>
      <c r="R176" s="44">
        <v>11.34</v>
      </c>
      <c r="S176" s="39" t="s">
        <v>68</v>
      </c>
      <c r="T176" s="47" t="s">
        <v>68</v>
      </c>
      <c r="V176" s="109" t="s">
        <v>100</v>
      </c>
      <c r="W176" s="108">
        <f t="shared" si="16"/>
        <v>12</v>
      </c>
      <c r="X176" s="110" t="str">
        <f t="shared" si="17"/>
        <v>Quarter 4</v>
      </c>
      <c r="Y176" s="108" t="str" cm="1">
        <f t="array" ref="Y176">_xlfn.IFS(OR(W176=1,W176=2,W176=3),"1",(OR(W176=4,W176=5,W176=6)),"2",(OR(W176=7,W176=8,W176=9)),"3",(OR(W176=10,W176=11,W176=12)),"4")</f>
        <v>4</v>
      </c>
      <c r="Z176" s="109">
        <v>2009</v>
      </c>
      <c r="AC176" s="40"/>
    </row>
    <row r="177" spans="1:29" ht="17.149999999999999" customHeight="1" x14ac:dyDescent="0.35">
      <c r="A177" s="50" t="str">
        <f t="shared" si="15"/>
        <v>January 2010</v>
      </c>
      <c r="B177" s="39">
        <v>59906.26</v>
      </c>
      <c r="C177" s="40">
        <v>68144.12</v>
      </c>
      <c r="D177" s="40">
        <v>7461.49</v>
      </c>
      <c r="E177" s="41">
        <f t="shared" si="13"/>
        <v>60682.63</v>
      </c>
      <c r="F177" s="39">
        <v>17212</v>
      </c>
      <c r="G177" s="40">
        <v>-36.99</v>
      </c>
      <c r="H177" s="40">
        <v>0</v>
      </c>
      <c r="I177" s="42">
        <f t="shared" si="14"/>
        <v>128050.38</v>
      </c>
      <c r="J177" s="43">
        <f t="shared" si="18"/>
        <v>137763.90000000002</v>
      </c>
      <c r="K177" s="39" t="s">
        <v>68</v>
      </c>
      <c r="L177" s="40" t="s">
        <v>68</v>
      </c>
      <c r="M177" s="40" t="s">
        <v>68</v>
      </c>
      <c r="N177" s="44" t="s">
        <v>68</v>
      </c>
      <c r="O177" s="40">
        <v>5470.39</v>
      </c>
      <c r="P177" s="40">
        <v>558</v>
      </c>
      <c r="Q177" s="40">
        <v>264.23</v>
      </c>
      <c r="R177" s="44">
        <v>14.05</v>
      </c>
      <c r="S177" s="39" t="s">
        <v>68</v>
      </c>
      <c r="T177" s="47" t="s">
        <v>68</v>
      </c>
      <c r="V177" s="109" t="s">
        <v>89</v>
      </c>
      <c r="W177" s="108">
        <f t="shared" si="16"/>
        <v>1</v>
      </c>
      <c r="X177" s="108" t="str">
        <f t="shared" si="17"/>
        <v>Quarter 1</v>
      </c>
      <c r="Y177" s="108" t="str" cm="1">
        <f t="array" ref="Y177">_xlfn.IFS(OR(W177=1,W177=2,W177=3),"1",(OR(W177=4,W177=5,W177=6)),"2",(OR(W177=7,W177=8,W177=9)),"3",(OR(W177=10,W177=11,W177=12)),"4")</f>
        <v>1</v>
      </c>
      <c r="Z177" s="109">
        <v>2010</v>
      </c>
      <c r="AC177" s="40"/>
    </row>
    <row r="178" spans="1:29" ht="17.149999999999999" customHeight="1" x14ac:dyDescent="0.35">
      <c r="A178" s="50" t="str">
        <f t="shared" si="15"/>
        <v>February 2010</v>
      </c>
      <c r="B178" s="39">
        <v>55944.32</v>
      </c>
      <c r="C178" s="40">
        <v>57642.51</v>
      </c>
      <c r="D178" s="40">
        <v>5456.58</v>
      </c>
      <c r="E178" s="41">
        <f t="shared" si="13"/>
        <v>52185.93</v>
      </c>
      <c r="F178" s="39">
        <v>12260</v>
      </c>
      <c r="G178" s="40">
        <v>-36.99</v>
      </c>
      <c r="H178" s="40">
        <v>0</v>
      </c>
      <c r="I178" s="42">
        <f t="shared" si="14"/>
        <v>113586.83</v>
      </c>
      <c r="J178" s="43">
        <f t="shared" si="18"/>
        <v>120353.26</v>
      </c>
      <c r="K178" s="39" t="s">
        <v>68</v>
      </c>
      <c r="L178" s="40" t="s">
        <v>68</v>
      </c>
      <c r="M178" s="40" t="s">
        <v>68</v>
      </c>
      <c r="N178" s="44" t="s">
        <v>68</v>
      </c>
      <c r="O178" s="40">
        <v>5077.3</v>
      </c>
      <c r="P178" s="40">
        <v>411</v>
      </c>
      <c r="Q178" s="40">
        <v>230.08</v>
      </c>
      <c r="R178" s="44">
        <v>12.75</v>
      </c>
      <c r="S178" s="39" t="s">
        <v>68</v>
      </c>
      <c r="T178" s="47" t="s">
        <v>68</v>
      </c>
      <c r="V178" s="109" t="s">
        <v>90</v>
      </c>
      <c r="W178" s="108">
        <f t="shared" si="16"/>
        <v>2</v>
      </c>
      <c r="X178" s="108" t="str">
        <f t="shared" si="17"/>
        <v>Quarter 1</v>
      </c>
      <c r="Y178" s="108" t="str" cm="1">
        <f t="array" ref="Y178">_xlfn.IFS(OR(W178=1,W178=2,W178=3),"1",(OR(W178=4,W178=5,W178=6)),"2",(OR(W178=7,W178=8,W178=9)),"3",(OR(W178=10,W178=11,W178=12)),"4")</f>
        <v>1</v>
      </c>
      <c r="Z178" s="109">
        <v>2010</v>
      </c>
      <c r="AC178" s="40"/>
    </row>
    <row r="179" spans="1:29" ht="17.149999999999999" customHeight="1" x14ac:dyDescent="0.35">
      <c r="A179" s="50" t="str">
        <f t="shared" si="15"/>
        <v>March 2010</v>
      </c>
      <c r="B179" s="39">
        <v>62991.88</v>
      </c>
      <c r="C179" s="40">
        <v>58169.45</v>
      </c>
      <c r="D179" s="40">
        <v>9793.77</v>
      </c>
      <c r="E179" s="41">
        <f t="shared" si="13"/>
        <v>48375.679999999993</v>
      </c>
      <c r="F179" s="39">
        <v>3086</v>
      </c>
      <c r="G179" s="40">
        <v>-36.99</v>
      </c>
      <c r="H179" s="40">
        <v>0</v>
      </c>
      <c r="I179" s="42">
        <f t="shared" si="14"/>
        <v>121161.32999999999</v>
      </c>
      <c r="J179" s="43">
        <f t="shared" si="18"/>
        <v>114416.56999999998</v>
      </c>
      <c r="K179" s="39" t="s">
        <v>68</v>
      </c>
      <c r="L179" s="40" t="s">
        <v>68</v>
      </c>
      <c r="M179" s="40" t="s">
        <v>68</v>
      </c>
      <c r="N179" s="44" t="s">
        <v>68</v>
      </c>
      <c r="O179" s="40">
        <v>5908.25</v>
      </c>
      <c r="P179" s="40">
        <v>409</v>
      </c>
      <c r="Q179" s="40">
        <v>226.18</v>
      </c>
      <c r="R179" s="44">
        <v>40.29</v>
      </c>
      <c r="S179" s="39" t="s">
        <v>68</v>
      </c>
      <c r="T179" s="47" t="s">
        <v>68</v>
      </c>
      <c r="V179" s="109" t="s">
        <v>91</v>
      </c>
      <c r="W179" s="108">
        <f t="shared" si="16"/>
        <v>3</v>
      </c>
      <c r="X179" s="108" t="str">
        <f t="shared" si="17"/>
        <v>Quarter 1</v>
      </c>
      <c r="Y179" s="108" t="str" cm="1">
        <f t="array" ref="Y179">_xlfn.IFS(OR(W179=1,W179=2,W179=3),"1",(OR(W179=4,W179=5,W179=6)),"2",(OR(W179=7,W179=8,W179=9)),"3",(OR(W179=10,W179=11,W179=12)),"4")</f>
        <v>1</v>
      </c>
      <c r="Z179" s="109">
        <v>2010</v>
      </c>
      <c r="AC179" s="40"/>
    </row>
    <row r="180" spans="1:29" ht="17.149999999999999" customHeight="1" x14ac:dyDescent="0.35">
      <c r="A180" s="50" t="str">
        <f t="shared" si="15"/>
        <v>April 2010</v>
      </c>
      <c r="B180" s="39">
        <v>60126.69</v>
      </c>
      <c r="C180" s="40">
        <v>48311.27</v>
      </c>
      <c r="D180" s="40">
        <v>15529.18</v>
      </c>
      <c r="E180" s="41">
        <f t="shared" si="13"/>
        <v>32782.089999999997</v>
      </c>
      <c r="F180" s="39">
        <v>-6655</v>
      </c>
      <c r="G180" s="40">
        <v>-9.27</v>
      </c>
      <c r="H180" s="40">
        <v>0</v>
      </c>
      <c r="I180" s="42">
        <f t="shared" si="14"/>
        <v>108437.95999999999</v>
      </c>
      <c r="J180" s="43">
        <f t="shared" si="18"/>
        <v>86244.51</v>
      </c>
      <c r="K180" s="39" t="s">
        <v>68</v>
      </c>
      <c r="L180" s="40" t="s">
        <v>68</v>
      </c>
      <c r="M180" s="40" t="s">
        <v>68</v>
      </c>
      <c r="N180" s="44" t="s">
        <v>68</v>
      </c>
      <c r="O180" s="40">
        <v>5842.52</v>
      </c>
      <c r="P180" s="40">
        <v>251</v>
      </c>
      <c r="Q180" s="40">
        <v>292.35000000000002</v>
      </c>
      <c r="R180" s="44">
        <v>100.91</v>
      </c>
      <c r="S180" s="39" t="s">
        <v>68</v>
      </c>
      <c r="T180" s="47" t="s">
        <v>68</v>
      </c>
      <c r="V180" s="109" t="s">
        <v>92</v>
      </c>
      <c r="W180" s="108">
        <f t="shared" si="16"/>
        <v>4</v>
      </c>
      <c r="X180" s="110" t="str">
        <f t="shared" si="17"/>
        <v>Quarter 2</v>
      </c>
      <c r="Y180" s="108" t="str" cm="1">
        <f t="array" ref="Y180">_xlfn.IFS(OR(W180=1,W180=2,W180=3),"1",(OR(W180=4,W180=5,W180=6)),"2",(OR(W180=7,W180=8,W180=9)),"3",(OR(W180=10,W180=11,W180=12)),"4")</f>
        <v>2</v>
      </c>
      <c r="Z180" s="109">
        <v>2010</v>
      </c>
      <c r="AC180" s="40"/>
    </row>
    <row r="181" spans="1:29" ht="17.149999999999999" customHeight="1" x14ac:dyDescent="0.35">
      <c r="A181" s="50" t="str">
        <f t="shared" si="15"/>
        <v>May 2010</v>
      </c>
      <c r="B181" s="39">
        <v>59641.74</v>
      </c>
      <c r="C181" s="40">
        <v>45530.14</v>
      </c>
      <c r="D181" s="40">
        <v>20008.599999999999</v>
      </c>
      <c r="E181" s="41">
        <f t="shared" si="13"/>
        <v>25521.54</v>
      </c>
      <c r="F181" s="39">
        <v>-6650</v>
      </c>
      <c r="G181" s="40">
        <v>-9.27</v>
      </c>
      <c r="H181" s="40">
        <v>0</v>
      </c>
      <c r="I181" s="42">
        <f t="shared" si="14"/>
        <v>105171.88</v>
      </c>
      <c r="J181" s="43">
        <f t="shared" si="18"/>
        <v>78504.009999999995</v>
      </c>
      <c r="K181" s="39" t="s">
        <v>68</v>
      </c>
      <c r="L181" s="40" t="s">
        <v>68</v>
      </c>
      <c r="M181" s="40" t="s">
        <v>68</v>
      </c>
      <c r="N181" s="44" t="s">
        <v>68</v>
      </c>
      <c r="O181" s="40">
        <v>5569.6</v>
      </c>
      <c r="P181" s="40">
        <v>243</v>
      </c>
      <c r="Q181" s="40">
        <v>273.27</v>
      </c>
      <c r="R181" s="44">
        <v>78.61</v>
      </c>
      <c r="S181" s="39" t="s">
        <v>68</v>
      </c>
      <c r="T181" s="47" t="s">
        <v>68</v>
      </c>
      <c r="V181" s="109" t="s">
        <v>93</v>
      </c>
      <c r="W181" s="108">
        <f t="shared" si="16"/>
        <v>5</v>
      </c>
      <c r="X181" s="108" t="str">
        <f t="shared" si="17"/>
        <v>Quarter 2</v>
      </c>
      <c r="Y181" s="108" t="str" cm="1">
        <f t="array" ref="Y181">_xlfn.IFS(OR(W181=1,W181=2,W181=3),"1",(OR(W181=4,W181=5,W181=6)),"2",(OR(W181=7,W181=8,W181=9)),"3",(OR(W181=10,W181=11,W181=12)),"4")</f>
        <v>2</v>
      </c>
      <c r="Z181" s="109">
        <v>2010</v>
      </c>
      <c r="AC181" s="40"/>
    </row>
    <row r="182" spans="1:29" ht="17.149999999999999" customHeight="1" x14ac:dyDescent="0.35">
      <c r="A182" s="50" t="str">
        <f t="shared" si="15"/>
        <v>June 2010</v>
      </c>
      <c r="B182" s="39">
        <v>49773.56</v>
      </c>
      <c r="C182" s="40">
        <v>39443.89</v>
      </c>
      <c r="D182" s="40">
        <v>21537.53</v>
      </c>
      <c r="E182" s="41">
        <f t="shared" si="13"/>
        <v>17906.36</v>
      </c>
      <c r="F182" s="39">
        <v>-8528</v>
      </c>
      <c r="G182" s="40">
        <v>-9.27</v>
      </c>
      <c r="H182" s="40">
        <v>0</v>
      </c>
      <c r="I182" s="42">
        <f t="shared" si="14"/>
        <v>89217.45</v>
      </c>
      <c r="J182" s="43">
        <f t="shared" si="18"/>
        <v>59142.65</v>
      </c>
      <c r="K182" s="39" t="s">
        <v>68</v>
      </c>
      <c r="L182" s="40" t="s">
        <v>68</v>
      </c>
      <c r="M182" s="40" t="s">
        <v>68</v>
      </c>
      <c r="N182" s="44" t="s">
        <v>68</v>
      </c>
      <c r="O182" s="40">
        <v>4695.09</v>
      </c>
      <c r="P182" s="40">
        <v>213</v>
      </c>
      <c r="Q182" s="40">
        <v>161.56</v>
      </c>
      <c r="R182" s="44">
        <v>124.71</v>
      </c>
      <c r="S182" s="39" t="s">
        <v>68</v>
      </c>
      <c r="T182" s="47" t="s">
        <v>68</v>
      </c>
      <c r="V182" s="109" t="s">
        <v>94</v>
      </c>
      <c r="W182" s="108">
        <f t="shared" si="16"/>
        <v>6</v>
      </c>
      <c r="X182" s="108" t="str">
        <f t="shared" si="17"/>
        <v>Quarter 2</v>
      </c>
      <c r="Y182" s="108" t="str" cm="1">
        <f t="array" ref="Y182">_xlfn.IFS(OR(W182=1,W182=2,W182=3),"1",(OR(W182=4,W182=5,W182=6)),"2",(OR(W182=7,W182=8,W182=9)),"3",(OR(W182=10,W182=11,W182=12)),"4")</f>
        <v>2</v>
      </c>
      <c r="Z182" s="109">
        <v>2010</v>
      </c>
      <c r="AC182" s="40"/>
    </row>
    <row r="183" spans="1:29" ht="17.149999999999999" customHeight="1" x14ac:dyDescent="0.35">
      <c r="A183" s="50" t="str">
        <f t="shared" si="15"/>
        <v>July 2010</v>
      </c>
      <c r="B183" s="39">
        <v>48821.760000000002</v>
      </c>
      <c r="C183" s="40">
        <v>32174.49</v>
      </c>
      <c r="D183" s="40">
        <v>19717.75</v>
      </c>
      <c r="E183" s="41">
        <f t="shared" si="13"/>
        <v>12456.740000000002</v>
      </c>
      <c r="F183" s="39">
        <v>-6155</v>
      </c>
      <c r="G183" s="40">
        <v>-22</v>
      </c>
      <c r="H183" s="40">
        <v>0</v>
      </c>
      <c r="I183" s="42">
        <f t="shared" si="14"/>
        <v>80996.25</v>
      </c>
      <c r="J183" s="43">
        <f t="shared" si="18"/>
        <v>55101.5</v>
      </c>
      <c r="K183" s="39" t="s">
        <v>68</v>
      </c>
      <c r="L183" s="40" t="s">
        <v>68</v>
      </c>
      <c r="M183" s="40" t="s">
        <v>68</v>
      </c>
      <c r="N183" s="44" t="s">
        <v>68</v>
      </c>
      <c r="O183" s="40">
        <v>4566.24</v>
      </c>
      <c r="P183" s="40">
        <v>150</v>
      </c>
      <c r="Q183" s="40">
        <v>166.6</v>
      </c>
      <c r="R183" s="44">
        <v>116.98</v>
      </c>
      <c r="S183" s="39" t="s">
        <v>68</v>
      </c>
      <c r="T183" s="47" t="s">
        <v>68</v>
      </c>
      <c r="V183" s="109" t="s">
        <v>95</v>
      </c>
      <c r="W183" s="108">
        <f t="shared" si="16"/>
        <v>7</v>
      </c>
      <c r="X183" s="108" t="str">
        <f t="shared" si="17"/>
        <v>Quarter 3</v>
      </c>
      <c r="Y183" s="108" t="str" cm="1">
        <f t="array" ref="Y183">_xlfn.IFS(OR(W183=1,W183=2,W183=3),"1",(OR(W183=4,W183=5,W183=6)),"2",(OR(W183=7,W183=8,W183=9)),"3",(OR(W183=10,W183=11,W183=12)),"4")</f>
        <v>3</v>
      </c>
      <c r="Z183" s="109">
        <v>2010</v>
      </c>
      <c r="AC183" s="40"/>
    </row>
    <row r="184" spans="1:29" ht="17.149999999999999" customHeight="1" x14ac:dyDescent="0.35">
      <c r="A184" s="50" t="str">
        <f t="shared" si="15"/>
        <v>August 2010</v>
      </c>
      <c r="B184" s="39">
        <v>44998.78</v>
      </c>
      <c r="C184" s="40">
        <v>34669.760000000002</v>
      </c>
      <c r="D184" s="40">
        <v>16966.75</v>
      </c>
      <c r="E184" s="41">
        <f t="shared" si="13"/>
        <v>17703.010000000002</v>
      </c>
      <c r="F184" s="39">
        <v>-5090</v>
      </c>
      <c r="G184" s="40">
        <v>-22</v>
      </c>
      <c r="H184" s="40">
        <v>0</v>
      </c>
      <c r="I184" s="42">
        <f t="shared" si="14"/>
        <v>79668.540000000008</v>
      </c>
      <c r="J184" s="43">
        <f t="shared" si="18"/>
        <v>57589.790000000008</v>
      </c>
      <c r="K184" s="39" t="s">
        <v>68</v>
      </c>
      <c r="L184" s="40" t="s">
        <v>68</v>
      </c>
      <c r="M184" s="40" t="s">
        <v>68</v>
      </c>
      <c r="N184" s="44" t="s">
        <v>68</v>
      </c>
      <c r="O184" s="40">
        <v>4544.95</v>
      </c>
      <c r="P184" s="40">
        <v>89</v>
      </c>
      <c r="Q184" s="40">
        <v>237.97</v>
      </c>
      <c r="R184" s="44">
        <v>79.150000000000006</v>
      </c>
      <c r="S184" s="39" t="s">
        <v>68</v>
      </c>
      <c r="T184" s="47" t="s">
        <v>68</v>
      </c>
      <c r="V184" s="109" t="s">
        <v>96</v>
      </c>
      <c r="W184" s="108">
        <f t="shared" si="16"/>
        <v>8</v>
      </c>
      <c r="X184" s="110" t="str">
        <f t="shared" si="17"/>
        <v>Quarter 3</v>
      </c>
      <c r="Y184" s="108" t="str" cm="1">
        <f t="array" ref="Y184">_xlfn.IFS(OR(W184=1,W184=2,W184=3),"1",(OR(W184=4,W184=5,W184=6)),"2",(OR(W184=7,W184=8,W184=9)),"3",(OR(W184=10,W184=11,W184=12)),"4")</f>
        <v>3</v>
      </c>
      <c r="Z184" s="109">
        <v>2010</v>
      </c>
      <c r="AC184" s="40"/>
    </row>
    <row r="185" spans="1:29" ht="17.149999999999999" customHeight="1" x14ac:dyDescent="0.35">
      <c r="A185" s="50" t="str">
        <f t="shared" si="15"/>
        <v>September 2010</v>
      </c>
      <c r="B185" s="39">
        <v>46613.03</v>
      </c>
      <c r="C185" s="40">
        <v>30392.2</v>
      </c>
      <c r="D185" s="40">
        <v>12203.35</v>
      </c>
      <c r="E185" s="41">
        <f t="shared" si="13"/>
        <v>18188.849999999999</v>
      </c>
      <c r="F185" s="39">
        <v>-2700</v>
      </c>
      <c r="G185" s="40">
        <v>-22</v>
      </c>
      <c r="H185" s="40">
        <v>0</v>
      </c>
      <c r="I185" s="42">
        <f t="shared" si="14"/>
        <v>77005.23</v>
      </c>
      <c r="J185" s="43">
        <f t="shared" si="18"/>
        <v>62079.88</v>
      </c>
      <c r="K185" s="39" t="s">
        <v>68</v>
      </c>
      <c r="L185" s="40" t="s">
        <v>68</v>
      </c>
      <c r="M185" s="40" t="s">
        <v>68</v>
      </c>
      <c r="N185" s="44" t="s">
        <v>68</v>
      </c>
      <c r="O185" s="40">
        <v>4446.33</v>
      </c>
      <c r="P185" s="40">
        <v>89</v>
      </c>
      <c r="Q185" s="40">
        <v>253.01</v>
      </c>
      <c r="R185" s="44">
        <v>19.510000000000002</v>
      </c>
      <c r="S185" s="39" t="s">
        <v>68</v>
      </c>
      <c r="T185" s="47" t="s">
        <v>68</v>
      </c>
      <c r="V185" s="109" t="s">
        <v>97</v>
      </c>
      <c r="W185" s="108">
        <f t="shared" si="16"/>
        <v>9</v>
      </c>
      <c r="X185" s="108" t="str">
        <f t="shared" si="17"/>
        <v>Quarter 3</v>
      </c>
      <c r="Y185" s="108" t="str" cm="1">
        <f t="array" ref="Y185">_xlfn.IFS(OR(W185=1,W185=2,W185=3),"1",(OR(W185=4,W185=5,W185=6)),"2",(OR(W185=7,W185=8,W185=9)),"3",(OR(W185=10,W185=11,W185=12)),"4")</f>
        <v>3</v>
      </c>
      <c r="Z185" s="109">
        <v>2010</v>
      </c>
      <c r="AC185" s="40"/>
    </row>
    <row r="186" spans="1:29" ht="17.149999999999999" customHeight="1" x14ac:dyDescent="0.35">
      <c r="A186" s="50" t="str">
        <f t="shared" si="15"/>
        <v>October 2010</v>
      </c>
      <c r="B186" s="39">
        <v>51824.54</v>
      </c>
      <c r="C186" s="40">
        <v>51460.13</v>
      </c>
      <c r="D186" s="40">
        <v>22116.41</v>
      </c>
      <c r="E186" s="41">
        <f t="shared" si="13"/>
        <v>29343.719999999998</v>
      </c>
      <c r="F186" s="39">
        <v>-805</v>
      </c>
      <c r="G186" s="40">
        <v>-19.420000000000002</v>
      </c>
      <c r="H186" s="40">
        <v>0</v>
      </c>
      <c r="I186" s="42">
        <f t="shared" si="14"/>
        <v>103284.67</v>
      </c>
      <c r="J186" s="43">
        <f t="shared" si="18"/>
        <v>80343.839999999997</v>
      </c>
      <c r="K186" s="39" t="s">
        <v>68</v>
      </c>
      <c r="L186" s="40" t="s">
        <v>68</v>
      </c>
      <c r="M186" s="40" t="s">
        <v>68</v>
      </c>
      <c r="N186" s="44" t="s">
        <v>68</v>
      </c>
      <c r="O186" s="40">
        <v>4777.68</v>
      </c>
      <c r="P186" s="40">
        <v>183</v>
      </c>
      <c r="Q186" s="40">
        <v>284.38</v>
      </c>
      <c r="R186" s="44">
        <v>34.22</v>
      </c>
      <c r="S186" s="39" t="s">
        <v>68</v>
      </c>
      <c r="T186" s="47" t="s">
        <v>68</v>
      </c>
      <c r="V186" s="109" t="s">
        <v>98</v>
      </c>
      <c r="W186" s="108">
        <f t="shared" si="16"/>
        <v>10</v>
      </c>
      <c r="X186" s="108" t="str">
        <f t="shared" si="17"/>
        <v>Quarter 4</v>
      </c>
      <c r="Y186" s="108" t="str" cm="1">
        <f t="array" ref="Y186">_xlfn.IFS(OR(W186=1,W186=2,W186=3),"1",(OR(W186=4,W186=5,W186=6)),"2",(OR(W186=7,W186=8,W186=9)),"3",(OR(W186=10,W186=11,W186=12)),"4")</f>
        <v>4</v>
      </c>
      <c r="Z186" s="109">
        <v>2010</v>
      </c>
      <c r="AC186" s="40"/>
    </row>
    <row r="187" spans="1:29" ht="17.149999999999999" customHeight="1" x14ac:dyDescent="0.35">
      <c r="A187" s="50" t="str">
        <f t="shared" si="15"/>
        <v>November 2010</v>
      </c>
      <c r="B187" s="39">
        <v>50736.45</v>
      </c>
      <c r="C187" s="40">
        <v>61560.7</v>
      </c>
      <c r="D187" s="40">
        <v>10460.99</v>
      </c>
      <c r="E187" s="41">
        <f t="shared" si="13"/>
        <v>51099.71</v>
      </c>
      <c r="F187" s="39">
        <v>4865</v>
      </c>
      <c r="G187" s="40">
        <v>-19.420000000000002</v>
      </c>
      <c r="H187" s="40">
        <v>0</v>
      </c>
      <c r="I187" s="42">
        <f t="shared" si="14"/>
        <v>112297.15</v>
      </c>
      <c r="J187" s="43">
        <f t="shared" si="18"/>
        <v>106681.73999999999</v>
      </c>
      <c r="K187" s="39" t="s">
        <v>68</v>
      </c>
      <c r="L187" s="40" t="s">
        <v>68</v>
      </c>
      <c r="M187" s="40" t="s">
        <v>68</v>
      </c>
      <c r="N187" s="44" t="s">
        <v>68</v>
      </c>
      <c r="O187" s="40">
        <v>4836.88</v>
      </c>
      <c r="P187" s="40">
        <v>226</v>
      </c>
      <c r="Q187" s="40">
        <v>308.57</v>
      </c>
      <c r="R187" s="44">
        <v>26.22</v>
      </c>
      <c r="S187" s="39" t="s">
        <v>68</v>
      </c>
      <c r="T187" s="47" t="s">
        <v>68</v>
      </c>
      <c r="V187" s="109" t="s">
        <v>99</v>
      </c>
      <c r="W187" s="108">
        <f t="shared" si="16"/>
        <v>11</v>
      </c>
      <c r="X187" s="108" t="str">
        <f t="shared" si="17"/>
        <v>Quarter 4</v>
      </c>
      <c r="Y187" s="108" t="str" cm="1">
        <f t="array" ref="Y187">_xlfn.IFS(OR(W187=1,W187=2,W187=3),"1",(OR(W187=4,W187=5,W187=6)),"2",(OR(W187=7,W187=8,W187=9)),"3",(OR(W187=10,W187=11,W187=12)),"4")</f>
        <v>4</v>
      </c>
      <c r="Z187" s="109">
        <v>2010</v>
      </c>
      <c r="AC187" s="40"/>
    </row>
    <row r="188" spans="1:29" ht="17.149999999999999" customHeight="1" x14ac:dyDescent="0.35">
      <c r="A188" s="50" t="str">
        <f t="shared" si="15"/>
        <v>December 2010</v>
      </c>
      <c r="B188" s="39">
        <v>51135.68</v>
      </c>
      <c r="C188" s="40">
        <v>78766.720000000001</v>
      </c>
      <c r="D188" s="40">
        <v>6933.6</v>
      </c>
      <c r="E188" s="41">
        <f t="shared" si="13"/>
        <v>71833.119999999995</v>
      </c>
      <c r="F188" s="39">
        <v>14431</v>
      </c>
      <c r="G188" s="40">
        <v>-19.420000000000002</v>
      </c>
      <c r="H188" s="40">
        <v>0</v>
      </c>
      <c r="I188" s="42">
        <f t="shared" si="14"/>
        <v>129902.39999999999</v>
      </c>
      <c r="J188" s="43">
        <f t="shared" si="18"/>
        <v>137380.37999999998</v>
      </c>
      <c r="K188" s="39" t="s">
        <v>68</v>
      </c>
      <c r="L188" s="40" t="s">
        <v>68</v>
      </c>
      <c r="M188" s="40" t="s">
        <v>68</v>
      </c>
      <c r="N188" s="44" t="s">
        <v>68</v>
      </c>
      <c r="O188" s="40">
        <v>5475.02</v>
      </c>
      <c r="P188" s="40">
        <v>389</v>
      </c>
      <c r="Q188" s="40">
        <v>358.63</v>
      </c>
      <c r="R188" s="44">
        <v>17.27</v>
      </c>
      <c r="S188" s="39" t="s">
        <v>68</v>
      </c>
      <c r="T188" s="47" t="s">
        <v>68</v>
      </c>
      <c r="V188" s="109" t="s">
        <v>100</v>
      </c>
      <c r="W188" s="108">
        <f t="shared" si="16"/>
        <v>12</v>
      </c>
      <c r="X188" s="110" t="str">
        <f t="shared" si="17"/>
        <v>Quarter 4</v>
      </c>
      <c r="Y188" s="108" t="str" cm="1">
        <f t="array" ref="Y188">_xlfn.IFS(OR(W188=1,W188=2,W188=3),"1",(OR(W188=4,W188=5,W188=6)),"2",(OR(W188=7,W188=8,W188=9)),"3",(OR(W188=10,W188=11,W188=12)),"4")</f>
        <v>4</v>
      </c>
      <c r="Z188" s="109">
        <v>2010</v>
      </c>
      <c r="AC188" s="40"/>
    </row>
    <row r="189" spans="1:29" ht="17.149999999999999" customHeight="1" x14ac:dyDescent="0.35">
      <c r="A189" s="50" t="str">
        <f t="shared" si="15"/>
        <v>January 2011</v>
      </c>
      <c r="B189" s="39">
        <v>52405.15</v>
      </c>
      <c r="C189" s="40">
        <v>70615.600000000006</v>
      </c>
      <c r="D189" s="40">
        <v>7172.32</v>
      </c>
      <c r="E189" s="41">
        <f t="shared" si="13"/>
        <v>63443.280000000006</v>
      </c>
      <c r="F189" s="39">
        <v>5768</v>
      </c>
      <c r="G189" s="40">
        <v>-10.62</v>
      </c>
      <c r="H189" s="40">
        <v>0</v>
      </c>
      <c r="I189" s="42">
        <f t="shared" si="14"/>
        <v>123020.75</v>
      </c>
      <c r="J189" s="43">
        <f t="shared" si="18"/>
        <v>121605.81</v>
      </c>
      <c r="K189" s="39" t="s">
        <v>68</v>
      </c>
      <c r="L189" s="40" t="s">
        <v>68</v>
      </c>
      <c r="M189" s="40" t="s">
        <v>68</v>
      </c>
      <c r="N189" s="44" t="s">
        <v>68</v>
      </c>
      <c r="O189" s="40">
        <v>5170.72</v>
      </c>
      <c r="P189" s="40">
        <v>282</v>
      </c>
      <c r="Q189" s="40">
        <v>415.45</v>
      </c>
      <c r="R189" s="44">
        <v>31.09</v>
      </c>
      <c r="S189" s="39" t="s">
        <v>68</v>
      </c>
      <c r="T189" s="47" t="s">
        <v>68</v>
      </c>
      <c r="V189" s="109" t="s">
        <v>89</v>
      </c>
      <c r="W189" s="108">
        <f t="shared" si="16"/>
        <v>1</v>
      </c>
      <c r="X189" s="108" t="str">
        <f t="shared" si="17"/>
        <v>Quarter 1</v>
      </c>
      <c r="Y189" s="108" t="str" cm="1">
        <f t="array" ref="Y189">_xlfn.IFS(OR(W189=1,W189=2,W189=3),"1",(OR(W189=4,W189=5,W189=6)),"2",(OR(W189=7,W189=8,W189=9)),"3",(OR(W189=10,W189=11,W189=12)),"4")</f>
        <v>1</v>
      </c>
      <c r="Z189" s="109">
        <v>2011</v>
      </c>
      <c r="AC189" s="40"/>
    </row>
    <row r="190" spans="1:29" ht="17.149999999999999" customHeight="1" x14ac:dyDescent="0.35">
      <c r="A190" s="50" t="str">
        <f t="shared" si="15"/>
        <v>February 2011</v>
      </c>
      <c r="B190" s="39">
        <v>45607.98</v>
      </c>
      <c r="C190" s="40">
        <v>54658.74</v>
      </c>
      <c r="D190" s="40">
        <v>6780.37</v>
      </c>
      <c r="E190" s="41">
        <f t="shared" si="13"/>
        <v>47878.369999999995</v>
      </c>
      <c r="F190" s="39">
        <v>3381</v>
      </c>
      <c r="G190" s="40">
        <v>-10.62</v>
      </c>
      <c r="H190" s="40">
        <v>0</v>
      </c>
      <c r="I190" s="42">
        <f t="shared" si="14"/>
        <v>100266.72</v>
      </c>
      <c r="J190" s="43">
        <f t="shared" si="18"/>
        <v>96856.73000000001</v>
      </c>
      <c r="K190" s="39" t="s">
        <v>68</v>
      </c>
      <c r="L190" s="40" t="s">
        <v>68</v>
      </c>
      <c r="M190" s="40" t="s">
        <v>68</v>
      </c>
      <c r="N190" s="44" t="s">
        <v>68</v>
      </c>
      <c r="O190" s="40">
        <v>4367.24</v>
      </c>
      <c r="P190" s="40">
        <v>169</v>
      </c>
      <c r="Q190" s="40">
        <v>341.92</v>
      </c>
      <c r="R190" s="44">
        <v>15.2</v>
      </c>
      <c r="S190" s="39" t="s">
        <v>68</v>
      </c>
      <c r="T190" s="47" t="s">
        <v>68</v>
      </c>
      <c r="V190" s="109" t="s">
        <v>90</v>
      </c>
      <c r="W190" s="108">
        <f t="shared" si="16"/>
        <v>2</v>
      </c>
      <c r="X190" s="108" t="str">
        <f t="shared" si="17"/>
        <v>Quarter 1</v>
      </c>
      <c r="Y190" s="108" t="str" cm="1">
        <f t="array" ref="Y190">_xlfn.IFS(OR(W190=1,W190=2,W190=3),"1",(OR(W190=4,W190=5,W190=6)),"2",(OR(W190=7,W190=8,W190=9)),"3",(OR(W190=10,W190=11,W190=12)),"4")</f>
        <v>1</v>
      </c>
      <c r="Z190" s="109">
        <v>2011</v>
      </c>
      <c r="AC190" s="40"/>
    </row>
    <row r="191" spans="1:29" ht="17.149999999999999" customHeight="1" x14ac:dyDescent="0.35">
      <c r="A191" s="50" t="str">
        <f t="shared" si="15"/>
        <v>March 2011</v>
      </c>
      <c r="B191" s="39">
        <v>48715.58</v>
      </c>
      <c r="C191" s="40">
        <v>58372.74</v>
      </c>
      <c r="D191" s="40">
        <v>7495.43</v>
      </c>
      <c r="E191" s="41">
        <f t="shared" si="13"/>
        <v>50877.31</v>
      </c>
      <c r="F191" s="39">
        <v>-2344</v>
      </c>
      <c r="G191" s="40">
        <v>-10.62</v>
      </c>
      <c r="H191" s="40">
        <v>0</v>
      </c>
      <c r="I191" s="42">
        <f t="shared" si="14"/>
        <v>107088.32000000001</v>
      </c>
      <c r="J191" s="43">
        <f t="shared" si="18"/>
        <v>97238.270000000019</v>
      </c>
      <c r="K191" s="39" t="s">
        <v>68</v>
      </c>
      <c r="L191" s="40" t="s">
        <v>68</v>
      </c>
      <c r="M191" s="40" t="s">
        <v>68</v>
      </c>
      <c r="N191" s="44" t="s">
        <v>68</v>
      </c>
      <c r="O191" s="40">
        <v>5097.67</v>
      </c>
      <c r="P191" s="40">
        <v>203</v>
      </c>
      <c r="Q191" s="40">
        <v>418.18</v>
      </c>
      <c r="R191" s="44">
        <v>63.67</v>
      </c>
      <c r="S191" s="39" t="s">
        <v>68</v>
      </c>
      <c r="T191" s="47" t="s">
        <v>68</v>
      </c>
      <c r="V191" s="109" t="s">
        <v>91</v>
      </c>
      <c r="W191" s="108">
        <f t="shared" si="16"/>
        <v>3</v>
      </c>
      <c r="X191" s="108" t="str">
        <f t="shared" si="17"/>
        <v>Quarter 1</v>
      </c>
      <c r="Y191" s="108" t="str" cm="1">
        <f t="array" ref="Y191">_xlfn.IFS(OR(W191=1,W191=2,W191=3),"1",(OR(W191=4,W191=5,W191=6)),"2",(OR(W191=7,W191=8,W191=9)),"3",(OR(W191=10,W191=11,W191=12)),"4")</f>
        <v>1</v>
      </c>
      <c r="Z191" s="109">
        <v>2011</v>
      </c>
      <c r="AC191" s="40"/>
    </row>
    <row r="192" spans="1:29" ht="17.149999999999999" customHeight="1" x14ac:dyDescent="0.35">
      <c r="A192" s="50" t="str">
        <f t="shared" si="15"/>
        <v>April 2011</v>
      </c>
      <c r="B192" s="39">
        <v>47580.08</v>
      </c>
      <c r="C192" s="40">
        <v>49536.53</v>
      </c>
      <c r="D192" s="40">
        <v>19628.41</v>
      </c>
      <c r="E192" s="41">
        <f t="shared" si="13"/>
        <v>29908.12</v>
      </c>
      <c r="F192" s="39">
        <v>-9781</v>
      </c>
      <c r="G192" s="40">
        <v>-3.29</v>
      </c>
      <c r="H192" s="40">
        <v>0</v>
      </c>
      <c r="I192" s="42">
        <f t="shared" si="14"/>
        <v>97116.61</v>
      </c>
      <c r="J192" s="43">
        <f t="shared" si="18"/>
        <v>67703.91</v>
      </c>
      <c r="K192" s="39" t="s">
        <v>68</v>
      </c>
      <c r="L192" s="40" t="s">
        <v>68</v>
      </c>
      <c r="M192" s="40" t="s">
        <v>68</v>
      </c>
      <c r="N192" s="44" t="s">
        <v>68</v>
      </c>
      <c r="O192" s="40">
        <v>4820.96</v>
      </c>
      <c r="P192" s="40">
        <v>205</v>
      </c>
      <c r="Q192" s="40">
        <v>455.55</v>
      </c>
      <c r="R192" s="44">
        <v>127.59</v>
      </c>
      <c r="S192" s="39" t="s">
        <v>68</v>
      </c>
      <c r="T192" s="47" t="s">
        <v>68</v>
      </c>
      <c r="V192" s="109" t="s">
        <v>92</v>
      </c>
      <c r="W192" s="108">
        <f t="shared" si="16"/>
        <v>4</v>
      </c>
      <c r="X192" s="110" t="str">
        <f t="shared" si="17"/>
        <v>Quarter 2</v>
      </c>
      <c r="Y192" s="108" t="str" cm="1">
        <f t="array" ref="Y192">_xlfn.IFS(OR(W192=1,W192=2,W192=3),"1",(OR(W192=4,W192=5,W192=6)),"2",(OR(W192=7,W192=8,W192=9)),"3",(OR(W192=10,W192=11,W192=12)),"4")</f>
        <v>2</v>
      </c>
      <c r="Z192" s="109">
        <v>2011</v>
      </c>
      <c r="AC192" s="40"/>
    </row>
    <row r="193" spans="1:29" ht="17.149999999999999" customHeight="1" x14ac:dyDescent="0.35">
      <c r="A193" s="50" t="str">
        <f t="shared" si="15"/>
        <v>May 2011</v>
      </c>
      <c r="B193" s="39">
        <v>42197.760000000002</v>
      </c>
      <c r="C193" s="40">
        <v>45710.29</v>
      </c>
      <c r="D193" s="40">
        <v>18466.03</v>
      </c>
      <c r="E193" s="41">
        <f t="shared" si="13"/>
        <v>27244.260000000002</v>
      </c>
      <c r="F193" s="39">
        <v>-6292</v>
      </c>
      <c r="G193" s="40">
        <v>-3.29</v>
      </c>
      <c r="H193" s="40">
        <v>0</v>
      </c>
      <c r="I193" s="42">
        <f t="shared" si="14"/>
        <v>87908.05</v>
      </c>
      <c r="J193" s="43">
        <f t="shared" si="18"/>
        <v>63146.73</v>
      </c>
      <c r="K193" s="39" t="s">
        <v>68</v>
      </c>
      <c r="L193" s="40" t="s">
        <v>68</v>
      </c>
      <c r="M193" s="40" t="s">
        <v>68</v>
      </c>
      <c r="N193" s="44" t="s">
        <v>68</v>
      </c>
      <c r="O193" s="40">
        <v>4575.32</v>
      </c>
      <c r="P193" s="40">
        <v>147</v>
      </c>
      <c r="Q193" s="40">
        <v>421.37</v>
      </c>
      <c r="R193" s="44">
        <v>109.91</v>
      </c>
      <c r="S193" s="39" t="s">
        <v>68</v>
      </c>
      <c r="T193" s="47" t="s">
        <v>68</v>
      </c>
      <c r="V193" s="109" t="s">
        <v>93</v>
      </c>
      <c r="W193" s="108">
        <f t="shared" si="16"/>
        <v>5</v>
      </c>
      <c r="X193" s="108" t="str">
        <f t="shared" si="17"/>
        <v>Quarter 2</v>
      </c>
      <c r="Y193" s="108" t="str" cm="1">
        <f t="array" ref="Y193">_xlfn.IFS(OR(W193=1,W193=2,W193=3),"1",(OR(W193=4,W193=5,W193=6)),"2",(OR(W193=7,W193=8,W193=9)),"3",(OR(W193=10,W193=11,W193=12)),"4")</f>
        <v>2</v>
      </c>
      <c r="Z193" s="109">
        <v>2011</v>
      </c>
      <c r="AC193" s="40"/>
    </row>
    <row r="194" spans="1:29" ht="17.149999999999999" customHeight="1" x14ac:dyDescent="0.35">
      <c r="A194" s="50" t="str">
        <f t="shared" si="15"/>
        <v>June 2011</v>
      </c>
      <c r="B194" s="39">
        <v>37619.78</v>
      </c>
      <c r="C194" s="40">
        <v>36959.78</v>
      </c>
      <c r="D194" s="40">
        <v>15081.25</v>
      </c>
      <c r="E194" s="41">
        <f t="shared" si="13"/>
        <v>21878.53</v>
      </c>
      <c r="F194" s="39">
        <v>-5301</v>
      </c>
      <c r="G194" s="40">
        <v>-3.29</v>
      </c>
      <c r="H194" s="40">
        <v>0</v>
      </c>
      <c r="I194" s="42">
        <f t="shared" si="14"/>
        <v>74579.56</v>
      </c>
      <c r="J194" s="43">
        <f t="shared" si="18"/>
        <v>54194.02</v>
      </c>
      <c r="K194" s="39" t="s">
        <v>68</v>
      </c>
      <c r="L194" s="40" t="s">
        <v>68</v>
      </c>
      <c r="M194" s="40" t="s">
        <v>68</v>
      </c>
      <c r="N194" s="44" t="s">
        <v>68</v>
      </c>
      <c r="O194" s="40">
        <v>4175.57</v>
      </c>
      <c r="P194" s="40">
        <v>70</v>
      </c>
      <c r="Q194" s="40">
        <v>345.79</v>
      </c>
      <c r="R194" s="44">
        <v>90.61</v>
      </c>
      <c r="S194" s="39" t="s">
        <v>68</v>
      </c>
      <c r="T194" s="47" t="s">
        <v>68</v>
      </c>
      <c r="V194" s="109" t="s">
        <v>94</v>
      </c>
      <c r="W194" s="108">
        <f t="shared" si="16"/>
        <v>6</v>
      </c>
      <c r="X194" s="108" t="str">
        <f t="shared" si="17"/>
        <v>Quarter 2</v>
      </c>
      <c r="Y194" s="108" t="str" cm="1">
        <f t="array" ref="Y194">_xlfn.IFS(OR(W194=1,W194=2,W194=3),"1",(OR(W194=4,W194=5,W194=6)),"2",(OR(W194=7,W194=8,W194=9)),"3",(OR(W194=10,W194=11,W194=12)),"4")</f>
        <v>2</v>
      </c>
      <c r="Z194" s="109">
        <v>2011</v>
      </c>
      <c r="AC194" s="40"/>
    </row>
    <row r="195" spans="1:29" ht="17.149999999999999" customHeight="1" x14ac:dyDescent="0.35">
      <c r="A195" s="50" t="str">
        <f t="shared" si="15"/>
        <v>July 2011</v>
      </c>
      <c r="B195" s="39">
        <v>36030.910000000003</v>
      </c>
      <c r="C195" s="40">
        <v>41397.019999999997</v>
      </c>
      <c r="D195" s="40">
        <v>16884.080000000002</v>
      </c>
      <c r="E195" s="41">
        <f t="shared" si="13"/>
        <v>24512.939999999995</v>
      </c>
      <c r="F195" s="39">
        <v>-6871</v>
      </c>
      <c r="G195" s="40">
        <v>-3.7</v>
      </c>
      <c r="H195" s="40">
        <v>0</v>
      </c>
      <c r="I195" s="42">
        <f t="shared" si="14"/>
        <v>77427.929999999993</v>
      </c>
      <c r="J195" s="43">
        <f t="shared" si="18"/>
        <v>53669.149999999994</v>
      </c>
      <c r="K195" s="39" t="s">
        <v>68</v>
      </c>
      <c r="L195" s="40" t="s">
        <v>68</v>
      </c>
      <c r="M195" s="40" t="s">
        <v>68</v>
      </c>
      <c r="N195" s="44" t="s">
        <v>68</v>
      </c>
      <c r="O195" s="40">
        <v>4145.79</v>
      </c>
      <c r="P195" s="40">
        <v>60</v>
      </c>
      <c r="Q195" s="40">
        <v>319.95</v>
      </c>
      <c r="R195" s="44">
        <v>101.44</v>
      </c>
      <c r="S195" s="39" t="s">
        <v>68</v>
      </c>
      <c r="T195" s="47" t="s">
        <v>68</v>
      </c>
      <c r="V195" s="109" t="s">
        <v>95</v>
      </c>
      <c r="W195" s="108">
        <f t="shared" si="16"/>
        <v>7</v>
      </c>
      <c r="X195" s="108" t="str">
        <f t="shared" si="17"/>
        <v>Quarter 3</v>
      </c>
      <c r="Y195" s="108" t="str" cm="1">
        <f t="array" ref="Y195">_xlfn.IFS(OR(W195=1,W195=2,W195=3),"1",(OR(W195=4,W195=5,W195=6)),"2",(OR(W195=7,W195=8,W195=9)),"3",(OR(W195=10,W195=11,W195=12)),"4")</f>
        <v>3</v>
      </c>
      <c r="Z195" s="109">
        <v>2011</v>
      </c>
      <c r="AC195" s="40"/>
    </row>
    <row r="196" spans="1:29" ht="17.149999999999999" customHeight="1" x14ac:dyDescent="0.35">
      <c r="A196" s="50" t="str">
        <f t="shared" si="15"/>
        <v>August 2011</v>
      </c>
      <c r="B196" s="39">
        <v>30019.13</v>
      </c>
      <c r="C196" s="40">
        <v>44604.29</v>
      </c>
      <c r="D196" s="40">
        <v>20864.77</v>
      </c>
      <c r="E196" s="41">
        <f t="shared" si="13"/>
        <v>23739.52</v>
      </c>
      <c r="F196" s="39">
        <v>-968</v>
      </c>
      <c r="G196" s="40">
        <v>-3.7</v>
      </c>
      <c r="H196" s="40">
        <v>0</v>
      </c>
      <c r="I196" s="42">
        <f t="shared" si="14"/>
        <v>74623.42</v>
      </c>
      <c r="J196" s="43">
        <f t="shared" si="18"/>
        <v>52786.95</v>
      </c>
      <c r="K196" s="39" t="s">
        <v>68</v>
      </c>
      <c r="L196" s="40" t="s">
        <v>68</v>
      </c>
      <c r="M196" s="40" t="s">
        <v>68</v>
      </c>
      <c r="N196" s="44" t="s">
        <v>68</v>
      </c>
      <c r="O196" s="40">
        <v>3609.05</v>
      </c>
      <c r="P196" s="40">
        <v>79</v>
      </c>
      <c r="Q196" s="40">
        <v>305.91000000000003</v>
      </c>
      <c r="R196" s="44">
        <v>50.37</v>
      </c>
      <c r="S196" s="39" t="s">
        <v>68</v>
      </c>
      <c r="T196" s="47" t="s">
        <v>68</v>
      </c>
      <c r="V196" s="109" t="s">
        <v>96</v>
      </c>
      <c r="W196" s="108">
        <f t="shared" si="16"/>
        <v>8</v>
      </c>
      <c r="X196" s="110" t="str">
        <f t="shared" si="17"/>
        <v>Quarter 3</v>
      </c>
      <c r="Y196" s="108" t="str" cm="1">
        <f t="array" ref="Y196">_xlfn.IFS(OR(W196=1,W196=2,W196=3),"1",(OR(W196=4,W196=5,W196=6)),"2",(OR(W196=7,W196=8,W196=9)),"3",(OR(W196=10,W196=11,W196=12)),"4")</f>
        <v>3</v>
      </c>
      <c r="Z196" s="109">
        <v>2011</v>
      </c>
      <c r="AC196" s="40"/>
    </row>
    <row r="197" spans="1:29" ht="17.149999999999999" customHeight="1" x14ac:dyDescent="0.35">
      <c r="A197" s="50" t="str">
        <f t="shared" si="15"/>
        <v>September 2011</v>
      </c>
      <c r="B197" s="39">
        <v>35140.269999999997</v>
      </c>
      <c r="C197" s="40">
        <v>38498.99</v>
      </c>
      <c r="D197" s="40">
        <v>13847.89</v>
      </c>
      <c r="E197" s="41">
        <f t="shared" si="13"/>
        <v>24651.1</v>
      </c>
      <c r="F197" s="39">
        <v>-3270</v>
      </c>
      <c r="G197" s="40">
        <v>-3.7</v>
      </c>
      <c r="H197" s="40">
        <v>0</v>
      </c>
      <c r="I197" s="42">
        <f t="shared" si="14"/>
        <v>73639.259999999995</v>
      </c>
      <c r="J197" s="43">
        <f t="shared" si="18"/>
        <v>56517.67</v>
      </c>
      <c r="K197" s="39" t="s">
        <v>68</v>
      </c>
      <c r="L197" s="40" t="s">
        <v>68</v>
      </c>
      <c r="M197" s="40" t="s">
        <v>68</v>
      </c>
      <c r="N197" s="44" t="s">
        <v>68</v>
      </c>
      <c r="O197" s="40">
        <v>3909.02</v>
      </c>
      <c r="P197" s="40">
        <v>109</v>
      </c>
      <c r="Q197" s="40">
        <v>272.86</v>
      </c>
      <c r="R197" s="44">
        <v>26.99</v>
      </c>
      <c r="S197" s="39" t="s">
        <v>68</v>
      </c>
      <c r="T197" s="47" t="s">
        <v>68</v>
      </c>
      <c r="V197" s="109" t="s">
        <v>97</v>
      </c>
      <c r="W197" s="108">
        <f t="shared" si="16"/>
        <v>9</v>
      </c>
      <c r="X197" s="108" t="str">
        <f t="shared" si="17"/>
        <v>Quarter 3</v>
      </c>
      <c r="Y197" s="108" t="str" cm="1">
        <f t="array" ref="Y197">_xlfn.IFS(OR(W197=1,W197=2,W197=3),"1",(OR(W197=4,W197=5,W197=6)),"2",(OR(W197=7,W197=8,W197=9)),"3",(OR(W197=10,W197=11,W197=12)),"4")</f>
        <v>3</v>
      </c>
      <c r="Z197" s="109">
        <v>2011</v>
      </c>
      <c r="AC197" s="40"/>
    </row>
    <row r="198" spans="1:29" ht="17.149999999999999" customHeight="1" x14ac:dyDescent="0.35">
      <c r="A198" s="50" t="str">
        <f t="shared" si="15"/>
        <v>October 2011</v>
      </c>
      <c r="B198" s="39">
        <v>44258.879999999997</v>
      </c>
      <c r="C198" s="40">
        <v>47095.66</v>
      </c>
      <c r="D198" s="40">
        <v>21864.33</v>
      </c>
      <c r="E198" s="41">
        <f t="shared" si="13"/>
        <v>25231.33</v>
      </c>
      <c r="F198" s="39">
        <v>-875</v>
      </c>
      <c r="G198" s="40">
        <v>-2.4</v>
      </c>
      <c r="H198" s="40">
        <v>0</v>
      </c>
      <c r="I198" s="42">
        <f t="shared" si="14"/>
        <v>91354.540000000008</v>
      </c>
      <c r="J198" s="43">
        <f t="shared" si="18"/>
        <v>68612.810000000012</v>
      </c>
      <c r="K198" s="39" t="s">
        <v>68</v>
      </c>
      <c r="L198" s="40" t="s">
        <v>68</v>
      </c>
      <c r="M198" s="40" t="s">
        <v>68</v>
      </c>
      <c r="N198" s="44" t="s">
        <v>68</v>
      </c>
      <c r="O198" s="40">
        <v>4550.74</v>
      </c>
      <c r="P198" s="40">
        <v>94</v>
      </c>
      <c r="Q198" s="40">
        <v>297.93</v>
      </c>
      <c r="R198" s="44">
        <v>25.25</v>
      </c>
      <c r="S198" s="39" t="s">
        <v>68</v>
      </c>
      <c r="T198" s="47" t="s">
        <v>68</v>
      </c>
      <c r="V198" s="109" t="s">
        <v>98</v>
      </c>
      <c r="W198" s="108">
        <f t="shared" si="16"/>
        <v>10</v>
      </c>
      <c r="X198" s="108" t="str">
        <f t="shared" si="17"/>
        <v>Quarter 4</v>
      </c>
      <c r="Y198" s="108" t="str" cm="1">
        <f t="array" ref="Y198">_xlfn.IFS(OR(W198=1,W198=2,W198=3),"1",(OR(W198=4,W198=5,W198=6)),"2",(OR(W198=7,W198=8,W198=9)),"3",(OR(W198=10,W198=11,W198=12)),"4")</f>
        <v>4</v>
      </c>
      <c r="Z198" s="109">
        <v>2011</v>
      </c>
      <c r="AC198" s="40"/>
    </row>
    <row r="199" spans="1:29" ht="17.149999999999999" customHeight="1" x14ac:dyDescent="0.35">
      <c r="A199" s="50" t="str">
        <f t="shared" si="15"/>
        <v>November 2011</v>
      </c>
      <c r="B199" s="39">
        <v>46551.06</v>
      </c>
      <c r="C199" s="40">
        <v>50669.03</v>
      </c>
      <c r="D199" s="40">
        <v>18304.939999999999</v>
      </c>
      <c r="E199" s="41">
        <f t="shared" si="13"/>
        <v>32364.09</v>
      </c>
      <c r="F199" s="39">
        <v>50</v>
      </c>
      <c r="G199" s="40">
        <v>-2.4</v>
      </c>
      <c r="H199" s="40">
        <v>0</v>
      </c>
      <c r="I199" s="42">
        <f t="shared" si="14"/>
        <v>97220.09</v>
      </c>
      <c r="J199" s="43">
        <f t="shared" si="18"/>
        <v>78962.75</v>
      </c>
      <c r="K199" s="39" t="s">
        <v>68</v>
      </c>
      <c r="L199" s="40" t="s">
        <v>68</v>
      </c>
      <c r="M199" s="40" t="s">
        <v>68</v>
      </c>
      <c r="N199" s="44" t="s">
        <v>68</v>
      </c>
      <c r="O199" s="40">
        <v>4608.71</v>
      </c>
      <c r="P199" s="40">
        <v>174</v>
      </c>
      <c r="Q199" s="40">
        <v>201.02</v>
      </c>
      <c r="R199" s="44">
        <v>5.22</v>
      </c>
      <c r="S199" s="39" t="s">
        <v>68</v>
      </c>
      <c r="T199" s="47" t="s">
        <v>68</v>
      </c>
      <c r="V199" s="109" t="s">
        <v>99</v>
      </c>
      <c r="W199" s="108">
        <f t="shared" si="16"/>
        <v>11</v>
      </c>
      <c r="X199" s="108" t="str">
        <f t="shared" si="17"/>
        <v>Quarter 4</v>
      </c>
      <c r="Y199" s="108" t="str" cm="1">
        <f t="array" ref="Y199">_xlfn.IFS(OR(W199=1,W199=2,W199=3),"1",(OR(W199=4,W199=5,W199=6)),"2",(OR(W199=7,W199=8,W199=9)),"3",(OR(W199=10,W199=11,W199=12)),"4")</f>
        <v>4</v>
      </c>
      <c r="Z199" s="109">
        <v>2011</v>
      </c>
      <c r="AC199" s="40"/>
    </row>
    <row r="200" spans="1:29" ht="17.149999999999999" customHeight="1" x14ac:dyDescent="0.35">
      <c r="A200" s="50" t="str">
        <f t="shared" si="15"/>
        <v>December 2011</v>
      </c>
      <c r="B200" s="39">
        <v>45225.58</v>
      </c>
      <c r="C200" s="40">
        <v>59350.81</v>
      </c>
      <c r="D200" s="40">
        <v>10841.65</v>
      </c>
      <c r="E200" s="41">
        <f t="shared" si="13"/>
        <v>48509.159999999996</v>
      </c>
      <c r="F200" s="39">
        <v>3880</v>
      </c>
      <c r="G200" s="40">
        <v>-2.4</v>
      </c>
      <c r="H200" s="40">
        <v>0</v>
      </c>
      <c r="I200" s="42">
        <f t="shared" si="14"/>
        <v>104576.39</v>
      </c>
      <c r="J200" s="43">
        <f t="shared" si="18"/>
        <v>97612.340000000011</v>
      </c>
      <c r="K200" s="39" t="s">
        <v>68</v>
      </c>
      <c r="L200" s="40" t="s">
        <v>68</v>
      </c>
      <c r="M200" s="40" t="s">
        <v>68</v>
      </c>
      <c r="N200" s="44" t="s">
        <v>68</v>
      </c>
      <c r="O200" s="40">
        <v>4694.21</v>
      </c>
      <c r="P200" s="40">
        <v>199</v>
      </c>
      <c r="Q200" s="40">
        <v>265.08</v>
      </c>
      <c r="R200" s="44">
        <v>5.05</v>
      </c>
      <c r="S200" s="39" t="s">
        <v>68</v>
      </c>
      <c r="T200" s="47" t="s">
        <v>68</v>
      </c>
      <c r="V200" s="109" t="s">
        <v>100</v>
      </c>
      <c r="W200" s="108">
        <f t="shared" si="16"/>
        <v>12</v>
      </c>
      <c r="X200" s="110" t="str">
        <f t="shared" si="17"/>
        <v>Quarter 4</v>
      </c>
      <c r="Y200" s="108" t="str" cm="1">
        <f t="array" ref="Y200">_xlfn.IFS(OR(W200=1,W200=2,W200=3),"1",(OR(W200=4,W200=5,W200=6)),"2",(OR(W200=7,W200=8,W200=9)),"3",(OR(W200=10,W200=11,W200=12)),"4")</f>
        <v>4</v>
      </c>
      <c r="Z200" s="109">
        <v>2011</v>
      </c>
      <c r="AC200" s="40"/>
    </row>
    <row r="201" spans="1:29" ht="17.149999999999999" customHeight="1" x14ac:dyDescent="0.35">
      <c r="A201" s="50" t="str">
        <f t="shared" si="15"/>
        <v>January 2012</v>
      </c>
      <c r="B201" s="39">
        <v>43054.52</v>
      </c>
      <c r="C201" s="40">
        <v>59575.19</v>
      </c>
      <c r="D201" s="40">
        <v>8883.24</v>
      </c>
      <c r="E201" s="41">
        <f t="shared" ref="E201:E264" si="19">$C201-$D201</f>
        <v>50691.950000000004</v>
      </c>
      <c r="F201" s="39">
        <v>7412.72</v>
      </c>
      <c r="G201" s="40">
        <v>-3.81</v>
      </c>
      <c r="H201" s="40">
        <v>0</v>
      </c>
      <c r="I201" s="42">
        <f t="shared" ref="I201:I264" si="20">$B201+$C201</f>
        <v>102629.70999999999</v>
      </c>
      <c r="J201" s="43">
        <f t="shared" si="18"/>
        <v>101155.37999999999</v>
      </c>
      <c r="K201" s="39" t="s">
        <v>68</v>
      </c>
      <c r="L201" s="40" t="s">
        <v>68</v>
      </c>
      <c r="M201" s="40" t="s">
        <v>68</v>
      </c>
      <c r="N201" s="44" t="s">
        <v>68</v>
      </c>
      <c r="O201" s="40">
        <v>4269.07</v>
      </c>
      <c r="P201" s="40">
        <v>193</v>
      </c>
      <c r="Q201" s="40">
        <v>197.42</v>
      </c>
      <c r="R201" s="44">
        <v>16.72</v>
      </c>
      <c r="S201" s="39" t="s">
        <v>68</v>
      </c>
      <c r="T201" s="47" t="s">
        <v>68</v>
      </c>
      <c r="V201" s="109" t="s">
        <v>89</v>
      </c>
      <c r="W201" s="108">
        <f t="shared" si="16"/>
        <v>1</v>
      </c>
      <c r="X201" s="108" t="str">
        <f t="shared" si="17"/>
        <v>Quarter 1</v>
      </c>
      <c r="Y201" s="108" t="str" cm="1">
        <f t="array" ref="Y201">_xlfn.IFS(OR(W201=1,W201=2,W201=3),"1",(OR(W201=4,W201=5,W201=6)),"2",(OR(W201=7,W201=8,W201=9)),"3",(OR(W201=10,W201=11,W201=12)),"4")</f>
        <v>1</v>
      </c>
      <c r="Z201" s="109">
        <v>2012</v>
      </c>
      <c r="AC201" s="40"/>
    </row>
    <row r="202" spans="1:29" ht="17.149999999999999" customHeight="1" x14ac:dyDescent="0.35">
      <c r="A202" s="50" t="str">
        <f t="shared" ref="A202:A265" si="21">V202&amp;" "&amp;Z202</f>
        <v>February 2012</v>
      </c>
      <c r="B202" s="39">
        <v>40605.31</v>
      </c>
      <c r="C202" s="40">
        <v>56369.87</v>
      </c>
      <c r="D202" s="40">
        <v>10019.719999999999</v>
      </c>
      <c r="E202" s="41">
        <f t="shared" si="19"/>
        <v>46350.15</v>
      </c>
      <c r="F202" s="39">
        <v>12947.96</v>
      </c>
      <c r="G202" s="40">
        <v>-3.81</v>
      </c>
      <c r="H202" s="40">
        <v>0</v>
      </c>
      <c r="I202" s="42">
        <f t="shared" si="20"/>
        <v>96975.18</v>
      </c>
      <c r="J202" s="43">
        <f t="shared" si="18"/>
        <v>99899.609999999986</v>
      </c>
      <c r="K202" s="39" t="s">
        <v>68</v>
      </c>
      <c r="L202" s="40" t="s">
        <v>68</v>
      </c>
      <c r="M202" s="40" t="s">
        <v>68</v>
      </c>
      <c r="N202" s="44" t="s">
        <v>68</v>
      </c>
      <c r="O202" s="40">
        <v>4079.57</v>
      </c>
      <c r="P202" s="40">
        <v>234</v>
      </c>
      <c r="Q202" s="40">
        <v>188.02</v>
      </c>
      <c r="R202" s="44">
        <v>23.96</v>
      </c>
      <c r="S202" s="39" t="s">
        <v>68</v>
      </c>
      <c r="T202" s="47" t="s">
        <v>68</v>
      </c>
      <c r="V202" s="109" t="s">
        <v>90</v>
      </c>
      <c r="W202" s="108">
        <f t="shared" ref="W202:W265" si="22">MONTH(1&amp;LEFT(V202,3))</f>
        <v>2</v>
      </c>
      <c r="X202" s="108" t="str">
        <f t="shared" ref="X202:X265" si="23">"Quarter "&amp;Y202</f>
        <v>Quarter 1</v>
      </c>
      <c r="Y202" s="108" t="str" cm="1">
        <f t="array" ref="Y202">_xlfn.IFS(OR(W202=1,W202=2,W202=3),"1",(OR(W202=4,W202=5,W202=6)),"2",(OR(W202=7,W202=8,W202=9)),"3",(OR(W202=10,W202=11,W202=12)),"4")</f>
        <v>1</v>
      </c>
      <c r="Z202" s="109">
        <v>2012</v>
      </c>
      <c r="AC202" s="40"/>
    </row>
    <row r="203" spans="1:29" ht="17.149999999999999" customHeight="1" x14ac:dyDescent="0.35">
      <c r="A203" s="50" t="str">
        <f t="shared" si="21"/>
        <v>March 2012</v>
      </c>
      <c r="B203" s="39">
        <v>44771.38</v>
      </c>
      <c r="C203" s="40">
        <v>51472.12</v>
      </c>
      <c r="D203" s="40">
        <v>11144.81</v>
      </c>
      <c r="E203" s="41">
        <f t="shared" si="19"/>
        <v>40327.310000000005</v>
      </c>
      <c r="F203" s="39">
        <v>-6737.62</v>
      </c>
      <c r="G203" s="40">
        <v>-3.81</v>
      </c>
      <c r="H203" s="40">
        <v>0</v>
      </c>
      <c r="I203" s="42">
        <f t="shared" si="20"/>
        <v>96243.5</v>
      </c>
      <c r="J203" s="43">
        <f t="shared" si="18"/>
        <v>78357.260000000009</v>
      </c>
      <c r="K203" s="39" t="s">
        <v>68</v>
      </c>
      <c r="L203" s="40" t="s">
        <v>68</v>
      </c>
      <c r="M203" s="40" t="s">
        <v>68</v>
      </c>
      <c r="N203" s="44" t="s">
        <v>68</v>
      </c>
      <c r="O203" s="40">
        <v>4621.55</v>
      </c>
      <c r="P203" s="40">
        <v>118</v>
      </c>
      <c r="Q203" s="40">
        <v>194.23</v>
      </c>
      <c r="R203" s="44">
        <v>78.38</v>
      </c>
      <c r="S203" s="39" t="s">
        <v>68</v>
      </c>
      <c r="T203" s="47" t="s">
        <v>68</v>
      </c>
      <c r="V203" s="109" t="s">
        <v>91</v>
      </c>
      <c r="W203" s="108">
        <f t="shared" si="22"/>
        <v>3</v>
      </c>
      <c r="X203" s="108" t="str">
        <f t="shared" si="23"/>
        <v>Quarter 1</v>
      </c>
      <c r="Y203" s="108" t="str" cm="1">
        <f t="array" ref="Y203">_xlfn.IFS(OR(W203=1,W203=2,W203=3),"1",(OR(W203=4,W203=5,W203=6)),"2",(OR(W203=7,W203=8,W203=9)),"3",(OR(W203=10,W203=11,W203=12)),"4")</f>
        <v>1</v>
      </c>
      <c r="Z203" s="109">
        <v>2012</v>
      </c>
      <c r="AC203" s="40"/>
    </row>
    <row r="204" spans="1:29" ht="17.149999999999999" customHeight="1" x14ac:dyDescent="0.35">
      <c r="A204" s="50" t="str">
        <f t="shared" si="21"/>
        <v>April 2012</v>
      </c>
      <c r="B204" s="39">
        <v>38471.519999999997</v>
      </c>
      <c r="C204" s="40">
        <v>47321.49</v>
      </c>
      <c r="D204" s="40">
        <v>13441.33</v>
      </c>
      <c r="E204" s="41">
        <f t="shared" si="19"/>
        <v>33880.159999999996</v>
      </c>
      <c r="F204" s="39">
        <v>2831.86</v>
      </c>
      <c r="G204" s="40">
        <v>-1.37</v>
      </c>
      <c r="H204" s="40">
        <v>0</v>
      </c>
      <c r="I204" s="42">
        <f t="shared" si="20"/>
        <v>85793.01</v>
      </c>
      <c r="J204" s="43">
        <f t="shared" si="18"/>
        <v>75182.17</v>
      </c>
      <c r="K204" s="39" t="s">
        <v>68</v>
      </c>
      <c r="L204" s="40" t="s">
        <v>68</v>
      </c>
      <c r="M204" s="40" t="s">
        <v>68</v>
      </c>
      <c r="N204" s="44" t="s">
        <v>68</v>
      </c>
      <c r="O204" s="40">
        <v>4323.1400000000003</v>
      </c>
      <c r="P204" s="40">
        <v>116</v>
      </c>
      <c r="Q204" s="40">
        <v>291.93</v>
      </c>
      <c r="R204" s="44">
        <v>42.86</v>
      </c>
      <c r="S204" s="39" t="s">
        <v>68</v>
      </c>
      <c r="T204" s="47" t="s">
        <v>68</v>
      </c>
      <c r="V204" s="109" t="s">
        <v>92</v>
      </c>
      <c r="W204" s="108">
        <f t="shared" si="22"/>
        <v>4</v>
      </c>
      <c r="X204" s="110" t="str">
        <f t="shared" si="23"/>
        <v>Quarter 2</v>
      </c>
      <c r="Y204" s="108" t="str" cm="1">
        <f t="array" ref="Y204">_xlfn.IFS(OR(W204=1,W204=2,W204=3),"1",(OR(W204=4,W204=5,W204=6)),"2",(OR(W204=7,W204=8,W204=9)),"3",(OR(W204=10,W204=11,W204=12)),"4")</f>
        <v>2</v>
      </c>
      <c r="Z204" s="109">
        <v>2012</v>
      </c>
      <c r="AC204" s="40"/>
    </row>
    <row r="205" spans="1:29" ht="17.149999999999999" customHeight="1" x14ac:dyDescent="0.35">
      <c r="A205" s="50" t="str">
        <f t="shared" si="21"/>
        <v>May 2012</v>
      </c>
      <c r="B205" s="39">
        <v>37241.760000000002</v>
      </c>
      <c r="C205" s="40">
        <v>42395.73</v>
      </c>
      <c r="D205" s="40">
        <v>12550.85</v>
      </c>
      <c r="E205" s="41">
        <f t="shared" si="19"/>
        <v>29844.880000000005</v>
      </c>
      <c r="F205" s="39">
        <v>-4599.1000000000004</v>
      </c>
      <c r="G205" s="40">
        <v>-1.37</v>
      </c>
      <c r="H205" s="40">
        <v>0</v>
      </c>
      <c r="I205" s="42">
        <f t="shared" si="20"/>
        <v>79637.490000000005</v>
      </c>
      <c r="J205" s="43">
        <f t="shared" si="18"/>
        <v>62486.17</v>
      </c>
      <c r="K205" s="39" t="s">
        <v>68</v>
      </c>
      <c r="L205" s="40" t="s">
        <v>68</v>
      </c>
      <c r="M205" s="40" t="s">
        <v>68</v>
      </c>
      <c r="N205" s="44" t="s">
        <v>68</v>
      </c>
      <c r="O205" s="40">
        <v>4240</v>
      </c>
      <c r="P205" s="40">
        <v>130</v>
      </c>
      <c r="Q205" s="40">
        <v>236.31</v>
      </c>
      <c r="R205" s="44">
        <v>67.900000000000006</v>
      </c>
      <c r="S205" s="39" t="s">
        <v>68</v>
      </c>
      <c r="T205" s="47" t="s">
        <v>68</v>
      </c>
      <c r="V205" s="109" t="s">
        <v>93</v>
      </c>
      <c r="W205" s="108">
        <f t="shared" si="22"/>
        <v>5</v>
      </c>
      <c r="X205" s="108" t="str">
        <f t="shared" si="23"/>
        <v>Quarter 2</v>
      </c>
      <c r="Y205" s="108" t="str" cm="1">
        <f t="array" ref="Y205">_xlfn.IFS(OR(W205=1,W205=2,W205=3),"1",(OR(W205=4,W205=5,W205=6)),"2",(OR(W205=7,W205=8,W205=9)),"3",(OR(W205=10,W205=11,W205=12)),"4")</f>
        <v>2</v>
      </c>
      <c r="Z205" s="109">
        <v>2012</v>
      </c>
      <c r="AC205" s="40"/>
    </row>
    <row r="206" spans="1:29" ht="17.149999999999999" customHeight="1" x14ac:dyDescent="0.35">
      <c r="A206" s="50" t="str">
        <f t="shared" si="21"/>
        <v>June 2012</v>
      </c>
      <c r="B206" s="39">
        <v>35042.949999999997</v>
      </c>
      <c r="C206" s="40">
        <v>34193.97</v>
      </c>
      <c r="D206" s="40">
        <v>11321.97</v>
      </c>
      <c r="E206" s="41">
        <f t="shared" si="19"/>
        <v>22872</v>
      </c>
      <c r="F206" s="39">
        <v>-7558.03</v>
      </c>
      <c r="G206" s="40">
        <v>-1.37</v>
      </c>
      <c r="H206" s="40">
        <v>0</v>
      </c>
      <c r="I206" s="42">
        <f t="shared" si="20"/>
        <v>69236.92</v>
      </c>
      <c r="J206" s="43">
        <f t="shared" si="18"/>
        <v>50355.549999999996</v>
      </c>
      <c r="K206" s="39" t="s">
        <v>68</v>
      </c>
      <c r="L206" s="40" t="s">
        <v>68</v>
      </c>
      <c r="M206" s="40" t="s">
        <v>68</v>
      </c>
      <c r="N206" s="44" t="s">
        <v>68</v>
      </c>
      <c r="O206" s="40">
        <v>4088.29</v>
      </c>
      <c r="P206" s="40">
        <v>69</v>
      </c>
      <c r="Q206" s="40">
        <v>182.24</v>
      </c>
      <c r="R206" s="44">
        <v>107.97</v>
      </c>
      <c r="S206" s="39" t="s">
        <v>68</v>
      </c>
      <c r="T206" s="47" t="s">
        <v>68</v>
      </c>
      <c r="V206" s="109" t="s">
        <v>94</v>
      </c>
      <c r="W206" s="108">
        <f t="shared" si="22"/>
        <v>6</v>
      </c>
      <c r="X206" s="108" t="str">
        <f t="shared" si="23"/>
        <v>Quarter 2</v>
      </c>
      <c r="Y206" s="108" t="str" cm="1">
        <f t="array" ref="Y206">_xlfn.IFS(OR(W206=1,W206=2,W206=3),"1",(OR(W206=4,W206=5,W206=6)),"2",(OR(W206=7,W206=8,W206=9)),"3",(OR(W206=10,W206=11,W206=12)),"4")</f>
        <v>2</v>
      </c>
      <c r="Z206" s="109">
        <v>2012</v>
      </c>
      <c r="AC206" s="40"/>
    </row>
    <row r="207" spans="1:29" ht="17.149999999999999" customHeight="1" x14ac:dyDescent="0.35">
      <c r="A207" s="50" t="str">
        <f t="shared" si="21"/>
        <v>July 2012</v>
      </c>
      <c r="B207" s="39">
        <v>32440.32</v>
      </c>
      <c r="C207" s="40">
        <v>36988.74</v>
      </c>
      <c r="D207" s="40">
        <v>17280.62</v>
      </c>
      <c r="E207" s="41">
        <f t="shared" si="19"/>
        <v>19708.12</v>
      </c>
      <c r="F207" s="39">
        <v>-5988.19</v>
      </c>
      <c r="G207" s="40">
        <v>-4.6399999999999997</v>
      </c>
      <c r="H207" s="40">
        <v>0</v>
      </c>
      <c r="I207" s="42">
        <f t="shared" si="20"/>
        <v>69429.06</v>
      </c>
      <c r="J207" s="43">
        <f t="shared" si="18"/>
        <v>46155.61</v>
      </c>
      <c r="K207" s="39" t="s">
        <v>68</v>
      </c>
      <c r="L207" s="40" t="s">
        <v>68</v>
      </c>
      <c r="M207" s="40" t="s">
        <v>68</v>
      </c>
      <c r="N207" s="44" t="s">
        <v>68</v>
      </c>
      <c r="O207" s="40">
        <v>4051.52</v>
      </c>
      <c r="P207" s="40">
        <v>82</v>
      </c>
      <c r="Q207" s="40">
        <v>122.22</v>
      </c>
      <c r="R207" s="44">
        <v>92.81</v>
      </c>
      <c r="S207" s="39" t="s">
        <v>68</v>
      </c>
      <c r="T207" s="47" t="s">
        <v>68</v>
      </c>
      <c r="V207" s="109" t="s">
        <v>95</v>
      </c>
      <c r="W207" s="108">
        <f t="shared" si="22"/>
        <v>7</v>
      </c>
      <c r="X207" s="108" t="str">
        <f t="shared" si="23"/>
        <v>Quarter 3</v>
      </c>
      <c r="Y207" s="108" t="str" cm="1">
        <f t="array" ref="Y207">_xlfn.IFS(OR(W207=1,W207=2,W207=3),"1",(OR(W207=4,W207=5,W207=6)),"2",(OR(W207=7,W207=8,W207=9)),"3",(OR(W207=10,W207=11,W207=12)),"4")</f>
        <v>3</v>
      </c>
      <c r="Z207" s="109">
        <v>2012</v>
      </c>
      <c r="AC207" s="40"/>
    </row>
    <row r="208" spans="1:29" ht="17.149999999999999" customHeight="1" x14ac:dyDescent="0.35">
      <c r="A208" s="50" t="str">
        <f t="shared" si="21"/>
        <v>August 2012</v>
      </c>
      <c r="B208" s="39">
        <v>31322.75</v>
      </c>
      <c r="C208" s="40">
        <v>35012.239999999998</v>
      </c>
      <c r="D208" s="40">
        <v>19298.599999999999</v>
      </c>
      <c r="E208" s="41">
        <f t="shared" si="19"/>
        <v>15713.64</v>
      </c>
      <c r="F208" s="39">
        <v>-4753.12</v>
      </c>
      <c r="G208" s="40">
        <v>-4.6399999999999997</v>
      </c>
      <c r="H208" s="40">
        <v>0</v>
      </c>
      <c r="I208" s="42">
        <f t="shared" si="20"/>
        <v>66334.989999999991</v>
      </c>
      <c r="J208" s="43">
        <f t="shared" si="18"/>
        <v>42278.62999999999</v>
      </c>
      <c r="K208" s="39" t="s">
        <v>68</v>
      </c>
      <c r="L208" s="40" t="s">
        <v>68</v>
      </c>
      <c r="M208" s="40" t="s">
        <v>68</v>
      </c>
      <c r="N208" s="44" t="s">
        <v>68</v>
      </c>
      <c r="O208" s="40">
        <v>3730.12</v>
      </c>
      <c r="P208" s="40">
        <v>92</v>
      </c>
      <c r="Q208" s="40">
        <v>282.5</v>
      </c>
      <c r="R208" s="44">
        <v>57.88</v>
      </c>
      <c r="S208" s="39" t="s">
        <v>68</v>
      </c>
      <c r="T208" s="47" t="s">
        <v>68</v>
      </c>
      <c r="V208" s="109" t="s">
        <v>96</v>
      </c>
      <c r="W208" s="108">
        <f t="shared" si="22"/>
        <v>8</v>
      </c>
      <c r="X208" s="110" t="str">
        <f t="shared" si="23"/>
        <v>Quarter 3</v>
      </c>
      <c r="Y208" s="108" t="str" cm="1">
        <f t="array" ref="Y208">_xlfn.IFS(OR(W208=1,W208=2,W208=3),"1",(OR(W208=4,W208=5,W208=6)),"2",(OR(W208=7,W208=8,W208=9)),"3",(OR(W208=10,W208=11,W208=12)),"4")</f>
        <v>3</v>
      </c>
      <c r="Z208" s="109">
        <v>2012</v>
      </c>
      <c r="AC208" s="40"/>
    </row>
    <row r="209" spans="1:29" ht="17.149999999999999" customHeight="1" x14ac:dyDescent="0.35">
      <c r="A209" s="50" t="str">
        <f t="shared" si="21"/>
        <v>September 2012</v>
      </c>
      <c r="B209" s="39">
        <v>25670.81</v>
      </c>
      <c r="C209" s="40">
        <v>25302.6</v>
      </c>
      <c r="D209" s="40">
        <v>7555.96</v>
      </c>
      <c r="E209" s="41">
        <f t="shared" si="19"/>
        <v>17746.64</v>
      </c>
      <c r="F209" s="39">
        <v>2513.69</v>
      </c>
      <c r="G209" s="40">
        <v>-4.6399999999999997</v>
      </c>
      <c r="H209" s="40">
        <v>0</v>
      </c>
      <c r="I209" s="42">
        <f t="shared" si="20"/>
        <v>50973.41</v>
      </c>
      <c r="J209" s="43">
        <f t="shared" si="18"/>
        <v>45926.500000000007</v>
      </c>
      <c r="K209" s="39" t="s">
        <v>68</v>
      </c>
      <c r="L209" s="40" t="s">
        <v>68</v>
      </c>
      <c r="M209" s="40" t="s">
        <v>68</v>
      </c>
      <c r="N209" s="44" t="s">
        <v>68</v>
      </c>
      <c r="O209" s="40">
        <v>3235.15</v>
      </c>
      <c r="P209" s="40">
        <v>25</v>
      </c>
      <c r="Q209" s="40">
        <v>115.83</v>
      </c>
      <c r="R209" s="44">
        <v>48.69</v>
      </c>
      <c r="S209" s="39" t="s">
        <v>68</v>
      </c>
      <c r="T209" s="47" t="s">
        <v>68</v>
      </c>
      <c r="V209" s="109" t="s">
        <v>97</v>
      </c>
      <c r="W209" s="108">
        <f t="shared" si="22"/>
        <v>9</v>
      </c>
      <c r="X209" s="108" t="str">
        <f t="shared" si="23"/>
        <v>Quarter 3</v>
      </c>
      <c r="Y209" s="108" t="str" cm="1">
        <f t="array" ref="Y209">_xlfn.IFS(OR(W209=1,W209=2,W209=3),"1",(OR(W209=4,W209=5,W209=6)),"2",(OR(W209=7,W209=8,W209=9)),"3",(OR(W209=10,W209=11,W209=12)),"4")</f>
        <v>3</v>
      </c>
      <c r="Z209" s="109">
        <v>2012</v>
      </c>
      <c r="AC209" s="40"/>
    </row>
    <row r="210" spans="1:29" ht="17.149999999999999" customHeight="1" x14ac:dyDescent="0.35">
      <c r="A210" s="50" t="str">
        <f t="shared" si="21"/>
        <v>October 2012</v>
      </c>
      <c r="B210" s="39">
        <v>34885.99</v>
      </c>
      <c r="C210" s="40">
        <v>44728.32</v>
      </c>
      <c r="D210" s="40">
        <v>6853.06</v>
      </c>
      <c r="E210" s="41">
        <f t="shared" si="19"/>
        <v>37875.26</v>
      </c>
      <c r="F210" s="39">
        <v>-2395.0500000000002</v>
      </c>
      <c r="G210" s="40">
        <v>-8.75</v>
      </c>
      <c r="H210" s="40">
        <v>0</v>
      </c>
      <c r="I210" s="42">
        <f t="shared" si="20"/>
        <v>79614.31</v>
      </c>
      <c r="J210" s="43">
        <f t="shared" si="18"/>
        <v>70357.45</v>
      </c>
      <c r="K210" s="39" t="s">
        <v>68</v>
      </c>
      <c r="L210" s="40" t="s">
        <v>68</v>
      </c>
      <c r="M210" s="40" t="s">
        <v>68</v>
      </c>
      <c r="N210" s="44" t="s">
        <v>68</v>
      </c>
      <c r="O210" s="40">
        <v>3785.38</v>
      </c>
      <c r="P210" s="40">
        <v>127</v>
      </c>
      <c r="Q210" s="40">
        <v>72.83</v>
      </c>
      <c r="R210" s="44">
        <v>12.95</v>
      </c>
      <c r="S210" s="39" t="s">
        <v>68</v>
      </c>
      <c r="T210" s="47" t="s">
        <v>68</v>
      </c>
      <c r="V210" s="109" t="s">
        <v>98</v>
      </c>
      <c r="W210" s="108">
        <f t="shared" si="22"/>
        <v>10</v>
      </c>
      <c r="X210" s="108" t="str">
        <f t="shared" si="23"/>
        <v>Quarter 4</v>
      </c>
      <c r="Y210" s="108" t="str" cm="1">
        <f t="array" ref="Y210">_xlfn.IFS(OR(W210=1,W210=2,W210=3),"1",(OR(W210=4,W210=5,W210=6)),"2",(OR(W210=7,W210=8,W210=9)),"3",(OR(W210=10,W210=11,W210=12)),"4")</f>
        <v>4</v>
      </c>
      <c r="Z210" s="109">
        <v>2012</v>
      </c>
      <c r="AC210" s="40"/>
    </row>
    <row r="211" spans="1:29" ht="17.149999999999999" customHeight="1" x14ac:dyDescent="0.35">
      <c r="A211" s="50" t="str">
        <f t="shared" si="21"/>
        <v>November 2012</v>
      </c>
      <c r="B211" s="39">
        <v>35857.58</v>
      </c>
      <c r="C211" s="40">
        <v>55111.74</v>
      </c>
      <c r="D211" s="40">
        <v>6408.05</v>
      </c>
      <c r="E211" s="41">
        <f t="shared" si="19"/>
        <v>48703.689999999995</v>
      </c>
      <c r="F211" s="39">
        <v>1923.37</v>
      </c>
      <c r="G211" s="40">
        <v>-8.75</v>
      </c>
      <c r="H211" s="40">
        <v>0</v>
      </c>
      <c r="I211" s="42">
        <f t="shared" si="20"/>
        <v>90969.32</v>
      </c>
      <c r="J211" s="43">
        <f t="shared" si="18"/>
        <v>86475.89</v>
      </c>
      <c r="K211" s="39" t="s">
        <v>68</v>
      </c>
      <c r="L211" s="40" t="s">
        <v>68</v>
      </c>
      <c r="M211" s="40" t="s">
        <v>68</v>
      </c>
      <c r="N211" s="44" t="s">
        <v>68</v>
      </c>
      <c r="O211" s="40">
        <v>3867.4</v>
      </c>
      <c r="P211" s="40">
        <v>206</v>
      </c>
      <c r="Q211" s="40">
        <v>136.86000000000001</v>
      </c>
      <c r="R211" s="44">
        <v>11.37</v>
      </c>
      <c r="S211" s="39" t="s">
        <v>68</v>
      </c>
      <c r="T211" s="47" t="s">
        <v>68</v>
      </c>
      <c r="V211" s="109" t="s">
        <v>99</v>
      </c>
      <c r="W211" s="108">
        <f t="shared" si="22"/>
        <v>11</v>
      </c>
      <c r="X211" s="108" t="str">
        <f t="shared" si="23"/>
        <v>Quarter 4</v>
      </c>
      <c r="Y211" s="108" t="str" cm="1">
        <f t="array" ref="Y211">_xlfn.IFS(OR(W211=1,W211=2,W211=3),"1",(OR(W211=4,W211=5,W211=6)),"2",(OR(W211=7,W211=8,W211=9)),"3",(OR(W211=10,W211=11,W211=12)),"4")</f>
        <v>4</v>
      </c>
      <c r="Z211" s="109">
        <v>2012</v>
      </c>
      <c r="AC211" s="40"/>
    </row>
    <row r="212" spans="1:29" ht="17.149999999999999" customHeight="1" x14ac:dyDescent="0.35">
      <c r="A212" s="50" t="str">
        <f t="shared" si="21"/>
        <v>December 2012</v>
      </c>
      <c r="B212" s="39">
        <v>35576.519999999997</v>
      </c>
      <c r="C212" s="40">
        <v>65883.990000000005</v>
      </c>
      <c r="D212" s="40">
        <v>6952.41</v>
      </c>
      <c r="E212" s="41">
        <f t="shared" si="19"/>
        <v>58931.58</v>
      </c>
      <c r="F212" s="39">
        <v>4727.28</v>
      </c>
      <c r="G212" s="40">
        <v>-8.75</v>
      </c>
      <c r="H212" s="40">
        <v>0</v>
      </c>
      <c r="I212" s="42">
        <f t="shared" si="20"/>
        <v>101460.51000000001</v>
      </c>
      <c r="J212" s="43">
        <f t="shared" si="18"/>
        <v>99226.63</v>
      </c>
      <c r="K212" s="39" t="s">
        <v>68</v>
      </c>
      <c r="L212" s="40" t="s">
        <v>68</v>
      </c>
      <c r="M212" s="40" t="s">
        <v>68</v>
      </c>
      <c r="N212" s="44" t="s">
        <v>68</v>
      </c>
      <c r="O212" s="40">
        <v>4169.3900000000003</v>
      </c>
      <c r="P212" s="40">
        <v>290</v>
      </c>
      <c r="Q212" s="40">
        <v>197.8</v>
      </c>
      <c r="R212" s="44">
        <v>33.28</v>
      </c>
      <c r="S212" s="39" t="s">
        <v>68</v>
      </c>
      <c r="T212" s="47" t="s">
        <v>68</v>
      </c>
      <c r="V212" s="109" t="s">
        <v>100</v>
      </c>
      <c r="W212" s="108">
        <f t="shared" si="22"/>
        <v>12</v>
      </c>
      <c r="X212" s="110" t="str">
        <f t="shared" si="23"/>
        <v>Quarter 4</v>
      </c>
      <c r="Y212" s="108" t="str" cm="1">
        <f t="array" ref="Y212">_xlfn.IFS(OR(W212=1,W212=2,W212=3),"1",(OR(W212=4,W212=5,W212=6)),"2",(OR(W212=7,W212=8,W212=9)),"3",(OR(W212=10,W212=11,W212=12)),"4")</f>
        <v>4</v>
      </c>
      <c r="Z212" s="109">
        <v>2012</v>
      </c>
      <c r="AC212" s="40"/>
    </row>
    <row r="213" spans="1:29" ht="17.149999999999999" customHeight="1" x14ac:dyDescent="0.35">
      <c r="A213" s="50" t="str">
        <f t="shared" si="21"/>
        <v>January 2013</v>
      </c>
      <c r="B213" s="39">
        <v>38565.72</v>
      </c>
      <c r="C213" s="40">
        <v>60134.41</v>
      </c>
      <c r="D213" s="40">
        <v>6713.83</v>
      </c>
      <c r="E213" s="41">
        <f t="shared" si="19"/>
        <v>53420.58</v>
      </c>
      <c r="F213" s="39">
        <v>14380.08</v>
      </c>
      <c r="G213" s="40">
        <v>-9.7899999999999991</v>
      </c>
      <c r="H213" s="40">
        <v>0</v>
      </c>
      <c r="I213" s="42">
        <f t="shared" si="20"/>
        <v>98700.13</v>
      </c>
      <c r="J213" s="43">
        <f t="shared" si="18"/>
        <v>106356.59000000001</v>
      </c>
      <c r="K213" s="39" t="s">
        <v>68</v>
      </c>
      <c r="L213" s="40" t="s">
        <v>68</v>
      </c>
      <c r="M213" s="40" t="s">
        <v>68</v>
      </c>
      <c r="N213" s="44" t="s">
        <v>68</v>
      </c>
      <c r="O213" s="40">
        <v>4330.1000000000004</v>
      </c>
      <c r="P213" s="40">
        <v>290</v>
      </c>
      <c r="Q213" s="40">
        <v>105.62</v>
      </c>
      <c r="R213" s="44">
        <v>15.08</v>
      </c>
      <c r="S213" s="39" t="s">
        <v>68</v>
      </c>
      <c r="T213" s="47" t="s">
        <v>68</v>
      </c>
      <c r="V213" s="109" t="s">
        <v>89</v>
      </c>
      <c r="W213" s="108">
        <f t="shared" si="22"/>
        <v>1</v>
      </c>
      <c r="X213" s="108" t="str">
        <f t="shared" si="23"/>
        <v>Quarter 1</v>
      </c>
      <c r="Y213" s="108" t="str" cm="1">
        <f t="array" ref="Y213">_xlfn.IFS(OR(W213=1,W213=2,W213=3),"1",(OR(W213=4,W213=5,W213=6)),"2",(OR(W213=7,W213=8,W213=9)),"3",(OR(W213=10,W213=11,W213=12)),"4")</f>
        <v>1</v>
      </c>
      <c r="Z213" s="109">
        <v>2013</v>
      </c>
      <c r="AC213" s="40"/>
    </row>
    <row r="214" spans="1:29" ht="17.149999999999999" customHeight="1" x14ac:dyDescent="0.35">
      <c r="A214" s="50" t="str">
        <f t="shared" si="21"/>
        <v>February 2013</v>
      </c>
      <c r="B214" s="39">
        <v>34303.42</v>
      </c>
      <c r="C214" s="40">
        <v>54076.32</v>
      </c>
      <c r="D214" s="40">
        <v>5973.42</v>
      </c>
      <c r="E214" s="41">
        <f t="shared" si="19"/>
        <v>48102.9</v>
      </c>
      <c r="F214" s="39">
        <v>17685.37</v>
      </c>
      <c r="G214" s="40">
        <v>-9.7899999999999991</v>
      </c>
      <c r="H214" s="40">
        <v>0</v>
      </c>
      <c r="I214" s="42">
        <f t="shared" si="20"/>
        <v>88379.739999999991</v>
      </c>
      <c r="J214" s="43">
        <f t="shared" si="18"/>
        <v>100081.9</v>
      </c>
      <c r="K214" s="39" t="s">
        <v>68</v>
      </c>
      <c r="L214" s="40" t="s">
        <v>68</v>
      </c>
      <c r="M214" s="40" t="s">
        <v>68</v>
      </c>
      <c r="N214" s="44" t="s">
        <v>68</v>
      </c>
      <c r="O214" s="40">
        <v>3902.84</v>
      </c>
      <c r="P214" s="40">
        <v>305</v>
      </c>
      <c r="Q214" s="40">
        <v>70.599999999999994</v>
      </c>
      <c r="R214" s="44">
        <v>13.37</v>
      </c>
      <c r="S214" s="39" t="s">
        <v>68</v>
      </c>
      <c r="T214" s="47" t="s">
        <v>68</v>
      </c>
      <c r="V214" s="109" t="s">
        <v>90</v>
      </c>
      <c r="W214" s="108">
        <f t="shared" si="22"/>
        <v>2</v>
      </c>
      <c r="X214" s="108" t="str">
        <f t="shared" si="23"/>
        <v>Quarter 1</v>
      </c>
      <c r="Y214" s="108" t="str" cm="1">
        <f t="array" ref="Y214">_xlfn.IFS(OR(W214=1,W214=2,W214=3),"1",(OR(W214=4,W214=5,W214=6)),"2",(OR(W214=7,W214=8,W214=9)),"3",(OR(W214=10,W214=11,W214=12)),"4")</f>
        <v>1</v>
      </c>
      <c r="Z214" s="109">
        <v>2013</v>
      </c>
      <c r="AC214" s="40"/>
    </row>
    <row r="215" spans="1:29" ht="17.149999999999999" customHeight="1" x14ac:dyDescent="0.35">
      <c r="A215" s="50" t="str">
        <f t="shared" si="21"/>
        <v>March 2013</v>
      </c>
      <c r="B215" s="39">
        <v>36900.800000000003</v>
      </c>
      <c r="C215" s="40">
        <v>69202.81</v>
      </c>
      <c r="D215" s="40">
        <v>6712.1</v>
      </c>
      <c r="E215" s="41">
        <f t="shared" si="19"/>
        <v>62490.71</v>
      </c>
      <c r="F215" s="39">
        <v>8351.64</v>
      </c>
      <c r="G215" s="40">
        <v>-9.7899999999999991</v>
      </c>
      <c r="H215" s="40">
        <v>0</v>
      </c>
      <c r="I215" s="42">
        <f t="shared" si="20"/>
        <v>106103.61</v>
      </c>
      <c r="J215" s="43">
        <f t="shared" si="18"/>
        <v>107733.36</v>
      </c>
      <c r="K215" s="39" t="s">
        <v>68</v>
      </c>
      <c r="L215" s="40" t="s">
        <v>68</v>
      </c>
      <c r="M215" s="40" t="s">
        <v>68</v>
      </c>
      <c r="N215" s="44" t="s">
        <v>68</v>
      </c>
      <c r="O215" s="40">
        <v>4427.8500000000004</v>
      </c>
      <c r="P215" s="40">
        <v>312</v>
      </c>
      <c r="Q215" s="40">
        <v>63.57</v>
      </c>
      <c r="R215" s="44">
        <v>8.64</v>
      </c>
      <c r="S215" s="39" t="s">
        <v>68</v>
      </c>
      <c r="T215" s="47" t="s">
        <v>68</v>
      </c>
      <c r="V215" s="109" t="s">
        <v>91</v>
      </c>
      <c r="W215" s="108">
        <f t="shared" si="22"/>
        <v>3</v>
      </c>
      <c r="X215" s="108" t="str">
        <f t="shared" si="23"/>
        <v>Quarter 1</v>
      </c>
      <c r="Y215" s="108" t="str" cm="1">
        <f t="array" ref="Y215">_xlfn.IFS(OR(W215=1,W215=2,W215=3),"1",(OR(W215=4,W215=5,W215=6)),"2",(OR(W215=7,W215=8,W215=9)),"3",(OR(W215=10,W215=11,W215=12)),"4")</f>
        <v>1</v>
      </c>
      <c r="Z215" s="109">
        <v>2013</v>
      </c>
      <c r="AC215" s="40"/>
    </row>
    <row r="216" spans="1:29" ht="17.149999999999999" customHeight="1" x14ac:dyDescent="0.35">
      <c r="A216" s="50" t="str">
        <f t="shared" si="21"/>
        <v>April 2013</v>
      </c>
      <c r="B216" s="39">
        <v>36449.29</v>
      </c>
      <c r="C216" s="40">
        <v>53257.41</v>
      </c>
      <c r="D216" s="40">
        <v>8204</v>
      </c>
      <c r="E216" s="41">
        <f t="shared" si="19"/>
        <v>45053.41</v>
      </c>
      <c r="F216" s="39">
        <v>-5238.99</v>
      </c>
      <c r="G216" s="40">
        <v>-4.0599999999999996</v>
      </c>
      <c r="H216" s="40">
        <v>0</v>
      </c>
      <c r="I216" s="42">
        <f t="shared" si="20"/>
        <v>89706.700000000012</v>
      </c>
      <c r="J216" s="43">
        <f t="shared" si="18"/>
        <v>76259.650000000009</v>
      </c>
      <c r="K216" s="39" t="s">
        <v>68</v>
      </c>
      <c r="L216" s="40" t="s">
        <v>68</v>
      </c>
      <c r="M216" s="40" t="s">
        <v>68</v>
      </c>
      <c r="N216" s="44" t="s">
        <v>68</v>
      </c>
      <c r="O216" s="40">
        <v>4117.71</v>
      </c>
      <c r="P216" s="40">
        <v>172</v>
      </c>
      <c r="Q216" s="40">
        <v>188.54</v>
      </c>
      <c r="R216" s="44">
        <v>0.01</v>
      </c>
      <c r="S216" s="39" t="s">
        <v>68</v>
      </c>
      <c r="T216" s="47" t="s">
        <v>68</v>
      </c>
      <c r="V216" s="109" t="s">
        <v>92</v>
      </c>
      <c r="W216" s="108">
        <f t="shared" si="22"/>
        <v>4</v>
      </c>
      <c r="X216" s="110" t="str">
        <f t="shared" si="23"/>
        <v>Quarter 2</v>
      </c>
      <c r="Y216" s="108" t="str" cm="1">
        <f t="array" ref="Y216">_xlfn.IFS(OR(W216=1,W216=2,W216=3),"1",(OR(W216=4,W216=5,W216=6)),"2",(OR(W216=7,W216=8,W216=9)),"3",(OR(W216=10,W216=11,W216=12)),"4")</f>
        <v>2</v>
      </c>
      <c r="Z216" s="109">
        <v>2013</v>
      </c>
      <c r="AC216" s="40"/>
    </row>
    <row r="217" spans="1:29" ht="17.149999999999999" customHeight="1" x14ac:dyDescent="0.35">
      <c r="A217" s="50" t="str">
        <f t="shared" si="21"/>
        <v>May 2013</v>
      </c>
      <c r="B217" s="39">
        <v>37935.730000000003</v>
      </c>
      <c r="C217" s="40">
        <v>39758.519999999997</v>
      </c>
      <c r="D217" s="40">
        <v>11470.36</v>
      </c>
      <c r="E217" s="41">
        <f t="shared" si="19"/>
        <v>28288.159999999996</v>
      </c>
      <c r="F217" s="39">
        <v>-6837.21</v>
      </c>
      <c r="G217" s="40">
        <v>-4.0599999999999996</v>
      </c>
      <c r="H217" s="40">
        <v>0</v>
      </c>
      <c r="I217" s="42">
        <f t="shared" si="20"/>
        <v>77694.25</v>
      </c>
      <c r="J217" s="43">
        <f t="shared" si="18"/>
        <v>59382.62</v>
      </c>
      <c r="K217" s="39" t="s">
        <v>68</v>
      </c>
      <c r="L217" s="40" t="s">
        <v>68</v>
      </c>
      <c r="M217" s="40" t="s">
        <v>68</v>
      </c>
      <c r="N217" s="44" t="s">
        <v>68</v>
      </c>
      <c r="O217" s="40">
        <v>4271.95</v>
      </c>
      <c r="P217" s="40">
        <v>95</v>
      </c>
      <c r="Q217" s="40">
        <v>235</v>
      </c>
      <c r="R217" s="44">
        <v>118.79</v>
      </c>
      <c r="S217" s="39" t="s">
        <v>68</v>
      </c>
      <c r="T217" s="47" t="s">
        <v>68</v>
      </c>
      <c r="V217" s="109" t="s">
        <v>93</v>
      </c>
      <c r="W217" s="108">
        <f t="shared" si="22"/>
        <v>5</v>
      </c>
      <c r="X217" s="108" t="str">
        <f t="shared" si="23"/>
        <v>Quarter 2</v>
      </c>
      <c r="Y217" s="108" t="str" cm="1">
        <f t="array" ref="Y217">_xlfn.IFS(OR(W217=1,W217=2,W217=3),"1",(OR(W217=4,W217=5,W217=6)),"2",(OR(W217=7,W217=8,W217=9)),"3",(OR(W217=10,W217=11,W217=12)),"4")</f>
        <v>2</v>
      </c>
      <c r="Z217" s="109">
        <v>2013</v>
      </c>
      <c r="AC217" s="40"/>
    </row>
    <row r="218" spans="1:29" ht="17.149999999999999" customHeight="1" x14ac:dyDescent="0.35">
      <c r="A218" s="50" t="str">
        <f t="shared" si="21"/>
        <v>June 2013</v>
      </c>
      <c r="B218" s="39">
        <v>34515.46</v>
      </c>
      <c r="C218" s="40">
        <v>38059.72</v>
      </c>
      <c r="D218" s="40">
        <v>13327.39</v>
      </c>
      <c r="E218" s="41">
        <f t="shared" si="19"/>
        <v>24732.33</v>
      </c>
      <c r="F218" s="39">
        <v>-12883.84</v>
      </c>
      <c r="G218" s="40">
        <v>-4.0599999999999996</v>
      </c>
      <c r="H218" s="40">
        <v>0</v>
      </c>
      <c r="I218" s="42">
        <f t="shared" si="20"/>
        <v>72575.179999999993</v>
      </c>
      <c r="J218" s="43">
        <f t="shared" si="18"/>
        <v>46359.89</v>
      </c>
      <c r="K218" s="39" t="s">
        <v>68</v>
      </c>
      <c r="L218" s="40" t="s">
        <v>68</v>
      </c>
      <c r="M218" s="40" t="s">
        <v>68</v>
      </c>
      <c r="N218" s="44" t="s">
        <v>68</v>
      </c>
      <c r="O218" s="40">
        <v>3934.39</v>
      </c>
      <c r="P218" s="40">
        <v>74</v>
      </c>
      <c r="Q218" s="40">
        <v>229.6</v>
      </c>
      <c r="R218" s="44">
        <v>117.16</v>
      </c>
      <c r="S218" s="39" t="s">
        <v>68</v>
      </c>
      <c r="T218" s="47" t="s">
        <v>68</v>
      </c>
      <c r="V218" s="109" t="s">
        <v>94</v>
      </c>
      <c r="W218" s="108">
        <f t="shared" si="22"/>
        <v>6</v>
      </c>
      <c r="X218" s="108" t="str">
        <f t="shared" si="23"/>
        <v>Quarter 2</v>
      </c>
      <c r="Y218" s="108" t="str" cm="1">
        <f t="array" ref="Y218">_xlfn.IFS(OR(W218=1,W218=2,W218=3),"1",(OR(W218=4,W218=5,W218=6)),"2",(OR(W218=7,W218=8,W218=9)),"3",(OR(W218=10,W218=11,W218=12)),"4")</f>
        <v>2</v>
      </c>
      <c r="Z218" s="109">
        <v>2013</v>
      </c>
      <c r="AC218" s="40"/>
    </row>
    <row r="219" spans="1:29" ht="17.149999999999999" customHeight="1" x14ac:dyDescent="0.35">
      <c r="A219" s="50" t="str">
        <f t="shared" si="21"/>
        <v>July 2013</v>
      </c>
      <c r="B219" s="39">
        <v>30549.34</v>
      </c>
      <c r="C219" s="40">
        <v>28877.37</v>
      </c>
      <c r="D219" s="40">
        <v>12506.53</v>
      </c>
      <c r="E219" s="41">
        <f t="shared" si="19"/>
        <v>16370.839999999998</v>
      </c>
      <c r="F219" s="39">
        <v>-6978.7</v>
      </c>
      <c r="G219" s="40">
        <v>-4.6900000000000004</v>
      </c>
      <c r="H219" s="40">
        <v>0</v>
      </c>
      <c r="I219" s="42">
        <f t="shared" si="20"/>
        <v>59426.71</v>
      </c>
      <c r="J219" s="43">
        <f t="shared" si="18"/>
        <v>39936.79</v>
      </c>
      <c r="K219" s="39" t="s">
        <v>68</v>
      </c>
      <c r="L219" s="40" t="s">
        <v>68</v>
      </c>
      <c r="M219" s="40" t="s">
        <v>68</v>
      </c>
      <c r="N219" s="44" t="s">
        <v>68</v>
      </c>
      <c r="O219" s="40">
        <v>3502.47</v>
      </c>
      <c r="P219" s="40">
        <v>68</v>
      </c>
      <c r="Q219" s="40">
        <v>119.03</v>
      </c>
      <c r="R219" s="44">
        <v>126.3</v>
      </c>
      <c r="S219" s="39" t="s">
        <v>68</v>
      </c>
      <c r="T219" s="47" t="s">
        <v>68</v>
      </c>
      <c r="V219" s="109" t="s">
        <v>95</v>
      </c>
      <c r="W219" s="108">
        <f t="shared" si="22"/>
        <v>7</v>
      </c>
      <c r="X219" s="108" t="str">
        <f t="shared" si="23"/>
        <v>Quarter 3</v>
      </c>
      <c r="Y219" s="108" t="str" cm="1">
        <f t="array" ref="Y219">_xlfn.IFS(OR(W219=1,W219=2,W219=3),"1",(OR(W219=4,W219=5,W219=6)),"2",(OR(W219=7,W219=8,W219=9)),"3",(OR(W219=10,W219=11,W219=12)),"4")</f>
        <v>3</v>
      </c>
      <c r="Z219" s="109">
        <v>2013</v>
      </c>
      <c r="AC219" s="40"/>
    </row>
    <row r="220" spans="1:29" ht="17.149999999999999" customHeight="1" x14ac:dyDescent="0.35">
      <c r="A220" s="50" t="str">
        <f t="shared" si="21"/>
        <v>August 2013</v>
      </c>
      <c r="B220" s="39">
        <v>27007.48</v>
      </c>
      <c r="C220" s="40">
        <v>24025.08</v>
      </c>
      <c r="D220" s="40">
        <v>7773.07</v>
      </c>
      <c r="E220" s="41">
        <f t="shared" si="19"/>
        <v>16252.010000000002</v>
      </c>
      <c r="F220" s="39">
        <v>-6545.08</v>
      </c>
      <c r="G220" s="40">
        <v>-4.6900000000000004</v>
      </c>
      <c r="H220" s="40">
        <v>0</v>
      </c>
      <c r="I220" s="42">
        <f t="shared" si="20"/>
        <v>51032.56</v>
      </c>
      <c r="J220" s="43">
        <f t="shared" si="18"/>
        <v>36709.719999999994</v>
      </c>
      <c r="K220" s="39" t="s">
        <v>68</v>
      </c>
      <c r="L220" s="40" t="s">
        <v>68</v>
      </c>
      <c r="M220" s="40" t="s">
        <v>68</v>
      </c>
      <c r="N220" s="44" t="s">
        <v>68</v>
      </c>
      <c r="O220" s="40">
        <v>3187.67</v>
      </c>
      <c r="P220" s="40">
        <v>61</v>
      </c>
      <c r="Q220" s="40">
        <v>96.2</v>
      </c>
      <c r="R220" s="44">
        <v>121.92</v>
      </c>
      <c r="S220" s="39" t="s">
        <v>68</v>
      </c>
      <c r="T220" s="47" t="s">
        <v>68</v>
      </c>
      <c r="V220" s="109" t="s">
        <v>96</v>
      </c>
      <c r="W220" s="108">
        <f t="shared" si="22"/>
        <v>8</v>
      </c>
      <c r="X220" s="110" t="str">
        <f t="shared" si="23"/>
        <v>Quarter 3</v>
      </c>
      <c r="Y220" s="108" t="str" cm="1">
        <f t="array" ref="Y220">_xlfn.IFS(OR(W220=1,W220=2,W220=3),"1",(OR(W220=4,W220=5,W220=6)),"2",(OR(W220=7,W220=8,W220=9)),"3",(OR(W220=10,W220=11,W220=12)),"4")</f>
        <v>3</v>
      </c>
      <c r="Z220" s="109">
        <v>2013</v>
      </c>
      <c r="AC220" s="40"/>
    </row>
    <row r="221" spans="1:29" ht="17.149999999999999" customHeight="1" x14ac:dyDescent="0.35">
      <c r="A221" s="50" t="str">
        <f t="shared" si="21"/>
        <v>September 2013</v>
      </c>
      <c r="B221" s="39">
        <v>29332.5</v>
      </c>
      <c r="C221" s="40">
        <v>25716.11</v>
      </c>
      <c r="D221" s="40">
        <v>8340.7999999999993</v>
      </c>
      <c r="E221" s="41">
        <f t="shared" si="19"/>
        <v>17375.310000000001</v>
      </c>
      <c r="F221" s="39">
        <v>-1081.5899999999999</v>
      </c>
      <c r="G221" s="40">
        <v>-4.6900000000000004</v>
      </c>
      <c r="H221" s="40">
        <v>0</v>
      </c>
      <c r="I221" s="42">
        <f t="shared" si="20"/>
        <v>55048.61</v>
      </c>
      <c r="J221" s="43">
        <f t="shared" si="18"/>
        <v>45621.53</v>
      </c>
      <c r="K221" s="39" t="s">
        <v>68</v>
      </c>
      <c r="L221" s="40" t="s">
        <v>68</v>
      </c>
      <c r="M221" s="40" t="s">
        <v>68</v>
      </c>
      <c r="N221" s="44" t="s">
        <v>68</v>
      </c>
      <c r="O221" s="40">
        <v>3215.28</v>
      </c>
      <c r="P221" s="40">
        <v>80</v>
      </c>
      <c r="Q221" s="40">
        <v>71.87</v>
      </c>
      <c r="R221" s="44">
        <v>36.409999999999997</v>
      </c>
      <c r="S221" s="39" t="s">
        <v>68</v>
      </c>
      <c r="T221" s="47" t="s">
        <v>68</v>
      </c>
      <c r="V221" s="109" t="s">
        <v>97</v>
      </c>
      <c r="W221" s="108">
        <f t="shared" si="22"/>
        <v>9</v>
      </c>
      <c r="X221" s="108" t="str">
        <f t="shared" si="23"/>
        <v>Quarter 3</v>
      </c>
      <c r="Y221" s="108" t="str" cm="1">
        <f t="array" ref="Y221">_xlfn.IFS(OR(W221=1,W221=2,W221=3),"1",(OR(W221=4,W221=5,W221=6)),"2",(OR(W221=7,W221=8,W221=9)),"3",(OR(W221=10,W221=11,W221=12)),"4")</f>
        <v>3</v>
      </c>
      <c r="Z221" s="109">
        <v>2013</v>
      </c>
      <c r="AC221" s="40"/>
    </row>
    <row r="222" spans="1:29" ht="17.149999999999999" customHeight="1" x14ac:dyDescent="0.35">
      <c r="A222" s="50" t="str">
        <f t="shared" si="21"/>
        <v>October 2013</v>
      </c>
      <c r="B222" s="39">
        <v>33219.370000000003</v>
      </c>
      <c r="C222" s="40">
        <v>35642.1</v>
      </c>
      <c r="D222" s="40">
        <v>7349.85</v>
      </c>
      <c r="E222" s="41">
        <f t="shared" si="19"/>
        <v>28292.25</v>
      </c>
      <c r="F222" s="39">
        <v>-4373.92</v>
      </c>
      <c r="G222" s="40">
        <v>-1.64</v>
      </c>
      <c r="H222" s="40">
        <v>0</v>
      </c>
      <c r="I222" s="42">
        <f t="shared" si="20"/>
        <v>68861.47</v>
      </c>
      <c r="J222" s="43">
        <f t="shared" si="18"/>
        <v>57136.060000000005</v>
      </c>
      <c r="K222" s="39" t="s">
        <v>68</v>
      </c>
      <c r="L222" s="40" t="s">
        <v>68</v>
      </c>
      <c r="M222" s="40" t="s">
        <v>68</v>
      </c>
      <c r="N222" s="44" t="s">
        <v>68</v>
      </c>
      <c r="O222" s="40">
        <v>3659.36</v>
      </c>
      <c r="P222" s="40">
        <v>104</v>
      </c>
      <c r="Q222" s="40">
        <v>108.83</v>
      </c>
      <c r="R222" s="44">
        <v>55.08</v>
      </c>
      <c r="S222" s="39" t="s">
        <v>68</v>
      </c>
      <c r="T222" s="47" t="s">
        <v>68</v>
      </c>
      <c r="V222" s="109" t="s">
        <v>98</v>
      </c>
      <c r="W222" s="108">
        <f t="shared" si="22"/>
        <v>10</v>
      </c>
      <c r="X222" s="108" t="str">
        <f t="shared" si="23"/>
        <v>Quarter 4</v>
      </c>
      <c r="Y222" s="108" t="str" cm="1">
        <f t="array" ref="Y222">_xlfn.IFS(OR(W222=1,W222=2,W222=3),"1",(OR(W222=4,W222=5,W222=6)),"2",(OR(W222=7,W222=8,W222=9)),"3",(OR(W222=10,W222=11,W222=12)),"4")</f>
        <v>4</v>
      </c>
      <c r="Z222" s="109">
        <v>2013</v>
      </c>
      <c r="AC222" s="40"/>
    </row>
    <row r="223" spans="1:29" ht="17.149999999999999" customHeight="1" x14ac:dyDescent="0.35">
      <c r="A223" s="50" t="str">
        <f t="shared" si="21"/>
        <v>November 2013</v>
      </c>
      <c r="B223" s="39">
        <v>34595.300000000003</v>
      </c>
      <c r="C223" s="40">
        <v>55761.9</v>
      </c>
      <c r="D223" s="40">
        <v>5909.15</v>
      </c>
      <c r="E223" s="41">
        <f t="shared" si="19"/>
        <v>49852.75</v>
      </c>
      <c r="F223" s="39">
        <v>1280.72</v>
      </c>
      <c r="G223" s="40">
        <v>-1.64</v>
      </c>
      <c r="H223" s="40">
        <v>0</v>
      </c>
      <c r="I223" s="42">
        <f t="shared" si="20"/>
        <v>90357.200000000012</v>
      </c>
      <c r="J223" s="43">
        <f t="shared" si="18"/>
        <v>85727.130000000019</v>
      </c>
      <c r="K223" s="39" t="s">
        <v>68</v>
      </c>
      <c r="L223" s="40" t="s">
        <v>68</v>
      </c>
      <c r="M223" s="40" t="s">
        <v>68</v>
      </c>
      <c r="N223" s="44" t="s">
        <v>68</v>
      </c>
      <c r="O223" s="40">
        <v>3593.01</v>
      </c>
      <c r="P223" s="40">
        <v>185</v>
      </c>
      <c r="Q223" s="40">
        <v>168.29</v>
      </c>
      <c r="R223" s="44">
        <v>17.72</v>
      </c>
      <c r="S223" s="39" t="s">
        <v>68</v>
      </c>
      <c r="T223" s="47" t="s">
        <v>68</v>
      </c>
      <c r="V223" s="109" t="s">
        <v>99</v>
      </c>
      <c r="W223" s="108">
        <f t="shared" si="22"/>
        <v>11</v>
      </c>
      <c r="X223" s="108" t="str">
        <f t="shared" si="23"/>
        <v>Quarter 4</v>
      </c>
      <c r="Y223" s="108" t="str" cm="1">
        <f t="array" ref="Y223">_xlfn.IFS(OR(W223=1,W223=2,W223=3),"1",(OR(W223=4,W223=5,W223=6)),"2",(OR(W223=7,W223=8,W223=9)),"3",(OR(W223=10,W223=11,W223=12)),"4")</f>
        <v>4</v>
      </c>
      <c r="Z223" s="109">
        <v>2013</v>
      </c>
      <c r="AC223" s="40"/>
    </row>
    <row r="224" spans="1:29" ht="17.149999999999999" customHeight="1" x14ac:dyDescent="0.35">
      <c r="A224" s="50" t="str">
        <f t="shared" si="21"/>
        <v>December 2013</v>
      </c>
      <c r="B224" s="39">
        <v>37085.699999999997</v>
      </c>
      <c r="C224" s="40">
        <v>53628.41</v>
      </c>
      <c r="D224" s="40">
        <v>5301.5</v>
      </c>
      <c r="E224" s="41">
        <f t="shared" si="19"/>
        <v>48326.91</v>
      </c>
      <c r="F224" s="39">
        <v>3506.39</v>
      </c>
      <c r="G224" s="40">
        <v>-1.64</v>
      </c>
      <c r="H224" s="40">
        <v>0</v>
      </c>
      <c r="I224" s="42">
        <f t="shared" si="20"/>
        <v>90714.11</v>
      </c>
      <c r="J224" s="43">
        <f t="shared" si="18"/>
        <v>88917.36</v>
      </c>
      <c r="K224" s="39" t="s">
        <v>68</v>
      </c>
      <c r="L224" s="40" t="s">
        <v>68</v>
      </c>
      <c r="M224" s="40" t="s">
        <v>68</v>
      </c>
      <c r="N224" s="44" t="s">
        <v>68</v>
      </c>
      <c r="O224" s="40">
        <v>3857.32</v>
      </c>
      <c r="P224" s="40">
        <v>271</v>
      </c>
      <c r="Q224" s="40">
        <v>59.39</v>
      </c>
      <c r="R224" s="44">
        <v>13.39</v>
      </c>
      <c r="S224" s="39" t="s">
        <v>68</v>
      </c>
      <c r="T224" s="47" t="s">
        <v>68</v>
      </c>
      <c r="V224" s="109" t="s">
        <v>100</v>
      </c>
      <c r="W224" s="108">
        <f t="shared" si="22"/>
        <v>12</v>
      </c>
      <c r="X224" s="110" t="str">
        <f t="shared" si="23"/>
        <v>Quarter 4</v>
      </c>
      <c r="Y224" s="108" t="str" cm="1">
        <f t="array" ref="Y224">_xlfn.IFS(OR(W224=1,W224=2,W224=3),"1",(OR(W224=4,W224=5,W224=6)),"2",(OR(W224=7,W224=8,W224=9)),"3",(OR(W224=10,W224=11,W224=12)),"4")</f>
        <v>4</v>
      </c>
      <c r="Z224" s="109">
        <v>2013</v>
      </c>
      <c r="AC224" s="40"/>
    </row>
    <row r="225" spans="1:29" ht="17.149999999999999" customHeight="1" x14ac:dyDescent="0.35">
      <c r="A225" s="50" t="str">
        <f t="shared" si="21"/>
        <v>January 2014</v>
      </c>
      <c r="B225" s="39">
        <v>38846.97</v>
      </c>
      <c r="C225" s="40">
        <v>52479.39</v>
      </c>
      <c r="D225" s="40">
        <v>6068.16</v>
      </c>
      <c r="E225" s="41">
        <f t="shared" si="19"/>
        <v>46411.229999999996</v>
      </c>
      <c r="F225" s="39">
        <v>8249.2800000000007</v>
      </c>
      <c r="G225" s="40">
        <v>-3.16</v>
      </c>
      <c r="H225" s="40">
        <v>6</v>
      </c>
      <c r="I225" s="42">
        <f t="shared" si="20"/>
        <v>91326.36</v>
      </c>
      <c r="J225" s="43">
        <f t="shared" si="18"/>
        <v>93510.319999999992</v>
      </c>
      <c r="K225" s="39" t="s">
        <v>68</v>
      </c>
      <c r="L225" s="40" t="s">
        <v>68</v>
      </c>
      <c r="M225" s="40" t="s">
        <v>68</v>
      </c>
      <c r="N225" s="44" t="s">
        <v>68</v>
      </c>
      <c r="O225" s="40">
        <v>3900.5</v>
      </c>
      <c r="P225" s="40">
        <v>239</v>
      </c>
      <c r="Q225" s="40">
        <v>52.69</v>
      </c>
      <c r="R225" s="44">
        <v>16.28</v>
      </c>
      <c r="S225" s="39" t="s">
        <v>68</v>
      </c>
      <c r="T225" s="47" t="s">
        <v>68</v>
      </c>
      <c r="V225" s="109" t="s">
        <v>89</v>
      </c>
      <c r="W225" s="108">
        <f t="shared" si="22"/>
        <v>1</v>
      </c>
      <c r="X225" s="108" t="str">
        <f t="shared" si="23"/>
        <v>Quarter 1</v>
      </c>
      <c r="Y225" s="108" t="str" cm="1">
        <f t="array" ref="Y225">_xlfn.IFS(OR(W225=1,W225=2,W225=3),"1",(OR(W225=4,W225=5,W225=6)),"2",(OR(W225=7,W225=8,W225=9)),"3",(OR(W225=10,W225=11,W225=12)),"4")</f>
        <v>1</v>
      </c>
      <c r="Z225" s="109">
        <v>2014</v>
      </c>
      <c r="AC225" s="40"/>
    </row>
    <row r="226" spans="1:29" ht="17.149999999999999" customHeight="1" x14ac:dyDescent="0.35">
      <c r="A226" s="50" t="str">
        <f t="shared" si="21"/>
        <v>February 2014</v>
      </c>
      <c r="B226" s="39">
        <v>35467.17</v>
      </c>
      <c r="C226" s="40">
        <v>45865.64</v>
      </c>
      <c r="D226" s="40">
        <v>5624</v>
      </c>
      <c r="E226" s="41">
        <f t="shared" si="19"/>
        <v>40241.64</v>
      </c>
      <c r="F226" s="39">
        <v>7825.45</v>
      </c>
      <c r="G226" s="40">
        <v>-3.16</v>
      </c>
      <c r="H226" s="40">
        <v>5.15</v>
      </c>
      <c r="I226" s="42">
        <f t="shared" si="20"/>
        <v>81332.81</v>
      </c>
      <c r="J226" s="43">
        <f t="shared" ref="J226:J289" si="24">$B226+$C226-$D226+$F226+$G226+$H226</f>
        <v>83536.249999999985</v>
      </c>
      <c r="K226" s="39" t="s">
        <v>68</v>
      </c>
      <c r="L226" s="40" t="s">
        <v>68</v>
      </c>
      <c r="M226" s="40" t="s">
        <v>68</v>
      </c>
      <c r="N226" s="44" t="s">
        <v>68</v>
      </c>
      <c r="O226" s="40">
        <v>3693.31</v>
      </c>
      <c r="P226" s="40">
        <v>222</v>
      </c>
      <c r="Q226" s="40">
        <v>56.3</v>
      </c>
      <c r="R226" s="44">
        <v>13.45</v>
      </c>
      <c r="S226" s="39" t="s">
        <v>68</v>
      </c>
      <c r="T226" s="47" t="s">
        <v>68</v>
      </c>
      <c r="V226" s="109" t="s">
        <v>90</v>
      </c>
      <c r="W226" s="108">
        <f t="shared" si="22"/>
        <v>2</v>
      </c>
      <c r="X226" s="108" t="str">
        <f t="shared" si="23"/>
        <v>Quarter 1</v>
      </c>
      <c r="Y226" s="108" t="str" cm="1">
        <f t="array" ref="Y226">_xlfn.IFS(OR(W226=1,W226=2,W226=3),"1",(OR(W226=4,W226=5,W226=6)),"2",(OR(W226=7,W226=8,W226=9)),"3",(OR(W226=10,W226=11,W226=12)),"4")</f>
        <v>1</v>
      </c>
      <c r="Z226" s="109">
        <v>2014</v>
      </c>
      <c r="AC226" s="40"/>
    </row>
    <row r="227" spans="1:29" ht="17.149999999999999" customHeight="1" x14ac:dyDescent="0.35">
      <c r="A227" s="50" t="str">
        <f t="shared" si="21"/>
        <v>March 2014</v>
      </c>
      <c r="B227" s="39">
        <v>38033.730000000003</v>
      </c>
      <c r="C227" s="40">
        <v>44639.8</v>
      </c>
      <c r="D227" s="40">
        <v>7556.75</v>
      </c>
      <c r="E227" s="41">
        <f t="shared" si="19"/>
        <v>37083.050000000003</v>
      </c>
      <c r="F227" s="39">
        <v>1001.05</v>
      </c>
      <c r="G227" s="40">
        <v>-3.16</v>
      </c>
      <c r="H227" s="40">
        <v>6.72</v>
      </c>
      <c r="I227" s="42">
        <f t="shared" si="20"/>
        <v>82673.53</v>
      </c>
      <c r="J227" s="43">
        <f t="shared" si="24"/>
        <v>76121.39</v>
      </c>
      <c r="K227" s="39" t="s">
        <v>68</v>
      </c>
      <c r="L227" s="40" t="s">
        <v>68</v>
      </c>
      <c r="M227" s="40" t="s">
        <v>68</v>
      </c>
      <c r="N227" s="44" t="s">
        <v>68</v>
      </c>
      <c r="O227" s="40">
        <v>4258.05</v>
      </c>
      <c r="P227" s="40">
        <v>143</v>
      </c>
      <c r="Q227" s="40">
        <v>81.819999999999993</v>
      </c>
      <c r="R227" s="44">
        <v>54.05</v>
      </c>
      <c r="S227" s="39" t="s">
        <v>68</v>
      </c>
      <c r="T227" s="47" t="s">
        <v>68</v>
      </c>
      <c r="V227" s="109" t="s">
        <v>91</v>
      </c>
      <c r="W227" s="108">
        <f t="shared" si="22"/>
        <v>3</v>
      </c>
      <c r="X227" s="108" t="str">
        <f t="shared" si="23"/>
        <v>Quarter 1</v>
      </c>
      <c r="Y227" s="108" t="str" cm="1">
        <f t="array" ref="Y227">_xlfn.IFS(OR(W227=1,W227=2,W227=3),"1",(OR(W227=4,W227=5,W227=6)),"2",(OR(W227=7,W227=8,W227=9)),"3",(OR(W227=10,W227=11,W227=12)),"4")</f>
        <v>1</v>
      </c>
      <c r="Z227" s="109">
        <v>2014</v>
      </c>
      <c r="AC227" s="40"/>
    </row>
    <row r="228" spans="1:29" ht="17.149999999999999" customHeight="1" x14ac:dyDescent="0.35">
      <c r="A228" s="50" t="str">
        <f t="shared" si="21"/>
        <v>April 2014</v>
      </c>
      <c r="B228" s="39">
        <v>36839.519999999997</v>
      </c>
      <c r="C228" s="40">
        <v>36836.04</v>
      </c>
      <c r="D228" s="40">
        <v>11606.01</v>
      </c>
      <c r="E228" s="41">
        <f t="shared" si="19"/>
        <v>25230.03</v>
      </c>
      <c r="F228" s="39">
        <v>-4826.22</v>
      </c>
      <c r="G228" s="40">
        <v>-8.4</v>
      </c>
      <c r="H228" s="40">
        <v>7.03</v>
      </c>
      <c r="I228" s="42">
        <f t="shared" si="20"/>
        <v>73675.56</v>
      </c>
      <c r="J228" s="43">
        <f t="shared" si="24"/>
        <v>57241.959999999992</v>
      </c>
      <c r="K228" s="39" t="s">
        <v>68</v>
      </c>
      <c r="L228" s="40" t="s">
        <v>68</v>
      </c>
      <c r="M228" s="40" t="s">
        <v>68</v>
      </c>
      <c r="N228" s="44" t="s">
        <v>68</v>
      </c>
      <c r="O228" s="40">
        <v>4040.94</v>
      </c>
      <c r="P228" s="40">
        <v>83</v>
      </c>
      <c r="Q228" s="40">
        <v>186.9</v>
      </c>
      <c r="R228" s="44">
        <v>92.78</v>
      </c>
      <c r="S228" s="39" t="s">
        <v>68</v>
      </c>
      <c r="T228" s="47" t="s">
        <v>68</v>
      </c>
      <c r="V228" s="109" t="s">
        <v>92</v>
      </c>
      <c r="W228" s="108">
        <f t="shared" si="22"/>
        <v>4</v>
      </c>
      <c r="X228" s="110" t="str">
        <f t="shared" si="23"/>
        <v>Quarter 2</v>
      </c>
      <c r="Y228" s="108" t="str" cm="1">
        <f t="array" ref="Y228">_xlfn.IFS(OR(W228=1,W228=2,W228=3),"1",(OR(W228=4,W228=5,W228=6)),"2",(OR(W228=7,W228=8,W228=9)),"3",(OR(W228=10,W228=11,W228=12)),"4")</f>
        <v>2</v>
      </c>
      <c r="Z228" s="109">
        <v>2014</v>
      </c>
      <c r="AC228" s="40"/>
    </row>
    <row r="229" spans="1:29" ht="17.149999999999999" customHeight="1" x14ac:dyDescent="0.35">
      <c r="A229" s="50" t="str">
        <f t="shared" si="21"/>
        <v>May 2014</v>
      </c>
      <c r="B229" s="39">
        <v>36987.58</v>
      </c>
      <c r="C229" s="40">
        <v>34950.21</v>
      </c>
      <c r="D229" s="40">
        <v>14885.26</v>
      </c>
      <c r="E229" s="41">
        <f t="shared" si="19"/>
        <v>20064.949999999997</v>
      </c>
      <c r="F229" s="39">
        <v>-4431.41</v>
      </c>
      <c r="G229" s="40">
        <v>-8.4</v>
      </c>
      <c r="H229" s="40">
        <v>7.65</v>
      </c>
      <c r="I229" s="42">
        <f t="shared" si="20"/>
        <v>71937.790000000008</v>
      </c>
      <c r="J229" s="43">
        <f t="shared" si="24"/>
        <v>52620.37000000001</v>
      </c>
      <c r="K229" s="39" t="s">
        <v>68</v>
      </c>
      <c r="L229" s="40" t="s">
        <v>68</v>
      </c>
      <c r="M229" s="40" t="s">
        <v>68</v>
      </c>
      <c r="N229" s="44" t="s">
        <v>68</v>
      </c>
      <c r="O229" s="40">
        <v>4129.04</v>
      </c>
      <c r="P229" s="40">
        <v>84</v>
      </c>
      <c r="Q229" s="40">
        <v>247.15</v>
      </c>
      <c r="R229" s="44">
        <v>109.59</v>
      </c>
      <c r="S229" s="39" t="s">
        <v>68</v>
      </c>
      <c r="T229" s="47" t="s">
        <v>68</v>
      </c>
      <c r="V229" s="109" t="s">
        <v>93</v>
      </c>
      <c r="W229" s="108">
        <f t="shared" si="22"/>
        <v>5</v>
      </c>
      <c r="X229" s="108" t="str">
        <f t="shared" si="23"/>
        <v>Quarter 2</v>
      </c>
      <c r="Y229" s="108" t="str" cm="1">
        <f t="array" ref="Y229">_xlfn.IFS(OR(W229=1,W229=2,W229=3),"1",(OR(W229=4,W229=5,W229=6)),"2",(OR(W229=7,W229=8,W229=9)),"3",(OR(W229=10,W229=11,W229=12)),"4")</f>
        <v>2</v>
      </c>
      <c r="Z229" s="109">
        <v>2014</v>
      </c>
      <c r="AC229" s="40"/>
    </row>
    <row r="230" spans="1:29" ht="17.149999999999999" customHeight="1" x14ac:dyDescent="0.35">
      <c r="A230" s="50" t="str">
        <f t="shared" si="21"/>
        <v>June 2014</v>
      </c>
      <c r="B230" s="39">
        <v>31516.17</v>
      </c>
      <c r="C230" s="40">
        <v>33571.24</v>
      </c>
      <c r="D230" s="40">
        <v>11108.68</v>
      </c>
      <c r="E230" s="41">
        <f t="shared" si="19"/>
        <v>22462.559999999998</v>
      </c>
      <c r="F230" s="39">
        <v>-8489.77</v>
      </c>
      <c r="G230" s="40">
        <v>-8.4</v>
      </c>
      <c r="H230" s="40">
        <v>6.72</v>
      </c>
      <c r="I230" s="42">
        <f t="shared" si="20"/>
        <v>65087.409999999996</v>
      </c>
      <c r="J230" s="43">
        <f t="shared" si="24"/>
        <v>45487.279999999992</v>
      </c>
      <c r="K230" s="39" t="s">
        <v>68</v>
      </c>
      <c r="L230" s="40" t="s">
        <v>68</v>
      </c>
      <c r="M230" s="40" t="s">
        <v>68</v>
      </c>
      <c r="N230" s="44" t="s">
        <v>68</v>
      </c>
      <c r="O230" s="40">
        <v>3590.43</v>
      </c>
      <c r="P230" s="40">
        <v>56</v>
      </c>
      <c r="Q230" s="40">
        <v>215.8</v>
      </c>
      <c r="R230" s="44">
        <v>122.23</v>
      </c>
      <c r="S230" s="39" t="s">
        <v>68</v>
      </c>
      <c r="T230" s="47" t="s">
        <v>68</v>
      </c>
      <c r="V230" s="109" t="s">
        <v>94</v>
      </c>
      <c r="W230" s="108">
        <f t="shared" si="22"/>
        <v>6</v>
      </c>
      <c r="X230" s="108" t="str">
        <f t="shared" si="23"/>
        <v>Quarter 2</v>
      </c>
      <c r="Y230" s="108" t="str" cm="1">
        <f t="array" ref="Y230">_xlfn.IFS(OR(W230=1,W230=2,W230=3),"1",(OR(W230=4,W230=5,W230=6)),"2",(OR(W230=7,W230=8,W230=9)),"3",(OR(W230=10,W230=11,W230=12)),"4")</f>
        <v>2</v>
      </c>
      <c r="Z230" s="109">
        <v>2014</v>
      </c>
      <c r="AC230" s="40"/>
    </row>
    <row r="231" spans="1:29" ht="17.149999999999999" customHeight="1" x14ac:dyDescent="0.35">
      <c r="A231" s="50" t="str">
        <f t="shared" si="21"/>
        <v>July 2014</v>
      </c>
      <c r="B231" s="39">
        <v>32208.12</v>
      </c>
      <c r="C231" s="40">
        <v>31685.77</v>
      </c>
      <c r="D231" s="40">
        <v>13787.24</v>
      </c>
      <c r="E231" s="41">
        <f t="shared" si="19"/>
        <v>17898.53</v>
      </c>
      <c r="F231" s="39">
        <v>-4420.47</v>
      </c>
      <c r="G231" s="40">
        <v>-13.22</v>
      </c>
      <c r="H231" s="40">
        <v>7.9</v>
      </c>
      <c r="I231" s="42">
        <f t="shared" si="20"/>
        <v>63893.89</v>
      </c>
      <c r="J231" s="43">
        <f t="shared" si="24"/>
        <v>45680.86</v>
      </c>
      <c r="K231" s="39" t="s">
        <v>68</v>
      </c>
      <c r="L231" s="40" t="s">
        <v>68</v>
      </c>
      <c r="M231" s="40" t="s">
        <v>68</v>
      </c>
      <c r="N231" s="44" t="s">
        <v>68</v>
      </c>
      <c r="O231" s="40">
        <v>3504.6</v>
      </c>
      <c r="P231" s="40">
        <v>67</v>
      </c>
      <c r="Q231" s="40">
        <v>234.71</v>
      </c>
      <c r="R231" s="44">
        <v>102.53</v>
      </c>
      <c r="S231" s="39" t="s">
        <v>68</v>
      </c>
      <c r="T231" s="47" t="s">
        <v>68</v>
      </c>
      <c r="V231" s="109" t="s">
        <v>95</v>
      </c>
      <c r="W231" s="108">
        <f t="shared" si="22"/>
        <v>7</v>
      </c>
      <c r="X231" s="108" t="str">
        <f t="shared" si="23"/>
        <v>Quarter 3</v>
      </c>
      <c r="Y231" s="108" t="str" cm="1">
        <f t="array" ref="Y231">_xlfn.IFS(OR(W231=1,W231=2,W231=3),"1",(OR(W231=4,W231=5,W231=6)),"2",(OR(W231=7,W231=8,W231=9)),"3",(OR(W231=10,W231=11,W231=12)),"4")</f>
        <v>3</v>
      </c>
      <c r="Z231" s="109">
        <v>2014</v>
      </c>
      <c r="AC231" s="40"/>
    </row>
    <row r="232" spans="1:29" ht="17.149999999999999" customHeight="1" x14ac:dyDescent="0.35">
      <c r="A232" s="50" t="str">
        <f t="shared" si="21"/>
        <v>August 2014</v>
      </c>
      <c r="B232" s="39">
        <v>30082.47</v>
      </c>
      <c r="C232" s="40">
        <v>28540.33</v>
      </c>
      <c r="D232" s="40">
        <v>11220.96</v>
      </c>
      <c r="E232" s="41">
        <f t="shared" si="19"/>
        <v>17319.370000000003</v>
      </c>
      <c r="F232" s="39">
        <v>-1824.43</v>
      </c>
      <c r="G232" s="40">
        <v>-13.22</v>
      </c>
      <c r="H232" s="40">
        <v>9.17</v>
      </c>
      <c r="I232" s="42">
        <f t="shared" si="20"/>
        <v>58622.8</v>
      </c>
      <c r="J232" s="43">
        <f t="shared" si="24"/>
        <v>45573.36</v>
      </c>
      <c r="K232" s="39" t="s">
        <v>68</v>
      </c>
      <c r="L232" s="40" t="s">
        <v>68</v>
      </c>
      <c r="M232" s="40" t="s">
        <v>68</v>
      </c>
      <c r="N232" s="44" t="s">
        <v>68</v>
      </c>
      <c r="O232" s="40">
        <v>3218.96</v>
      </c>
      <c r="P232" s="40">
        <v>55</v>
      </c>
      <c r="Q232" s="40">
        <v>222.25</v>
      </c>
      <c r="R232" s="44">
        <v>55.57</v>
      </c>
      <c r="S232" s="39" t="s">
        <v>68</v>
      </c>
      <c r="T232" s="47" t="s">
        <v>68</v>
      </c>
      <c r="V232" s="109" t="s">
        <v>96</v>
      </c>
      <c r="W232" s="108">
        <f t="shared" si="22"/>
        <v>8</v>
      </c>
      <c r="X232" s="110" t="str">
        <f t="shared" si="23"/>
        <v>Quarter 3</v>
      </c>
      <c r="Y232" s="108" t="str" cm="1">
        <f t="array" ref="Y232">_xlfn.IFS(OR(W232=1,W232=2,W232=3),"1",(OR(W232=4,W232=5,W232=6)),"2",(OR(W232=7,W232=8,W232=9)),"3",(OR(W232=10,W232=11,W232=12)),"4")</f>
        <v>3</v>
      </c>
      <c r="Z232" s="109">
        <v>2014</v>
      </c>
      <c r="AC232" s="40"/>
    </row>
    <row r="233" spans="1:29" ht="17.149999999999999" customHeight="1" x14ac:dyDescent="0.35">
      <c r="A233" s="50" t="str">
        <f t="shared" si="21"/>
        <v>September 2014</v>
      </c>
      <c r="B233" s="39">
        <v>28894.27</v>
      </c>
      <c r="C233" s="40">
        <v>29463.71</v>
      </c>
      <c r="D233" s="40">
        <v>12714.03</v>
      </c>
      <c r="E233" s="41">
        <f t="shared" si="19"/>
        <v>16749.68</v>
      </c>
      <c r="F233" s="39">
        <v>-632.75</v>
      </c>
      <c r="G233" s="40">
        <v>-13.22</v>
      </c>
      <c r="H233" s="40">
        <v>9.5299999999999994</v>
      </c>
      <c r="I233" s="42">
        <f t="shared" si="20"/>
        <v>58357.979999999996</v>
      </c>
      <c r="J233" s="43">
        <f t="shared" si="24"/>
        <v>45007.509999999995</v>
      </c>
      <c r="K233" s="39" t="s">
        <v>68</v>
      </c>
      <c r="L233" s="40" t="s">
        <v>68</v>
      </c>
      <c r="M233" s="40" t="s">
        <v>68</v>
      </c>
      <c r="N233" s="44" t="s">
        <v>68</v>
      </c>
      <c r="O233" s="40">
        <v>3318.28</v>
      </c>
      <c r="P233" s="40">
        <v>62</v>
      </c>
      <c r="Q233" s="40">
        <v>136.41</v>
      </c>
      <c r="R233" s="44">
        <v>21.25</v>
      </c>
      <c r="S233" s="39" t="s">
        <v>68</v>
      </c>
      <c r="T233" s="47" t="s">
        <v>68</v>
      </c>
      <c r="V233" s="109" t="s">
        <v>97</v>
      </c>
      <c r="W233" s="108">
        <f t="shared" si="22"/>
        <v>9</v>
      </c>
      <c r="X233" s="108" t="str">
        <f t="shared" si="23"/>
        <v>Quarter 3</v>
      </c>
      <c r="Y233" s="108" t="str" cm="1">
        <f t="array" ref="Y233">_xlfn.IFS(OR(W233=1,W233=2,W233=3),"1",(OR(W233=4,W233=5,W233=6)),"2",(OR(W233=7,W233=8,W233=9)),"3",(OR(W233=10,W233=11,W233=12)),"4")</f>
        <v>3</v>
      </c>
      <c r="Z233" s="109">
        <v>2014</v>
      </c>
      <c r="AC233" s="40"/>
    </row>
    <row r="234" spans="1:29" ht="17.149999999999999" customHeight="1" x14ac:dyDescent="0.35">
      <c r="A234" s="50" t="str">
        <f t="shared" si="21"/>
        <v>October 2014</v>
      </c>
      <c r="B234" s="39">
        <v>34228.379999999997</v>
      </c>
      <c r="C234" s="40">
        <v>37406.78</v>
      </c>
      <c r="D234" s="40">
        <v>10343.35</v>
      </c>
      <c r="E234" s="41">
        <f t="shared" si="19"/>
        <v>27063.43</v>
      </c>
      <c r="F234" s="39">
        <v>-1720.75</v>
      </c>
      <c r="G234" s="40">
        <v>-21.85</v>
      </c>
      <c r="H234" s="40">
        <v>16.75</v>
      </c>
      <c r="I234" s="42">
        <f t="shared" si="20"/>
        <v>71635.16</v>
      </c>
      <c r="J234" s="43">
        <f t="shared" si="24"/>
        <v>59565.960000000006</v>
      </c>
      <c r="K234" s="39" t="s">
        <v>68</v>
      </c>
      <c r="L234" s="40" t="s">
        <v>68</v>
      </c>
      <c r="M234" s="40" t="s">
        <v>68</v>
      </c>
      <c r="N234" s="44" t="s">
        <v>68</v>
      </c>
      <c r="O234" s="40">
        <v>3628.7</v>
      </c>
      <c r="P234" s="40">
        <v>98</v>
      </c>
      <c r="Q234" s="40">
        <v>65.92</v>
      </c>
      <c r="R234" s="44">
        <v>21.25</v>
      </c>
      <c r="S234" s="39" t="s">
        <v>68</v>
      </c>
      <c r="T234" s="47" t="s">
        <v>68</v>
      </c>
      <c r="V234" s="109" t="s">
        <v>98</v>
      </c>
      <c r="W234" s="108">
        <f t="shared" si="22"/>
        <v>10</v>
      </c>
      <c r="X234" s="108" t="str">
        <f t="shared" si="23"/>
        <v>Quarter 4</v>
      </c>
      <c r="Y234" s="108" t="str" cm="1">
        <f t="array" ref="Y234">_xlfn.IFS(OR(W234=1,W234=2,W234=3),"1",(OR(W234=4,W234=5,W234=6)),"2",(OR(W234=7,W234=8,W234=9)),"3",(OR(W234=10,W234=11,W234=12)),"4")</f>
        <v>4</v>
      </c>
      <c r="Z234" s="109">
        <v>2014</v>
      </c>
      <c r="AC234" s="40"/>
    </row>
    <row r="235" spans="1:29" ht="17.149999999999999" customHeight="1" x14ac:dyDescent="0.35">
      <c r="A235" s="50" t="str">
        <f t="shared" si="21"/>
        <v>November 2014</v>
      </c>
      <c r="B235" s="39">
        <v>35959.53</v>
      </c>
      <c r="C235" s="40">
        <v>45487.47</v>
      </c>
      <c r="D235" s="40">
        <v>5533.24</v>
      </c>
      <c r="E235" s="41">
        <f t="shared" si="19"/>
        <v>39954.230000000003</v>
      </c>
      <c r="F235" s="39">
        <v>1820.35</v>
      </c>
      <c r="G235" s="40">
        <v>-21.85</v>
      </c>
      <c r="H235" s="40">
        <v>23.27</v>
      </c>
      <c r="I235" s="42">
        <f t="shared" si="20"/>
        <v>81447</v>
      </c>
      <c r="J235" s="43">
        <f t="shared" si="24"/>
        <v>77735.53</v>
      </c>
      <c r="K235" s="39" t="s">
        <v>68</v>
      </c>
      <c r="L235" s="40" t="s">
        <v>68</v>
      </c>
      <c r="M235" s="40" t="s">
        <v>68</v>
      </c>
      <c r="N235" s="44" t="s">
        <v>68</v>
      </c>
      <c r="O235" s="40">
        <v>3918.76</v>
      </c>
      <c r="P235" s="40">
        <v>120</v>
      </c>
      <c r="Q235" s="40">
        <v>164.4</v>
      </c>
      <c r="R235" s="44">
        <v>21.25</v>
      </c>
      <c r="S235" s="39" t="s">
        <v>68</v>
      </c>
      <c r="T235" s="47" t="s">
        <v>68</v>
      </c>
      <c r="V235" s="109" t="s">
        <v>99</v>
      </c>
      <c r="W235" s="108">
        <f t="shared" si="22"/>
        <v>11</v>
      </c>
      <c r="X235" s="108" t="str">
        <f t="shared" si="23"/>
        <v>Quarter 4</v>
      </c>
      <c r="Y235" s="108" t="str" cm="1">
        <f t="array" ref="Y235">_xlfn.IFS(OR(W235=1,W235=2,W235=3),"1",(OR(W235=4,W235=5,W235=6)),"2",(OR(W235=7,W235=8,W235=9)),"3",(OR(W235=10,W235=11,W235=12)),"4")</f>
        <v>4</v>
      </c>
      <c r="Z235" s="109">
        <v>2014</v>
      </c>
      <c r="AC235" s="40"/>
    </row>
    <row r="236" spans="1:29" ht="17.149999999999999" customHeight="1" x14ac:dyDescent="0.35">
      <c r="A236" s="50" t="str">
        <f t="shared" si="21"/>
        <v>December 2014</v>
      </c>
      <c r="B236" s="39">
        <v>36451.050000000003</v>
      </c>
      <c r="C236" s="40">
        <v>56042.17</v>
      </c>
      <c r="D236" s="40">
        <v>5490.82</v>
      </c>
      <c r="E236" s="41">
        <f t="shared" si="19"/>
        <v>50551.35</v>
      </c>
      <c r="F236" s="39">
        <v>5718.25</v>
      </c>
      <c r="G236" s="40">
        <v>-21.85</v>
      </c>
      <c r="H236" s="40">
        <v>30.15</v>
      </c>
      <c r="I236" s="42">
        <f t="shared" si="20"/>
        <v>92493.22</v>
      </c>
      <c r="J236" s="43">
        <f t="shared" si="24"/>
        <v>92728.949999999983</v>
      </c>
      <c r="K236" s="39" t="s">
        <v>68</v>
      </c>
      <c r="L236" s="40" t="s">
        <v>68</v>
      </c>
      <c r="M236" s="40" t="s">
        <v>68</v>
      </c>
      <c r="N236" s="44" t="s">
        <v>68</v>
      </c>
      <c r="O236" s="40">
        <v>4111</v>
      </c>
      <c r="P236" s="40">
        <v>271</v>
      </c>
      <c r="Q236" s="40">
        <v>166.84</v>
      </c>
      <c r="R236" s="44">
        <v>21.25</v>
      </c>
      <c r="S236" s="39" t="s">
        <v>68</v>
      </c>
      <c r="T236" s="47" t="s">
        <v>68</v>
      </c>
      <c r="V236" s="109" t="s">
        <v>100</v>
      </c>
      <c r="W236" s="108">
        <f t="shared" si="22"/>
        <v>12</v>
      </c>
      <c r="X236" s="110" t="str">
        <f t="shared" si="23"/>
        <v>Quarter 4</v>
      </c>
      <c r="Y236" s="108" t="str" cm="1">
        <f t="array" ref="Y236">_xlfn.IFS(OR(W236=1,W236=2,W236=3),"1",(OR(W236=4,W236=5,W236=6)),"2",(OR(W236=7,W236=8,W236=9)),"3",(OR(W236=10,W236=11,W236=12)),"4")</f>
        <v>4</v>
      </c>
      <c r="Z236" s="109">
        <v>2014</v>
      </c>
      <c r="AC236" s="40"/>
    </row>
    <row r="237" spans="1:29" ht="17.149999999999999" customHeight="1" x14ac:dyDescent="0.35">
      <c r="A237" s="50" t="str">
        <f t="shared" si="21"/>
        <v>January 2015</v>
      </c>
      <c r="B237" s="39">
        <v>38751.129999999997</v>
      </c>
      <c r="C237" s="40">
        <v>54057.38</v>
      </c>
      <c r="D237" s="40">
        <v>7866.96</v>
      </c>
      <c r="E237" s="41">
        <f t="shared" si="19"/>
        <v>46190.42</v>
      </c>
      <c r="F237" s="39">
        <v>14753.7</v>
      </c>
      <c r="G237" s="40">
        <v>-30.8</v>
      </c>
      <c r="H237" s="40">
        <v>36.39</v>
      </c>
      <c r="I237" s="42">
        <f t="shared" si="20"/>
        <v>92808.51</v>
      </c>
      <c r="J237" s="43">
        <f t="shared" si="24"/>
        <v>99700.839999999982</v>
      </c>
      <c r="K237" s="39" t="s">
        <v>68</v>
      </c>
      <c r="L237" s="40" t="s">
        <v>68</v>
      </c>
      <c r="M237" s="40" t="s">
        <v>68</v>
      </c>
      <c r="N237" s="44" t="s">
        <v>68</v>
      </c>
      <c r="O237" s="40">
        <v>4104.83</v>
      </c>
      <c r="P237" s="40">
        <v>239</v>
      </c>
      <c r="Q237" s="40">
        <v>176.27</v>
      </c>
      <c r="R237" s="44">
        <v>7.7</v>
      </c>
      <c r="S237" s="39" t="s">
        <v>68</v>
      </c>
      <c r="T237" s="47" t="s">
        <v>68</v>
      </c>
      <c r="V237" s="109" t="s">
        <v>89</v>
      </c>
      <c r="W237" s="108">
        <f t="shared" si="22"/>
        <v>1</v>
      </c>
      <c r="X237" s="108" t="str">
        <f t="shared" si="23"/>
        <v>Quarter 1</v>
      </c>
      <c r="Y237" s="108" t="str" cm="1">
        <f t="array" ref="Y237">_xlfn.IFS(OR(W237=1,W237=2,W237=3),"1",(OR(W237=4,W237=5,W237=6)),"2",(OR(W237=7,W237=8,W237=9)),"3",(OR(W237=10,W237=11,W237=12)),"4")</f>
        <v>1</v>
      </c>
      <c r="Z237" s="109">
        <v>2015</v>
      </c>
      <c r="AC237" s="40"/>
    </row>
    <row r="238" spans="1:29" ht="17.149999999999999" customHeight="1" x14ac:dyDescent="0.35">
      <c r="A238" s="50" t="str">
        <f t="shared" si="21"/>
        <v>February 2015</v>
      </c>
      <c r="B238" s="39">
        <v>34235.57</v>
      </c>
      <c r="C238" s="40">
        <v>50973.39</v>
      </c>
      <c r="D238" s="40">
        <v>6587.07</v>
      </c>
      <c r="E238" s="41">
        <f t="shared" si="19"/>
        <v>44386.32</v>
      </c>
      <c r="F238" s="39">
        <v>14281.99</v>
      </c>
      <c r="G238" s="40">
        <v>-30.8</v>
      </c>
      <c r="H238" s="40">
        <v>44.75</v>
      </c>
      <c r="I238" s="42">
        <f t="shared" si="20"/>
        <v>85208.959999999992</v>
      </c>
      <c r="J238" s="43">
        <f t="shared" si="24"/>
        <v>92917.829999999987</v>
      </c>
      <c r="K238" s="39" t="s">
        <v>68</v>
      </c>
      <c r="L238" s="40" t="s">
        <v>68</v>
      </c>
      <c r="M238" s="40" t="s">
        <v>68</v>
      </c>
      <c r="N238" s="44" t="s">
        <v>68</v>
      </c>
      <c r="O238" s="40">
        <v>4031.25</v>
      </c>
      <c r="P238" s="40">
        <v>286</v>
      </c>
      <c r="Q238" s="40">
        <v>137.05000000000001</v>
      </c>
      <c r="R238" s="44">
        <v>14.99</v>
      </c>
      <c r="S238" s="39" t="s">
        <v>68</v>
      </c>
      <c r="T238" s="47" t="s">
        <v>68</v>
      </c>
      <c r="V238" s="109" t="s">
        <v>90</v>
      </c>
      <c r="W238" s="108">
        <f t="shared" si="22"/>
        <v>2</v>
      </c>
      <c r="X238" s="108" t="str">
        <f t="shared" si="23"/>
        <v>Quarter 1</v>
      </c>
      <c r="Y238" s="108" t="str" cm="1">
        <f t="array" ref="Y238">_xlfn.IFS(OR(W238=1,W238=2,W238=3),"1",(OR(W238=4,W238=5,W238=6)),"2",(OR(W238=7,W238=8,W238=9)),"3",(OR(W238=10,W238=11,W238=12)),"4")</f>
        <v>1</v>
      </c>
      <c r="Z238" s="109">
        <v>2015</v>
      </c>
      <c r="AC238" s="40"/>
    </row>
    <row r="239" spans="1:29" ht="17.149999999999999" customHeight="1" x14ac:dyDescent="0.35">
      <c r="A239" s="50" t="str">
        <f t="shared" si="21"/>
        <v>March 2015</v>
      </c>
      <c r="B239" s="39">
        <v>39585.089999999997</v>
      </c>
      <c r="C239" s="40">
        <v>51828.41</v>
      </c>
      <c r="D239" s="40">
        <v>11001.81</v>
      </c>
      <c r="E239" s="41">
        <f t="shared" si="19"/>
        <v>40826.600000000006</v>
      </c>
      <c r="F239" s="39">
        <v>5504.24</v>
      </c>
      <c r="G239" s="40">
        <v>-30.8</v>
      </c>
      <c r="H239" s="40">
        <v>63.54</v>
      </c>
      <c r="I239" s="42">
        <f t="shared" si="20"/>
        <v>91413.5</v>
      </c>
      <c r="J239" s="43">
        <f t="shared" si="24"/>
        <v>85948.67</v>
      </c>
      <c r="K239" s="39" t="s">
        <v>68</v>
      </c>
      <c r="L239" s="40" t="s">
        <v>68</v>
      </c>
      <c r="M239" s="40" t="s">
        <v>68</v>
      </c>
      <c r="N239" s="44" t="s">
        <v>68</v>
      </c>
      <c r="O239" s="40">
        <v>4431.08</v>
      </c>
      <c r="P239" s="40">
        <v>159</v>
      </c>
      <c r="Q239" s="40">
        <v>213.05</v>
      </c>
      <c r="R239" s="44">
        <v>17.239999999999998</v>
      </c>
      <c r="S239" s="39" t="s">
        <v>68</v>
      </c>
      <c r="T239" s="47" t="s">
        <v>68</v>
      </c>
      <c r="V239" s="109" t="s">
        <v>91</v>
      </c>
      <c r="W239" s="108">
        <f t="shared" si="22"/>
        <v>3</v>
      </c>
      <c r="X239" s="108" t="str">
        <f t="shared" si="23"/>
        <v>Quarter 1</v>
      </c>
      <c r="Y239" s="108" t="str" cm="1">
        <f t="array" ref="Y239">_xlfn.IFS(OR(W239=1,W239=2,W239=3),"1",(OR(W239=4,W239=5,W239=6)),"2",(OR(W239=7,W239=8,W239=9)),"3",(OR(W239=10,W239=11,W239=12)),"4")</f>
        <v>1</v>
      </c>
      <c r="Z239" s="109">
        <v>2015</v>
      </c>
      <c r="AC239" s="40"/>
    </row>
    <row r="240" spans="1:29" ht="17.149999999999999" customHeight="1" x14ac:dyDescent="0.35">
      <c r="A240" s="50" t="str">
        <f t="shared" si="21"/>
        <v>April 2015</v>
      </c>
      <c r="B240" s="39">
        <v>39396.730000000003</v>
      </c>
      <c r="C240" s="40">
        <v>32421.23</v>
      </c>
      <c r="D240" s="40">
        <v>12068.02</v>
      </c>
      <c r="E240" s="41">
        <f t="shared" si="19"/>
        <v>20353.21</v>
      </c>
      <c r="F240" s="39">
        <v>2590.34</v>
      </c>
      <c r="G240" s="40">
        <v>-32.08</v>
      </c>
      <c r="H240" s="40">
        <v>65.849999999999994</v>
      </c>
      <c r="I240" s="42">
        <f t="shared" si="20"/>
        <v>71817.960000000006</v>
      </c>
      <c r="J240" s="43">
        <f t="shared" si="24"/>
        <v>62374.049999999996</v>
      </c>
      <c r="K240" s="39" t="s">
        <v>68</v>
      </c>
      <c r="L240" s="40" t="s">
        <v>68</v>
      </c>
      <c r="M240" s="40" t="s">
        <v>68</v>
      </c>
      <c r="N240" s="44" t="s">
        <v>68</v>
      </c>
      <c r="O240" s="40">
        <v>4777.12</v>
      </c>
      <c r="P240" s="40">
        <v>156</v>
      </c>
      <c r="Q240" s="40">
        <v>151.56</v>
      </c>
      <c r="R240" s="44">
        <v>18.34</v>
      </c>
      <c r="S240" s="39" t="s">
        <v>68</v>
      </c>
      <c r="T240" s="47" t="s">
        <v>68</v>
      </c>
      <c r="V240" s="109" t="s">
        <v>92</v>
      </c>
      <c r="W240" s="108">
        <f t="shared" si="22"/>
        <v>4</v>
      </c>
      <c r="X240" s="110" t="str">
        <f t="shared" si="23"/>
        <v>Quarter 2</v>
      </c>
      <c r="Y240" s="108" t="str" cm="1">
        <f t="array" ref="Y240">_xlfn.IFS(OR(W240=1,W240=2,W240=3),"1",(OR(W240=4,W240=5,W240=6)),"2",(OR(W240=7,W240=8,W240=9)),"3",(OR(W240=10,W240=11,W240=12)),"4")</f>
        <v>2</v>
      </c>
      <c r="Z240" s="109">
        <v>2015</v>
      </c>
      <c r="AC240" s="40"/>
    </row>
    <row r="241" spans="1:29" ht="17.149999999999999" customHeight="1" x14ac:dyDescent="0.35">
      <c r="A241" s="50" t="str">
        <f t="shared" si="21"/>
        <v>May 2015</v>
      </c>
      <c r="B241" s="39">
        <v>42881.78</v>
      </c>
      <c r="C241" s="40">
        <v>34108.129999999997</v>
      </c>
      <c r="D241" s="40">
        <v>17155.97</v>
      </c>
      <c r="E241" s="41">
        <f t="shared" si="19"/>
        <v>16952.159999999996</v>
      </c>
      <c r="F241" s="39">
        <v>-4455.0200000000004</v>
      </c>
      <c r="G241" s="40">
        <v>-32.08</v>
      </c>
      <c r="H241" s="40">
        <v>77.069999999999993</v>
      </c>
      <c r="I241" s="42">
        <f t="shared" si="20"/>
        <v>76989.91</v>
      </c>
      <c r="J241" s="43">
        <f t="shared" si="24"/>
        <v>55423.909999999996</v>
      </c>
      <c r="K241" s="39" t="s">
        <v>68</v>
      </c>
      <c r="L241" s="40" t="s">
        <v>68</v>
      </c>
      <c r="M241" s="40" t="s">
        <v>68</v>
      </c>
      <c r="N241" s="44" t="s">
        <v>68</v>
      </c>
      <c r="O241" s="40">
        <v>4720.82</v>
      </c>
      <c r="P241" s="40">
        <v>140</v>
      </c>
      <c r="Q241" s="40">
        <v>243.35</v>
      </c>
      <c r="R241" s="44">
        <v>53.98</v>
      </c>
      <c r="S241" s="39" t="s">
        <v>68</v>
      </c>
      <c r="T241" s="47" t="s">
        <v>68</v>
      </c>
      <c r="V241" s="109" t="s">
        <v>93</v>
      </c>
      <c r="W241" s="108">
        <f t="shared" si="22"/>
        <v>5</v>
      </c>
      <c r="X241" s="108" t="str">
        <f t="shared" si="23"/>
        <v>Quarter 2</v>
      </c>
      <c r="Y241" s="108" t="str" cm="1">
        <f t="array" ref="Y241">_xlfn.IFS(OR(W241=1,W241=2,W241=3),"1",(OR(W241=4,W241=5,W241=6)),"2",(OR(W241=7,W241=8,W241=9)),"3",(OR(W241=10,W241=11,W241=12)),"4")</f>
        <v>2</v>
      </c>
      <c r="Z241" s="109">
        <v>2015</v>
      </c>
      <c r="AC241" s="40"/>
    </row>
    <row r="242" spans="1:29" ht="17.149999999999999" customHeight="1" x14ac:dyDescent="0.35">
      <c r="A242" s="50" t="str">
        <f t="shared" si="21"/>
        <v>June 2015</v>
      </c>
      <c r="B242" s="39">
        <v>36260.28</v>
      </c>
      <c r="C242" s="40">
        <v>27921.09</v>
      </c>
      <c r="D242" s="40">
        <v>9376.23</v>
      </c>
      <c r="E242" s="41">
        <f t="shared" si="19"/>
        <v>18544.86</v>
      </c>
      <c r="F242" s="39">
        <v>-8984.0300000000007</v>
      </c>
      <c r="G242" s="40">
        <v>-32.08</v>
      </c>
      <c r="H242" s="40">
        <v>87.89</v>
      </c>
      <c r="I242" s="42">
        <f t="shared" si="20"/>
        <v>64181.369999999995</v>
      </c>
      <c r="J242" s="43">
        <f t="shared" si="24"/>
        <v>45876.92</v>
      </c>
      <c r="K242" s="39" t="s">
        <v>68</v>
      </c>
      <c r="L242" s="40" t="s">
        <v>68</v>
      </c>
      <c r="M242" s="40" t="s">
        <v>68</v>
      </c>
      <c r="N242" s="44" t="s">
        <v>68</v>
      </c>
      <c r="O242" s="40">
        <v>4186.93</v>
      </c>
      <c r="P242" s="40">
        <v>108</v>
      </c>
      <c r="Q242" s="40">
        <v>145.69</v>
      </c>
      <c r="R242" s="44">
        <v>120.97</v>
      </c>
      <c r="S242" s="39" t="s">
        <v>68</v>
      </c>
      <c r="T242" s="47" t="s">
        <v>68</v>
      </c>
      <c r="V242" s="109" t="s">
        <v>94</v>
      </c>
      <c r="W242" s="108">
        <f t="shared" si="22"/>
        <v>6</v>
      </c>
      <c r="X242" s="108" t="str">
        <f t="shared" si="23"/>
        <v>Quarter 2</v>
      </c>
      <c r="Y242" s="108" t="str" cm="1">
        <f t="array" ref="Y242">_xlfn.IFS(OR(W242=1,W242=2,W242=3),"1",(OR(W242=4,W242=5,W242=6)),"2",(OR(W242=7,W242=8,W242=9)),"3",(OR(W242=10,W242=11,W242=12)),"4")</f>
        <v>2</v>
      </c>
      <c r="Z242" s="109">
        <v>2015</v>
      </c>
      <c r="AC242" s="40"/>
    </row>
    <row r="243" spans="1:29" ht="17.149999999999999" customHeight="1" x14ac:dyDescent="0.35">
      <c r="A243" s="50" t="str">
        <f t="shared" si="21"/>
        <v>July 2015</v>
      </c>
      <c r="B243" s="39">
        <v>33735.050000000003</v>
      </c>
      <c r="C243" s="40">
        <v>32027.99</v>
      </c>
      <c r="D243" s="40">
        <v>16108.37</v>
      </c>
      <c r="E243" s="41">
        <f t="shared" si="19"/>
        <v>15919.62</v>
      </c>
      <c r="F243" s="39">
        <v>-6916.37</v>
      </c>
      <c r="G243" s="40">
        <v>-33.049999999999997</v>
      </c>
      <c r="H243" s="40">
        <v>92.5</v>
      </c>
      <c r="I243" s="42">
        <f t="shared" si="20"/>
        <v>65763.040000000008</v>
      </c>
      <c r="J243" s="43">
        <f t="shared" si="24"/>
        <v>42797.75</v>
      </c>
      <c r="K243" s="39" t="s">
        <v>68</v>
      </c>
      <c r="L243" s="40" t="s">
        <v>68</v>
      </c>
      <c r="M243" s="40" t="s">
        <v>68</v>
      </c>
      <c r="N243" s="44" t="s">
        <v>68</v>
      </c>
      <c r="O243" s="40">
        <v>3859.29</v>
      </c>
      <c r="P243" s="40">
        <v>134</v>
      </c>
      <c r="Q243" s="40">
        <v>171.85</v>
      </c>
      <c r="R243" s="44">
        <v>113.63</v>
      </c>
      <c r="S243" s="39" t="s">
        <v>68</v>
      </c>
      <c r="T243" s="47" t="s">
        <v>68</v>
      </c>
      <c r="V243" s="109" t="s">
        <v>95</v>
      </c>
      <c r="W243" s="108">
        <f t="shared" si="22"/>
        <v>7</v>
      </c>
      <c r="X243" s="108" t="str">
        <f t="shared" si="23"/>
        <v>Quarter 3</v>
      </c>
      <c r="Y243" s="108" t="str" cm="1">
        <f t="array" ref="Y243">_xlfn.IFS(OR(W243=1,W243=2,W243=3),"1",(OR(W243=4,W243=5,W243=6)),"2",(OR(W243=7,W243=8,W243=9)),"3",(OR(W243=10,W243=11,W243=12)),"4")</f>
        <v>3</v>
      </c>
      <c r="Z243" s="109">
        <v>2015</v>
      </c>
      <c r="AC243" s="40"/>
    </row>
    <row r="244" spans="1:29" ht="17.149999999999999" customHeight="1" x14ac:dyDescent="0.35">
      <c r="A244" s="50" t="str">
        <f t="shared" si="21"/>
        <v>August 2015</v>
      </c>
      <c r="B244" s="39">
        <v>33865.279999999999</v>
      </c>
      <c r="C244" s="40">
        <v>37195.94</v>
      </c>
      <c r="D244" s="40">
        <v>19415.82</v>
      </c>
      <c r="E244" s="41">
        <f t="shared" si="19"/>
        <v>17780.120000000003</v>
      </c>
      <c r="F244" s="39">
        <v>-8973.77</v>
      </c>
      <c r="G244" s="40">
        <v>-33.049999999999997</v>
      </c>
      <c r="H244" s="40">
        <v>96.88</v>
      </c>
      <c r="I244" s="42">
        <f t="shared" si="20"/>
        <v>71061.22</v>
      </c>
      <c r="J244" s="43">
        <f t="shared" si="24"/>
        <v>42735.46</v>
      </c>
      <c r="K244" s="39" t="s">
        <v>68</v>
      </c>
      <c r="L244" s="40" t="s">
        <v>68</v>
      </c>
      <c r="M244" s="40" t="s">
        <v>68</v>
      </c>
      <c r="N244" s="44" t="s">
        <v>68</v>
      </c>
      <c r="O244" s="40">
        <v>3815.2</v>
      </c>
      <c r="P244" s="40">
        <v>63</v>
      </c>
      <c r="Q244" s="40">
        <v>217.14</v>
      </c>
      <c r="R244" s="44">
        <v>98.23</v>
      </c>
      <c r="S244" s="39" t="s">
        <v>68</v>
      </c>
      <c r="T244" s="47" t="s">
        <v>68</v>
      </c>
      <c r="V244" s="109" t="s">
        <v>96</v>
      </c>
      <c r="W244" s="108">
        <f t="shared" si="22"/>
        <v>8</v>
      </c>
      <c r="X244" s="110" t="str">
        <f t="shared" si="23"/>
        <v>Quarter 3</v>
      </c>
      <c r="Y244" s="108" t="str" cm="1">
        <f t="array" ref="Y244">_xlfn.IFS(OR(W244=1,W244=2,W244=3),"1",(OR(W244=4,W244=5,W244=6)),"2",(OR(W244=7,W244=8,W244=9)),"3",(OR(W244=10,W244=11,W244=12)),"4")</f>
        <v>3</v>
      </c>
      <c r="Z244" s="109">
        <v>2015</v>
      </c>
      <c r="AC244" s="40"/>
    </row>
    <row r="245" spans="1:29" ht="17.149999999999999" customHeight="1" x14ac:dyDescent="0.35">
      <c r="A245" s="50" t="str">
        <f t="shared" si="21"/>
        <v>September 2015</v>
      </c>
      <c r="B245" s="39">
        <v>31695.65</v>
      </c>
      <c r="C245" s="40">
        <v>35380.660000000003</v>
      </c>
      <c r="D245" s="40">
        <v>16617.88</v>
      </c>
      <c r="E245" s="41">
        <f t="shared" si="19"/>
        <v>18762.780000000002</v>
      </c>
      <c r="F245" s="39">
        <v>186.31</v>
      </c>
      <c r="G245" s="40">
        <v>-33.049999999999997</v>
      </c>
      <c r="H245" s="40">
        <v>92.26</v>
      </c>
      <c r="I245" s="42">
        <f t="shared" si="20"/>
        <v>67076.31</v>
      </c>
      <c r="J245" s="43">
        <f t="shared" si="24"/>
        <v>50703.94999999999</v>
      </c>
      <c r="K245" s="39" t="s">
        <v>68</v>
      </c>
      <c r="L245" s="40" t="s">
        <v>68</v>
      </c>
      <c r="M245" s="40" t="s">
        <v>68</v>
      </c>
      <c r="N245" s="44" t="s">
        <v>68</v>
      </c>
      <c r="O245" s="40">
        <v>3693.48</v>
      </c>
      <c r="P245" s="40">
        <v>71</v>
      </c>
      <c r="Q245" s="40">
        <v>190.42</v>
      </c>
      <c r="R245" s="44">
        <v>3.31</v>
      </c>
      <c r="S245" s="39" t="s">
        <v>68</v>
      </c>
      <c r="T245" s="47" t="s">
        <v>68</v>
      </c>
      <c r="V245" s="109" t="s">
        <v>97</v>
      </c>
      <c r="W245" s="108">
        <f t="shared" si="22"/>
        <v>9</v>
      </c>
      <c r="X245" s="108" t="str">
        <f t="shared" si="23"/>
        <v>Quarter 3</v>
      </c>
      <c r="Y245" s="108" t="str" cm="1">
        <f t="array" ref="Y245">_xlfn.IFS(OR(W245=1,W245=2,W245=3),"1",(OR(W245=4,W245=5,W245=6)),"2",(OR(W245=7,W245=8,W245=9)),"3",(OR(W245=10,W245=11,W245=12)),"4")</f>
        <v>3</v>
      </c>
      <c r="Z245" s="109">
        <v>2015</v>
      </c>
      <c r="AC245" s="40"/>
    </row>
    <row r="246" spans="1:29" ht="17.149999999999999" customHeight="1" x14ac:dyDescent="0.35">
      <c r="A246" s="50" t="str">
        <f t="shared" si="21"/>
        <v>October 2015</v>
      </c>
      <c r="B246" s="39">
        <v>37681.339999999997</v>
      </c>
      <c r="C246" s="40">
        <v>45447.519999999997</v>
      </c>
      <c r="D246" s="40">
        <v>15460.28</v>
      </c>
      <c r="E246" s="41">
        <f t="shared" si="19"/>
        <v>29987.239999999998</v>
      </c>
      <c r="F246" s="39">
        <v>-4109.6899999999996</v>
      </c>
      <c r="G246" s="40">
        <v>-44.14</v>
      </c>
      <c r="H246" s="40">
        <v>104.94</v>
      </c>
      <c r="I246" s="42">
        <f t="shared" si="20"/>
        <v>83128.859999999986</v>
      </c>
      <c r="J246" s="43">
        <f t="shared" si="24"/>
        <v>63619.689999999988</v>
      </c>
      <c r="K246" s="39" t="s">
        <v>68</v>
      </c>
      <c r="L246" s="40" t="s">
        <v>68</v>
      </c>
      <c r="M246" s="40" t="s">
        <v>68</v>
      </c>
      <c r="N246" s="44" t="s">
        <v>68</v>
      </c>
      <c r="O246" s="40">
        <v>3436.65</v>
      </c>
      <c r="P246" s="40">
        <v>104</v>
      </c>
      <c r="Q246" s="40">
        <v>240.26</v>
      </c>
      <c r="R246" s="44">
        <v>3.31</v>
      </c>
      <c r="S246" s="39" t="s">
        <v>68</v>
      </c>
      <c r="T246" s="47" t="s">
        <v>68</v>
      </c>
      <c r="V246" s="109" t="s">
        <v>98</v>
      </c>
      <c r="W246" s="108">
        <f t="shared" si="22"/>
        <v>10</v>
      </c>
      <c r="X246" s="108" t="str">
        <f t="shared" si="23"/>
        <v>Quarter 4</v>
      </c>
      <c r="Y246" s="108" t="str" cm="1">
        <f t="array" ref="Y246">_xlfn.IFS(OR(W246=1,W246=2,W246=3),"1",(OR(W246=4,W246=5,W246=6)),"2",(OR(W246=7,W246=8,W246=9)),"3",(OR(W246=10,W246=11,W246=12)),"4")</f>
        <v>4</v>
      </c>
      <c r="Z246" s="109">
        <v>2015</v>
      </c>
      <c r="AC246" s="40"/>
    </row>
    <row r="247" spans="1:29" ht="17.149999999999999" customHeight="1" x14ac:dyDescent="0.35">
      <c r="A247" s="50" t="str">
        <f t="shared" si="21"/>
        <v>November 2015</v>
      </c>
      <c r="B247" s="39">
        <v>40992.74</v>
      </c>
      <c r="C247" s="40">
        <v>49051.74</v>
      </c>
      <c r="D247" s="40">
        <v>13594.91</v>
      </c>
      <c r="E247" s="41">
        <f t="shared" si="19"/>
        <v>35456.83</v>
      </c>
      <c r="F247" s="39">
        <v>185.31</v>
      </c>
      <c r="G247" s="40">
        <v>-44.14</v>
      </c>
      <c r="H247" s="40">
        <v>104.08</v>
      </c>
      <c r="I247" s="42">
        <f t="shared" si="20"/>
        <v>90044.479999999996</v>
      </c>
      <c r="J247" s="43">
        <f t="shared" si="24"/>
        <v>76694.819999999992</v>
      </c>
      <c r="K247" s="39" t="s">
        <v>68</v>
      </c>
      <c r="L247" s="40" t="s">
        <v>68</v>
      </c>
      <c r="M247" s="40" t="s">
        <v>68</v>
      </c>
      <c r="N247" s="44" t="s">
        <v>68</v>
      </c>
      <c r="O247" s="40">
        <v>4688.99</v>
      </c>
      <c r="P247" s="40">
        <v>155</v>
      </c>
      <c r="Q247" s="40">
        <v>221.27</v>
      </c>
      <c r="R247" s="44">
        <v>3.31</v>
      </c>
      <c r="S247" s="39" t="s">
        <v>68</v>
      </c>
      <c r="T247" s="47" t="s">
        <v>68</v>
      </c>
      <c r="V247" s="109" t="s">
        <v>99</v>
      </c>
      <c r="W247" s="108">
        <f t="shared" si="22"/>
        <v>11</v>
      </c>
      <c r="X247" s="108" t="str">
        <f t="shared" si="23"/>
        <v>Quarter 4</v>
      </c>
      <c r="Y247" s="108" t="str" cm="1">
        <f t="array" ref="Y247">_xlfn.IFS(OR(W247=1,W247=2,W247=3),"1",(OR(W247=4,W247=5,W247=6)),"2",(OR(W247=7,W247=8,W247=9)),"3",(OR(W247=10,W247=11,W247=12)),"4")</f>
        <v>4</v>
      </c>
      <c r="Z247" s="109">
        <v>2015</v>
      </c>
      <c r="AC247" s="40"/>
    </row>
    <row r="248" spans="1:29" ht="17.149999999999999" customHeight="1" x14ac:dyDescent="0.35">
      <c r="A248" s="50" t="str">
        <f t="shared" si="21"/>
        <v>December 2015</v>
      </c>
      <c r="B248" s="39">
        <v>42356.43</v>
      </c>
      <c r="C248" s="40">
        <v>47984.6</v>
      </c>
      <c r="D248" s="40">
        <v>11099.92</v>
      </c>
      <c r="E248" s="41">
        <f t="shared" si="19"/>
        <v>36884.68</v>
      </c>
      <c r="F248" s="39">
        <v>-89.69</v>
      </c>
      <c r="G248" s="40">
        <v>-44.14</v>
      </c>
      <c r="H248" s="40">
        <v>113.46</v>
      </c>
      <c r="I248" s="42">
        <f t="shared" si="20"/>
        <v>90341.03</v>
      </c>
      <c r="J248" s="43">
        <f t="shared" si="24"/>
        <v>79220.740000000005</v>
      </c>
      <c r="K248" s="39" t="s">
        <v>68</v>
      </c>
      <c r="L248" s="40" t="s">
        <v>68</v>
      </c>
      <c r="M248" s="40" t="s">
        <v>68</v>
      </c>
      <c r="N248" s="44" t="s">
        <v>68</v>
      </c>
      <c r="O248" s="40">
        <v>5278.47</v>
      </c>
      <c r="P248" s="40">
        <v>142</v>
      </c>
      <c r="Q248" s="40">
        <v>144.38999999999999</v>
      </c>
      <c r="R248" s="44">
        <v>3.31</v>
      </c>
      <c r="S248" s="39" t="s">
        <v>68</v>
      </c>
      <c r="T248" s="47" t="s">
        <v>68</v>
      </c>
      <c r="V248" s="109" t="s">
        <v>100</v>
      </c>
      <c r="W248" s="108">
        <f t="shared" si="22"/>
        <v>12</v>
      </c>
      <c r="X248" s="110" t="str">
        <f t="shared" si="23"/>
        <v>Quarter 4</v>
      </c>
      <c r="Y248" s="108" t="str" cm="1">
        <f t="array" ref="Y248">_xlfn.IFS(OR(W248=1,W248=2,W248=3),"1",(OR(W248=4,W248=5,W248=6)),"2",(OR(W248=7,W248=8,W248=9)),"3",(OR(W248=10,W248=11,W248=12)),"4")</f>
        <v>4</v>
      </c>
      <c r="Z248" s="109">
        <v>2015</v>
      </c>
      <c r="AC248" s="40"/>
    </row>
    <row r="249" spans="1:29" ht="17.149999999999999" customHeight="1" x14ac:dyDescent="0.35">
      <c r="A249" s="50" t="str">
        <f t="shared" si="21"/>
        <v>January 2016</v>
      </c>
      <c r="B249" s="39">
        <v>42270.12</v>
      </c>
      <c r="C249" s="40">
        <v>49367.22</v>
      </c>
      <c r="D249" s="40">
        <v>6614.76</v>
      </c>
      <c r="E249" s="41">
        <f t="shared" si="19"/>
        <v>42752.46</v>
      </c>
      <c r="F249" s="39">
        <v>13275.52</v>
      </c>
      <c r="G249" s="40">
        <v>-42.41</v>
      </c>
      <c r="H249" s="40">
        <v>323.89</v>
      </c>
      <c r="I249" s="42">
        <f t="shared" si="20"/>
        <v>91637.34</v>
      </c>
      <c r="J249" s="43">
        <f t="shared" si="24"/>
        <v>98579.58</v>
      </c>
      <c r="K249" s="39" t="s">
        <v>68</v>
      </c>
      <c r="L249" s="40" t="s">
        <v>68</v>
      </c>
      <c r="M249" s="40" t="s">
        <v>68</v>
      </c>
      <c r="N249" s="44" t="s">
        <v>68</v>
      </c>
      <c r="O249" s="40">
        <v>5067.22</v>
      </c>
      <c r="P249" s="40">
        <v>220</v>
      </c>
      <c r="Q249" s="40">
        <v>119.31</v>
      </c>
      <c r="R249" s="44">
        <v>13.87</v>
      </c>
      <c r="S249" s="39" t="s">
        <v>68</v>
      </c>
      <c r="T249" s="47" t="s">
        <v>68</v>
      </c>
      <c r="V249" s="109" t="s">
        <v>89</v>
      </c>
      <c r="W249" s="108">
        <f t="shared" si="22"/>
        <v>1</v>
      </c>
      <c r="X249" s="108" t="str">
        <f t="shared" si="23"/>
        <v>Quarter 1</v>
      </c>
      <c r="Y249" s="108" t="str" cm="1">
        <f t="array" ref="Y249">_xlfn.IFS(OR(W249=1,W249=2,W249=3),"1",(OR(W249=4,W249=5,W249=6)),"2",(OR(W249=7,W249=8,W249=9)),"3",(OR(W249=10,W249=11,W249=12)),"4")</f>
        <v>1</v>
      </c>
      <c r="Z249" s="109">
        <v>2016</v>
      </c>
      <c r="AC249" s="40"/>
    </row>
    <row r="250" spans="1:29" ht="17.149999999999999" customHeight="1" x14ac:dyDescent="0.35">
      <c r="A250" s="50" t="str">
        <f t="shared" si="21"/>
        <v>February 2016</v>
      </c>
      <c r="B250" s="39">
        <v>37127.730000000003</v>
      </c>
      <c r="C250" s="40">
        <v>47315.51</v>
      </c>
      <c r="D250" s="40">
        <v>5963.33</v>
      </c>
      <c r="E250" s="41">
        <f t="shared" si="19"/>
        <v>41352.18</v>
      </c>
      <c r="F250" s="39">
        <v>14733.37</v>
      </c>
      <c r="G250" s="40">
        <v>-42.41</v>
      </c>
      <c r="H250" s="40">
        <v>302.99</v>
      </c>
      <c r="I250" s="42">
        <f t="shared" si="20"/>
        <v>84443.24</v>
      </c>
      <c r="J250" s="43">
        <f t="shared" si="24"/>
        <v>93473.86</v>
      </c>
      <c r="K250" s="39" t="s">
        <v>68</v>
      </c>
      <c r="L250" s="40" t="s">
        <v>68</v>
      </c>
      <c r="M250" s="40" t="s">
        <v>68</v>
      </c>
      <c r="N250" s="44" t="s">
        <v>68</v>
      </c>
      <c r="O250" s="40">
        <v>4454.3</v>
      </c>
      <c r="P250" s="40">
        <v>170.92</v>
      </c>
      <c r="Q250" s="40">
        <v>135.47</v>
      </c>
      <c r="R250" s="44">
        <v>15.33</v>
      </c>
      <c r="S250" s="39" t="s">
        <v>68</v>
      </c>
      <c r="T250" s="47" t="s">
        <v>68</v>
      </c>
      <c r="V250" s="109" t="s">
        <v>90</v>
      </c>
      <c r="W250" s="108">
        <f t="shared" si="22"/>
        <v>2</v>
      </c>
      <c r="X250" s="108" t="str">
        <f t="shared" si="23"/>
        <v>Quarter 1</v>
      </c>
      <c r="Y250" s="108" t="str" cm="1">
        <f t="array" ref="Y250">_xlfn.IFS(OR(W250=1,W250=2,W250=3),"1",(OR(W250=4,W250=5,W250=6)),"2",(OR(W250=7,W250=8,W250=9)),"3",(OR(W250=10,W250=11,W250=12)),"4")</f>
        <v>1</v>
      </c>
      <c r="Z250" s="109">
        <v>2016</v>
      </c>
      <c r="AC250" s="40"/>
    </row>
    <row r="251" spans="1:29" ht="17.149999999999999" customHeight="1" x14ac:dyDescent="0.35">
      <c r="A251" s="50" t="str">
        <f t="shared" si="21"/>
        <v>March 2016</v>
      </c>
      <c r="B251" s="39">
        <v>39190.53</v>
      </c>
      <c r="C251" s="40">
        <v>56319.39</v>
      </c>
      <c r="D251" s="40">
        <v>6911.03</v>
      </c>
      <c r="E251" s="41">
        <f t="shared" si="19"/>
        <v>49408.36</v>
      </c>
      <c r="F251" s="39">
        <v>6790.1</v>
      </c>
      <c r="G251" s="40">
        <v>-42.41</v>
      </c>
      <c r="H251" s="40">
        <v>323.89</v>
      </c>
      <c r="I251" s="42">
        <f t="shared" si="20"/>
        <v>95509.92</v>
      </c>
      <c r="J251" s="43">
        <f t="shared" si="24"/>
        <v>95670.47</v>
      </c>
      <c r="K251" s="39" t="s">
        <v>68</v>
      </c>
      <c r="L251" s="40" t="s">
        <v>68</v>
      </c>
      <c r="M251" s="40" t="s">
        <v>68</v>
      </c>
      <c r="N251" s="44" t="s">
        <v>68</v>
      </c>
      <c r="O251" s="40">
        <v>4402.83</v>
      </c>
      <c r="P251" s="40">
        <v>217.64</v>
      </c>
      <c r="Q251" s="40">
        <v>160.19</v>
      </c>
      <c r="R251" s="44">
        <v>16.260000000000002</v>
      </c>
      <c r="S251" s="39" t="s">
        <v>68</v>
      </c>
      <c r="T251" s="47" t="s">
        <v>68</v>
      </c>
      <c r="V251" s="109" t="s">
        <v>91</v>
      </c>
      <c r="W251" s="108">
        <f t="shared" si="22"/>
        <v>3</v>
      </c>
      <c r="X251" s="108" t="str">
        <f t="shared" si="23"/>
        <v>Quarter 1</v>
      </c>
      <c r="Y251" s="108" t="str" cm="1">
        <f t="array" ref="Y251">_xlfn.IFS(OR(W251=1,W251=2,W251=3),"1",(OR(W251=4,W251=5,W251=6)),"2",(OR(W251=7,W251=8,W251=9)),"3",(OR(W251=10,W251=11,W251=12)),"4")</f>
        <v>1</v>
      </c>
      <c r="Z251" s="109">
        <v>2016</v>
      </c>
      <c r="AC251" s="40"/>
    </row>
    <row r="252" spans="1:29" ht="17.149999999999999" customHeight="1" x14ac:dyDescent="0.35">
      <c r="A252" s="50" t="str">
        <f t="shared" si="21"/>
        <v>April 2016</v>
      </c>
      <c r="B252" s="39">
        <v>38173.42</v>
      </c>
      <c r="C252" s="40">
        <v>46579.99</v>
      </c>
      <c r="D252" s="40">
        <v>9761.7800000000007</v>
      </c>
      <c r="E252" s="41">
        <f t="shared" si="19"/>
        <v>36818.21</v>
      </c>
      <c r="F252" s="39">
        <v>2666.72</v>
      </c>
      <c r="G252" s="40">
        <v>-35.36</v>
      </c>
      <c r="H252" s="40">
        <v>313.44</v>
      </c>
      <c r="I252" s="42">
        <f t="shared" si="20"/>
        <v>84753.41</v>
      </c>
      <c r="J252" s="43">
        <f t="shared" si="24"/>
        <v>77936.430000000008</v>
      </c>
      <c r="K252" s="39" t="s">
        <v>68</v>
      </c>
      <c r="L252" s="40" t="s">
        <v>68</v>
      </c>
      <c r="M252" s="40" t="s">
        <v>68</v>
      </c>
      <c r="N252" s="44" t="s">
        <v>68</v>
      </c>
      <c r="O252" s="40">
        <v>4261.37</v>
      </c>
      <c r="P252" s="40">
        <v>141.47999999999999</v>
      </c>
      <c r="Q252" s="40">
        <v>178.09</v>
      </c>
      <c r="R252" s="44">
        <v>26.23</v>
      </c>
      <c r="S252" s="39" t="s">
        <v>68</v>
      </c>
      <c r="T252" s="47" t="s">
        <v>68</v>
      </c>
      <c r="V252" s="109" t="s">
        <v>92</v>
      </c>
      <c r="W252" s="108">
        <f t="shared" si="22"/>
        <v>4</v>
      </c>
      <c r="X252" s="110" t="str">
        <f t="shared" si="23"/>
        <v>Quarter 2</v>
      </c>
      <c r="Y252" s="108" t="str" cm="1">
        <f t="array" ref="Y252">_xlfn.IFS(OR(W252=1,W252=2,W252=3),"1",(OR(W252=4,W252=5,W252=6)),"2",(OR(W252=7,W252=8,W252=9)),"3",(OR(W252=10,W252=11,W252=12)),"4")</f>
        <v>2</v>
      </c>
      <c r="Z252" s="109">
        <v>2016</v>
      </c>
      <c r="AC252" s="40"/>
    </row>
    <row r="253" spans="1:29" ht="17.149999999999999" customHeight="1" x14ac:dyDescent="0.35">
      <c r="A253" s="50" t="str">
        <f t="shared" si="21"/>
        <v>May 2016</v>
      </c>
      <c r="B253" s="39">
        <v>40961.15</v>
      </c>
      <c r="C253" s="40">
        <v>36119.35</v>
      </c>
      <c r="D253" s="40">
        <v>15035.58</v>
      </c>
      <c r="E253" s="41">
        <f t="shared" si="19"/>
        <v>21083.769999999997</v>
      </c>
      <c r="F253" s="39">
        <v>-7637.67</v>
      </c>
      <c r="G253" s="40">
        <v>-35.36</v>
      </c>
      <c r="H253" s="40">
        <v>323.89</v>
      </c>
      <c r="I253" s="42">
        <f t="shared" si="20"/>
        <v>77080.5</v>
      </c>
      <c r="J253" s="43">
        <f t="shared" si="24"/>
        <v>54695.78</v>
      </c>
      <c r="K253" s="39" t="s">
        <v>68</v>
      </c>
      <c r="L253" s="40" t="s">
        <v>68</v>
      </c>
      <c r="M253" s="40" t="s">
        <v>68</v>
      </c>
      <c r="N253" s="44" t="s">
        <v>68</v>
      </c>
      <c r="O253" s="40">
        <v>4339.8900000000003</v>
      </c>
      <c r="P253" s="40">
        <v>136</v>
      </c>
      <c r="Q253" s="40">
        <v>208.23</v>
      </c>
      <c r="R253" s="44">
        <v>53.49</v>
      </c>
      <c r="S253" s="39" t="s">
        <v>68</v>
      </c>
      <c r="T253" s="47" t="s">
        <v>68</v>
      </c>
      <c r="V253" s="109" t="s">
        <v>93</v>
      </c>
      <c r="W253" s="108">
        <f t="shared" si="22"/>
        <v>5</v>
      </c>
      <c r="X253" s="108" t="str">
        <f t="shared" si="23"/>
        <v>Quarter 2</v>
      </c>
      <c r="Y253" s="108" t="str" cm="1">
        <f t="array" ref="Y253">_xlfn.IFS(OR(W253=1,W253=2,W253=3),"1",(OR(W253=4,W253=5,W253=6)),"2",(OR(W253=7,W253=8,W253=9)),"3",(OR(W253=10,W253=11,W253=12)),"4")</f>
        <v>2</v>
      </c>
      <c r="Z253" s="109">
        <v>2016</v>
      </c>
      <c r="AC253" s="40"/>
    </row>
    <row r="254" spans="1:29" ht="17.149999999999999" customHeight="1" x14ac:dyDescent="0.35">
      <c r="A254" s="50" t="str">
        <f t="shared" si="21"/>
        <v>June 2016</v>
      </c>
      <c r="B254" s="39">
        <v>33464.32</v>
      </c>
      <c r="C254" s="40">
        <v>29786.07</v>
      </c>
      <c r="D254" s="40">
        <v>3344.78</v>
      </c>
      <c r="E254" s="41">
        <f t="shared" si="19"/>
        <v>26441.29</v>
      </c>
      <c r="F254" s="39">
        <v>-9242.42</v>
      </c>
      <c r="G254" s="40">
        <v>-35.36</v>
      </c>
      <c r="H254" s="40">
        <v>313.44</v>
      </c>
      <c r="I254" s="42">
        <f t="shared" si="20"/>
        <v>63250.39</v>
      </c>
      <c r="J254" s="43">
        <f t="shared" si="24"/>
        <v>50941.270000000004</v>
      </c>
      <c r="K254" s="39" t="s">
        <v>68</v>
      </c>
      <c r="L254" s="40" t="s">
        <v>68</v>
      </c>
      <c r="M254" s="40" t="s">
        <v>68</v>
      </c>
      <c r="N254" s="44" t="s">
        <v>68</v>
      </c>
      <c r="O254" s="40">
        <v>3712.26</v>
      </c>
      <c r="P254" s="40">
        <v>110.11</v>
      </c>
      <c r="Q254" s="40">
        <v>118.3</v>
      </c>
      <c r="R254" s="44">
        <v>2.96</v>
      </c>
      <c r="S254" s="39" t="s">
        <v>68</v>
      </c>
      <c r="T254" s="47" t="s">
        <v>68</v>
      </c>
      <c r="V254" s="109" t="s">
        <v>94</v>
      </c>
      <c r="W254" s="108">
        <f t="shared" si="22"/>
        <v>6</v>
      </c>
      <c r="X254" s="108" t="str">
        <f t="shared" si="23"/>
        <v>Quarter 2</v>
      </c>
      <c r="Y254" s="108" t="str" cm="1">
        <f t="array" ref="Y254">_xlfn.IFS(OR(W254=1,W254=2,W254=3),"1",(OR(W254=4,W254=5,W254=6)),"2",(OR(W254=7,W254=8,W254=9)),"3",(OR(W254=10,W254=11,W254=12)),"4")</f>
        <v>2</v>
      </c>
      <c r="Z254" s="109">
        <v>2016</v>
      </c>
      <c r="AC254" s="40"/>
    </row>
    <row r="255" spans="1:29" ht="17.149999999999999" customHeight="1" x14ac:dyDescent="0.35">
      <c r="A255" s="50" t="str">
        <f t="shared" si="21"/>
        <v>July 2016</v>
      </c>
      <c r="B255" s="39">
        <v>40043.33</v>
      </c>
      <c r="C255" s="40">
        <v>28022.83</v>
      </c>
      <c r="D255" s="40">
        <v>18635.13</v>
      </c>
      <c r="E255" s="41">
        <f t="shared" si="19"/>
        <v>9387.7000000000007</v>
      </c>
      <c r="F255" s="39">
        <v>-3055.87</v>
      </c>
      <c r="G255" s="40">
        <v>-21.23</v>
      </c>
      <c r="H255" s="40">
        <v>323.89</v>
      </c>
      <c r="I255" s="42">
        <f t="shared" si="20"/>
        <v>68066.16</v>
      </c>
      <c r="J255" s="43">
        <f t="shared" si="24"/>
        <v>46677.819999999992</v>
      </c>
      <c r="K255" s="39" t="s">
        <v>68</v>
      </c>
      <c r="L255" s="40" t="s">
        <v>68</v>
      </c>
      <c r="M255" s="40" t="s">
        <v>68</v>
      </c>
      <c r="N255" s="44" t="s">
        <v>68</v>
      </c>
      <c r="O255" s="40">
        <v>4372.55</v>
      </c>
      <c r="P255" s="40">
        <v>218.91</v>
      </c>
      <c r="Q255" s="40">
        <v>154.46</v>
      </c>
      <c r="R255" s="44">
        <v>7.25</v>
      </c>
      <c r="S255" s="39" t="s">
        <v>68</v>
      </c>
      <c r="T255" s="47" t="s">
        <v>68</v>
      </c>
      <c r="V255" s="109" t="s">
        <v>95</v>
      </c>
      <c r="W255" s="108">
        <f t="shared" si="22"/>
        <v>7</v>
      </c>
      <c r="X255" s="108" t="str">
        <f t="shared" si="23"/>
        <v>Quarter 3</v>
      </c>
      <c r="Y255" s="108" t="str" cm="1">
        <f t="array" ref="Y255">_xlfn.IFS(OR(W255=1,W255=2,W255=3),"1",(OR(W255=4,W255=5,W255=6)),"2",(OR(W255=7,W255=8,W255=9)),"3",(OR(W255=10,W255=11,W255=12)),"4")</f>
        <v>3</v>
      </c>
      <c r="Z255" s="109">
        <v>2016</v>
      </c>
      <c r="AC255" s="40"/>
    </row>
    <row r="256" spans="1:29" ht="17.149999999999999" customHeight="1" x14ac:dyDescent="0.35">
      <c r="A256" s="50" t="str">
        <f t="shared" si="21"/>
        <v>August 2016</v>
      </c>
      <c r="B256" s="39">
        <v>34301.51</v>
      </c>
      <c r="C256" s="40">
        <v>26186.799999999999</v>
      </c>
      <c r="D256" s="40">
        <v>14502.41</v>
      </c>
      <c r="E256" s="41">
        <f t="shared" si="19"/>
        <v>11684.39</v>
      </c>
      <c r="F256" s="39">
        <v>-1514.95</v>
      </c>
      <c r="G256" s="40">
        <v>-21.23</v>
      </c>
      <c r="H256" s="40">
        <v>323.89</v>
      </c>
      <c r="I256" s="42">
        <f t="shared" si="20"/>
        <v>60488.31</v>
      </c>
      <c r="J256" s="43">
        <f t="shared" si="24"/>
        <v>44773.609999999993</v>
      </c>
      <c r="K256" s="39" t="s">
        <v>68</v>
      </c>
      <c r="L256" s="40" t="s">
        <v>68</v>
      </c>
      <c r="M256" s="40" t="s">
        <v>68</v>
      </c>
      <c r="N256" s="44" t="s">
        <v>68</v>
      </c>
      <c r="O256" s="40">
        <v>3721.31</v>
      </c>
      <c r="P256" s="40">
        <v>117.93</v>
      </c>
      <c r="Q256" s="40">
        <v>143.62</v>
      </c>
      <c r="R256" s="44">
        <v>0</v>
      </c>
      <c r="S256" s="39" t="s">
        <v>68</v>
      </c>
      <c r="T256" s="47" t="s">
        <v>68</v>
      </c>
      <c r="V256" s="109" t="s">
        <v>96</v>
      </c>
      <c r="W256" s="108">
        <f t="shared" si="22"/>
        <v>8</v>
      </c>
      <c r="X256" s="110" t="str">
        <f t="shared" si="23"/>
        <v>Quarter 3</v>
      </c>
      <c r="Y256" s="108" t="str" cm="1">
        <f t="array" ref="Y256">_xlfn.IFS(OR(W256=1,W256=2,W256=3),"1",(OR(W256=4,W256=5,W256=6)),"2",(OR(W256=7,W256=8,W256=9)),"3",(OR(W256=10,W256=11,W256=12)),"4")</f>
        <v>3</v>
      </c>
      <c r="Z256" s="109">
        <v>2016</v>
      </c>
      <c r="AC256" s="40"/>
    </row>
    <row r="257" spans="1:29" ht="17.149999999999999" customHeight="1" x14ac:dyDescent="0.35">
      <c r="A257" s="50" t="str">
        <f t="shared" si="21"/>
        <v>September 2016</v>
      </c>
      <c r="B257" s="39">
        <v>36042.550000000003</v>
      </c>
      <c r="C257" s="40">
        <v>32559.87</v>
      </c>
      <c r="D257" s="40">
        <v>20314.73</v>
      </c>
      <c r="E257" s="41">
        <f t="shared" si="19"/>
        <v>12245.14</v>
      </c>
      <c r="F257" s="39">
        <v>125.83</v>
      </c>
      <c r="G257" s="40">
        <v>-21.23</v>
      </c>
      <c r="H257" s="40">
        <v>313.44</v>
      </c>
      <c r="I257" s="42">
        <f t="shared" si="20"/>
        <v>68602.42</v>
      </c>
      <c r="J257" s="43">
        <f t="shared" si="24"/>
        <v>48705.73</v>
      </c>
      <c r="K257" s="39" t="s">
        <v>68</v>
      </c>
      <c r="L257" s="40" t="s">
        <v>68</v>
      </c>
      <c r="M257" s="40" t="s">
        <v>68</v>
      </c>
      <c r="N257" s="44" t="s">
        <v>68</v>
      </c>
      <c r="O257" s="40">
        <v>3856.55</v>
      </c>
      <c r="P257" s="40">
        <v>212.14</v>
      </c>
      <c r="Q257" s="40">
        <v>201.16</v>
      </c>
      <c r="R257" s="44">
        <v>0</v>
      </c>
      <c r="S257" s="39" t="s">
        <v>68</v>
      </c>
      <c r="T257" s="47" t="s">
        <v>68</v>
      </c>
      <c r="V257" s="109" t="s">
        <v>97</v>
      </c>
      <c r="W257" s="108">
        <f t="shared" si="22"/>
        <v>9</v>
      </c>
      <c r="X257" s="108" t="str">
        <f t="shared" si="23"/>
        <v>Quarter 3</v>
      </c>
      <c r="Y257" s="108" t="str" cm="1">
        <f t="array" ref="Y257">_xlfn.IFS(OR(W257=1,W257=2,W257=3),"1",(OR(W257=4,W257=5,W257=6)),"2",(OR(W257=7,W257=8,W257=9)),"3",(OR(W257=10,W257=11,W257=12)),"4")</f>
        <v>3</v>
      </c>
      <c r="Z257" s="109">
        <v>2016</v>
      </c>
      <c r="AC257" s="40"/>
    </row>
    <row r="258" spans="1:29" ht="17.149999999999999" customHeight="1" x14ac:dyDescent="0.35">
      <c r="A258" s="50" t="str">
        <f t="shared" si="21"/>
        <v>October 2016</v>
      </c>
      <c r="B258" s="39">
        <v>40139.230000000003</v>
      </c>
      <c r="C258" s="40">
        <v>42276.77</v>
      </c>
      <c r="D258" s="40">
        <v>9403.6299999999992</v>
      </c>
      <c r="E258" s="41">
        <f t="shared" si="19"/>
        <v>32873.14</v>
      </c>
      <c r="F258" s="39">
        <v>160.22</v>
      </c>
      <c r="G258" s="40">
        <v>-15.62</v>
      </c>
      <c r="H258" s="40">
        <v>323.89</v>
      </c>
      <c r="I258" s="42">
        <f t="shared" si="20"/>
        <v>82416</v>
      </c>
      <c r="J258" s="43">
        <f t="shared" si="24"/>
        <v>73480.86</v>
      </c>
      <c r="K258" s="39" t="s">
        <v>68</v>
      </c>
      <c r="L258" s="40" t="s">
        <v>68</v>
      </c>
      <c r="M258" s="40" t="s">
        <v>68</v>
      </c>
      <c r="N258" s="44" t="s">
        <v>68</v>
      </c>
      <c r="O258" s="40">
        <v>3901.13</v>
      </c>
      <c r="P258" s="40">
        <v>213</v>
      </c>
      <c r="Q258" s="40">
        <v>50.97</v>
      </c>
      <c r="R258" s="44">
        <v>0</v>
      </c>
      <c r="S258" s="39" t="s">
        <v>68</v>
      </c>
      <c r="T258" s="47" t="s">
        <v>68</v>
      </c>
      <c r="V258" s="109" t="s">
        <v>98</v>
      </c>
      <c r="W258" s="108">
        <f t="shared" si="22"/>
        <v>10</v>
      </c>
      <c r="X258" s="108" t="str">
        <f t="shared" si="23"/>
        <v>Quarter 4</v>
      </c>
      <c r="Y258" s="108" t="str" cm="1">
        <f t="array" ref="Y258">_xlfn.IFS(OR(W258=1,W258=2,W258=3),"1",(OR(W258=4,W258=5,W258=6)),"2",(OR(W258=7,W258=8,W258=9)),"3",(OR(W258=10,W258=11,W258=12)),"4")</f>
        <v>4</v>
      </c>
      <c r="Z258" s="109">
        <v>2016</v>
      </c>
      <c r="AC258" s="40"/>
    </row>
    <row r="259" spans="1:29" ht="17.149999999999999" customHeight="1" x14ac:dyDescent="0.35">
      <c r="A259" s="50" t="str">
        <f t="shared" si="21"/>
        <v>November 2016</v>
      </c>
      <c r="B259" s="39">
        <v>39643.660000000003</v>
      </c>
      <c r="C259" s="40">
        <v>62286.93</v>
      </c>
      <c r="D259" s="40">
        <v>4084.3</v>
      </c>
      <c r="E259" s="41">
        <f t="shared" si="19"/>
        <v>58202.63</v>
      </c>
      <c r="F259" s="39">
        <v>85.42</v>
      </c>
      <c r="G259" s="40">
        <v>-15.62</v>
      </c>
      <c r="H259" s="40">
        <v>313.44</v>
      </c>
      <c r="I259" s="42">
        <f t="shared" si="20"/>
        <v>101930.59</v>
      </c>
      <c r="J259" s="43">
        <f t="shared" si="24"/>
        <v>98229.53</v>
      </c>
      <c r="K259" s="39" t="s">
        <v>68</v>
      </c>
      <c r="L259" s="40" t="s">
        <v>68</v>
      </c>
      <c r="M259" s="40" t="s">
        <v>68</v>
      </c>
      <c r="N259" s="44" t="s">
        <v>68</v>
      </c>
      <c r="O259" s="40">
        <v>3749.79</v>
      </c>
      <c r="P259" s="40">
        <v>283.04000000000002</v>
      </c>
      <c r="Q259" s="40">
        <v>82.75</v>
      </c>
      <c r="R259" s="44">
        <v>0</v>
      </c>
      <c r="S259" s="39" t="s">
        <v>68</v>
      </c>
      <c r="T259" s="47" t="s">
        <v>68</v>
      </c>
      <c r="V259" s="109" t="s">
        <v>99</v>
      </c>
      <c r="W259" s="108">
        <f t="shared" si="22"/>
        <v>11</v>
      </c>
      <c r="X259" s="108" t="str">
        <f t="shared" si="23"/>
        <v>Quarter 4</v>
      </c>
      <c r="Y259" s="108" t="str" cm="1">
        <f t="array" ref="Y259">_xlfn.IFS(OR(W259=1,W259=2,W259=3),"1",(OR(W259=4,W259=5,W259=6)),"2",(OR(W259=7,W259=8,W259=9)),"3",(OR(W259=10,W259=11,W259=12)),"4")</f>
        <v>4</v>
      </c>
      <c r="Z259" s="109">
        <v>2016</v>
      </c>
      <c r="AC259" s="40"/>
    </row>
    <row r="260" spans="1:29" ht="17.149999999999999" customHeight="1" x14ac:dyDescent="0.35">
      <c r="A260" s="50" t="str">
        <f t="shared" si="21"/>
        <v>December 2016</v>
      </c>
      <c r="B260" s="39">
        <v>41956.97</v>
      </c>
      <c r="C260" s="40">
        <v>59690.05</v>
      </c>
      <c r="D260" s="40">
        <v>3704.94</v>
      </c>
      <c r="E260" s="41">
        <f t="shared" si="19"/>
        <v>55985.11</v>
      </c>
      <c r="F260" s="39">
        <v>2840.87</v>
      </c>
      <c r="G260" s="40">
        <v>-15.62</v>
      </c>
      <c r="H260" s="40">
        <v>323.89</v>
      </c>
      <c r="I260" s="42">
        <f t="shared" si="20"/>
        <v>101647.02</v>
      </c>
      <c r="J260" s="43">
        <f t="shared" si="24"/>
        <v>101091.22</v>
      </c>
      <c r="K260" s="39" t="s">
        <v>68</v>
      </c>
      <c r="L260" s="40" t="s">
        <v>68</v>
      </c>
      <c r="M260" s="40" t="s">
        <v>68</v>
      </c>
      <c r="N260" s="44" t="s">
        <v>68</v>
      </c>
      <c r="O260" s="40">
        <v>4191.37</v>
      </c>
      <c r="P260" s="40">
        <v>327.93</v>
      </c>
      <c r="Q260" s="40">
        <v>47.17</v>
      </c>
      <c r="R260" s="44">
        <v>4.7300000000000004</v>
      </c>
      <c r="S260" s="39" t="s">
        <v>68</v>
      </c>
      <c r="T260" s="47" t="s">
        <v>68</v>
      </c>
      <c r="V260" s="109" t="s">
        <v>100</v>
      </c>
      <c r="W260" s="108">
        <f t="shared" si="22"/>
        <v>12</v>
      </c>
      <c r="X260" s="110" t="str">
        <f t="shared" si="23"/>
        <v>Quarter 4</v>
      </c>
      <c r="Y260" s="108" t="str" cm="1">
        <f t="array" ref="Y260">_xlfn.IFS(OR(W260=1,W260=2,W260=3),"1",(OR(W260=4,W260=5,W260=6)),"2",(OR(W260=7,W260=8,W260=9)),"3",(OR(W260=10,W260=11,W260=12)),"4")</f>
        <v>4</v>
      </c>
      <c r="Z260" s="109">
        <v>2016</v>
      </c>
      <c r="AC260" s="40"/>
    </row>
    <row r="261" spans="1:29" ht="17.149999999999999" customHeight="1" x14ac:dyDescent="0.35">
      <c r="A261" s="50" t="str">
        <f t="shared" si="21"/>
        <v>January 2017</v>
      </c>
      <c r="B261" s="39">
        <v>45228.86</v>
      </c>
      <c r="C261" s="40">
        <v>60929.81</v>
      </c>
      <c r="D261" s="40">
        <v>5006.26</v>
      </c>
      <c r="E261" s="41">
        <f t="shared" si="19"/>
        <v>55923.549999999996</v>
      </c>
      <c r="F261" s="39">
        <v>12244.92</v>
      </c>
      <c r="G261" s="40">
        <v>-18.739999999999998</v>
      </c>
      <c r="H261" s="40">
        <v>363.59</v>
      </c>
      <c r="I261" s="42">
        <f t="shared" si="20"/>
        <v>106158.67</v>
      </c>
      <c r="J261" s="43">
        <f t="shared" si="24"/>
        <v>113742.18</v>
      </c>
      <c r="K261" s="39" t="s">
        <v>68</v>
      </c>
      <c r="L261" s="40" t="s">
        <v>68</v>
      </c>
      <c r="M261" s="40" t="s">
        <v>68</v>
      </c>
      <c r="N261" s="44" t="s">
        <v>68</v>
      </c>
      <c r="O261" s="40">
        <v>4738.63</v>
      </c>
      <c r="P261" s="40">
        <v>425.96</v>
      </c>
      <c r="Q261" s="40">
        <v>25.62</v>
      </c>
      <c r="R261" s="44">
        <v>1.1100000000000001</v>
      </c>
      <c r="S261" s="39" t="s">
        <v>68</v>
      </c>
      <c r="T261" s="47" t="s">
        <v>68</v>
      </c>
      <c r="V261" s="109" t="s">
        <v>89</v>
      </c>
      <c r="W261" s="108">
        <f t="shared" si="22"/>
        <v>1</v>
      </c>
      <c r="X261" s="108" t="str">
        <f t="shared" si="23"/>
        <v>Quarter 1</v>
      </c>
      <c r="Y261" s="108" t="str" cm="1">
        <f t="array" ref="Y261">_xlfn.IFS(OR(W261=1,W261=2,W261=3),"1",(OR(W261=4,W261=5,W261=6)),"2",(OR(W261=7,W261=8,W261=9)),"3",(OR(W261=10,W261=11,W261=12)),"4")</f>
        <v>1</v>
      </c>
      <c r="Z261" s="109">
        <v>2017</v>
      </c>
      <c r="AC261" s="40"/>
    </row>
    <row r="262" spans="1:29" ht="17.149999999999999" customHeight="1" x14ac:dyDescent="0.35">
      <c r="A262" s="50" t="str">
        <f t="shared" si="21"/>
        <v>February 2017</v>
      </c>
      <c r="B262" s="39">
        <v>37821.519999999997</v>
      </c>
      <c r="C262" s="40">
        <v>50016.39</v>
      </c>
      <c r="D262" s="40">
        <v>3895.6</v>
      </c>
      <c r="E262" s="41">
        <f t="shared" si="19"/>
        <v>46120.79</v>
      </c>
      <c r="F262" s="39">
        <v>4459.97</v>
      </c>
      <c r="G262" s="40">
        <v>-18.739999999999998</v>
      </c>
      <c r="H262" s="40">
        <v>328.41</v>
      </c>
      <c r="I262" s="42">
        <f t="shared" si="20"/>
        <v>87837.91</v>
      </c>
      <c r="J262" s="43">
        <f t="shared" si="24"/>
        <v>88711.95</v>
      </c>
      <c r="K262" s="39" t="s">
        <v>68</v>
      </c>
      <c r="L262" s="40" t="s">
        <v>68</v>
      </c>
      <c r="M262" s="40" t="s">
        <v>68</v>
      </c>
      <c r="N262" s="44" t="s">
        <v>68</v>
      </c>
      <c r="O262" s="40">
        <v>4056.64</v>
      </c>
      <c r="P262" s="40">
        <v>362.39</v>
      </c>
      <c r="Q262" s="40">
        <v>6.13</v>
      </c>
      <c r="R262" s="44">
        <v>5.33</v>
      </c>
      <c r="S262" s="39" t="s">
        <v>68</v>
      </c>
      <c r="T262" s="47" t="s">
        <v>68</v>
      </c>
      <c r="V262" s="109" t="s">
        <v>90</v>
      </c>
      <c r="W262" s="108">
        <f t="shared" si="22"/>
        <v>2</v>
      </c>
      <c r="X262" s="108" t="str">
        <f t="shared" si="23"/>
        <v>Quarter 1</v>
      </c>
      <c r="Y262" s="108" t="str" cm="1">
        <f t="array" ref="Y262">_xlfn.IFS(OR(W262=1,W262=2,W262=3),"1",(OR(W262=4,W262=5,W262=6)),"2",(OR(W262=7,W262=8,W262=9)),"3",(OR(W262=10,W262=11,W262=12)),"4")</f>
        <v>1</v>
      </c>
      <c r="Z262" s="109">
        <v>2017</v>
      </c>
      <c r="AC262" s="40"/>
    </row>
    <row r="263" spans="1:29" ht="17.149999999999999" customHeight="1" x14ac:dyDescent="0.35">
      <c r="A263" s="50" t="str">
        <f t="shared" si="21"/>
        <v>March 2017</v>
      </c>
      <c r="B263" s="39">
        <v>41501.75</v>
      </c>
      <c r="C263" s="40">
        <v>50722.61</v>
      </c>
      <c r="D263" s="40">
        <v>6210.32</v>
      </c>
      <c r="E263" s="41">
        <f t="shared" si="19"/>
        <v>44512.29</v>
      </c>
      <c r="F263" s="39">
        <v>20.53</v>
      </c>
      <c r="G263" s="40">
        <v>-18.739999999999998</v>
      </c>
      <c r="H263" s="40">
        <v>363.59</v>
      </c>
      <c r="I263" s="42">
        <f t="shared" si="20"/>
        <v>92224.36</v>
      </c>
      <c r="J263" s="43">
        <f t="shared" si="24"/>
        <v>86379.42</v>
      </c>
      <c r="K263" s="39" t="s">
        <v>68</v>
      </c>
      <c r="L263" s="40" t="s">
        <v>68</v>
      </c>
      <c r="M263" s="40" t="s">
        <v>68</v>
      </c>
      <c r="N263" s="44" t="s">
        <v>68</v>
      </c>
      <c r="O263" s="40">
        <v>4364.42</v>
      </c>
      <c r="P263" s="40">
        <v>271.01</v>
      </c>
      <c r="Q263" s="40">
        <v>174.25</v>
      </c>
      <c r="R263" s="44">
        <v>4.79</v>
      </c>
      <c r="S263" s="39" t="s">
        <v>68</v>
      </c>
      <c r="T263" s="47" t="s">
        <v>68</v>
      </c>
      <c r="V263" s="109" t="s">
        <v>91</v>
      </c>
      <c r="W263" s="108">
        <f t="shared" si="22"/>
        <v>3</v>
      </c>
      <c r="X263" s="108" t="str">
        <f t="shared" si="23"/>
        <v>Quarter 1</v>
      </c>
      <c r="Y263" s="108" t="str" cm="1">
        <f t="array" ref="Y263">_xlfn.IFS(OR(W263=1,W263=2,W263=3),"1",(OR(W263=4,W263=5,W263=6)),"2",(OR(W263=7,W263=8,W263=9)),"3",(OR(W263=10,W263=11,W263=12)),"4")</f>
        <v>1</v>
      </c>
      <c r="Z263" s="109">
        <v>2017</v>
      </c>
      <c r="AC263" s="40"/>
    </row>
    <row r="264" spans="1:29" ht="17.149999999999999" customHeight="1" x14ac:dyDescent="0.35">
      <c r="A264" s="50" t="str">
        <f t="shared" si="21"/>
        <v>April 2017</v>
      </c>
      <c r="B264" s="39">
        <v>41202.07</v>
      </c>
      <c r="C264" s="40">
        <v>40438.01</v>
      </c>
      <c r="D264" s="40">
        <v>15507.24</v>
      </c>
      <c r="E264" s="41">
        <f t="shared" si="19"/>
        <v>24930.770000000004</v>
      </c>
      <c r="F264" s="39">
        <v>3891.14</v>
      </c>
      <c r="G264" s="40">
        <v>-8.1300000000000008</v>
      </c>
      <c r="H264" s="40">
        <v>351.86</v>
      </c>
      <c r="I264" s="42">
        <f t="shared" si="20"/>
        <v>81640.08</v>
      </c>
      <c r="J264" s="43">
        <f t="shared" si="24"/>
        <v>70367.709999999992</v>
      </c>
      <c r="K264" s="39" t="s">
        <v>68</v>
      </c>
      <c r="L264" s="40" t="s">
        <v>68</v>
      </c>
      <c r="M264" s="40" t="s">
        <v>68</v>
      </c>
      <c r="N264" s="44" t="s">
        <v>68</v>
      </c>
      <c r="O264" s="40">
        <v>4490.34</v>
      </c>
      <c r="P264" s="40">
        <v>186.88</v>
      </c>
      <c r="Q264" s="40">
        <v>171.82</v>
      </c>
      <c r="R264" s="44">
        <v>4.33</v>
      </c>
      <c r="S264" s="39" t="s">
        <v>68</v>
      </c>
      <c r="T264" s="47" t="s">
        <v>68</v>
      </c>
      <c r="V264" s="109" t="s">
        <v>92</v>
      </c>
      <c r="W264" s="108">
        <f t="shared" si="22"/>
        <v>4</v>
      </c>
      <c r="X264" s="110" t="str">
        <f t="shared" si="23"/>
        <v>Quarter 2</v>
      </c>
      <c r="Y264" s="108" t="str" cm="1">
        <f t="array" ref="Y264">_xlfn.IFS(OR(W264=1,W264=2,W264=3),"1",(OR(W264=4,W264=5,W264=6)),"2",(OR(W264=7,W264=8,W264=9)),"3",(OR(W264=10,W264=11,W264=12)),"4")</f>
        <v>2</v>
      </c>
      <c r="Z264" s="109">
        <v>2017</v>
      </c>
      <c r="AC264" s="40"/>
    </row>
    <row r="265" spans="1:29" ht="17.149999999999999" customHeight="1" x14ac:dyDescent="0.35">
      <c r="A265" s="50" t="str">
        <f t="shared" si="21"/>
        <v>May 2017</v>
      </c>
      <c r="B265" s="39">
        <v>42609.62</v>
      </c>
      <c r="C265" s="40">
        <v>28851.97</v>
      </c>
      <c r="D265" s="40">
        <v>15837.53</v>
      </c>
      <c r="E265" s="41">
        <f t="shared" ref="E265:E328" si="25">$C265-$D265</f>
        <v>13014.44</v>
      </c>
      <c r="F265" s="39">
        <v>2281.83</v>
      </c>
      <c r="G265" s="40">
        <v>-8.1300000000000008</v>
      </c>
      <c r="H265" s="40">
        <v>363.59</v>
      </c>
      <c r="I265" s="42">
        <f t="shared" ref="I265:I328" si="26">$B265+$C265</f>
        <v>71461.59</v>
      </c>
      <c r="J265" s="43">
        <f t="shared" si="24"/>
        <v>58261.35</v>
      </c>
      <c r="K265" s="39" t="s">
        <v>68</v>
      </c>
      <c r="L265" s="40" t="s">
        <v>68</v>
      </c>
      <c r="M265" s="40" t="s">
        <v>68</v>
      </c>
      <c r="N265" s="44" t="s">
        <v>68</v>
      </c>
      <c r="O265" s="40">
        <v>4504.24</v>
      </c>
      <c r="P265" s="40">
        <v>115.64</v>
      </c>
      <c r="Q265" s="40">
        <v>102.56</v>
      </c>
      <c r="R265" s="44">
        <v>0</v>
      </c>
      <c r="S265" s="39" t="s">
        <v>68</v>
      </c>
      <c r="T265" s="47" t="s">
        <v>68</v>
      </c>
      <c r="V265" s="109" t="s">
        <v>93</v>
      </c>
      <c r="W265" s="108">
        <f t="shared" si="22"/>
        <v>5</v>
      </c>
      <c r="X265" s="108" t="str">
        <f t="shared" si="23"/>
        <v>Quarter 2</v>
      </c>
      <c r="Y265" s="108" t="str" cm="1">
        <f t="array" ref="Y265">_xlfn.IFS(OR(W265=1,W265=2,W265=3),"1",(OR(W265=4,W265=5,W265=6)),"2",(OR(W265=7,W265=8,W265=9)),"3",(OR(W265=10,W265=11,W265=12)),"4")</f>
        <v>2</v>
      </c>
      <c r="Z265" s="109">
        <v>2017</v>
      </c>
      <c r="AC265" s="40"/>
    </row>
    <row r="266" spans="1:29" ht="17.149999999999999" customHeight="1" x14ac:dyDescent="0.35">
      <c r="A266" s="50" t="str">
        <f t="shared" ref="A266:A329" si="27">V266&amp;" "&amp;Z266</f>
        <v>June 2017</v>
      </c>
      <c r="B266" s="39">
        <v>36376.6</v>
      </c>
      <c r="C266" s="40">
        <v>22735.52</v>
      </c>
      <c r="D266" s="40">
        <v>9959.93</v>
      </c>
      <c r="E266" s="41">
        <f t="shared" si="25"/>
        <v>12775.59</v>
      </c>
      <c r="F266" s="39">
        <v>-4100.6400000000003</v>
      </c>
      <c r="G266" s="40">
        <v>-8.1300000000000008</v>
      </c>
      <c r="H266" s="40">
        <v>351.86</v>
      </c>
      <c r="I266" s="42">
        <f t="shared" si="26"/>
        <v>59112.119999999995</v>
      </c>
      <c r="J266" s="43">
        <f t="shared" si="24"/>
        <v>45395.28</v>
      </c>
      <c r="K266" s="39" t="s">
        <v>68</v>
      </c>
      <c r="L266" s="40" t="s">
        <v>68</v>
      </c>
      <c r="M266" s="40" t="s">
        <v>68</v>
      </c>
      <c r="N266" s="44" t="s">
        <v>68</v>
      </c>
      <c r="O266" s="40">
        <v>3708.91</v>
      </c>
      <c r="P266" s="40">
        <v>108.19</v>
      </c>
      <c r="Q266" s="40">
        <v>73.38</v>
      </c>
      <c r="R266" s="44">
        <v>0</v>
      </c>
      <c r="S266" s="39" t="s">
        <v>68</v>
      </c>
      <c r="T266" s="47" t="s">
        <v>68</v>
      </c>
      <c r="V266" s="109" t="s">
        <v>94</v>
      </c>
      <c r="W266" s="108">
        <f t="shared" ref="W266:W329" si="28">MONTH(1&amp;LEFT(V266,3))</f>
        <v>6</v>
      </c>
      <c r="X266" s="108" t="str">
        <f t="shared" ref="X266:X329" si="29">"Quarter "&amp;Y266</f>
        <v>Quarter 2</v>
      </c>
      <c r="Y266" s="108" t="str" cm="1">
        <f t="array" ref="Y266">_xlfn.IFS(OR(W266=1,W266=2,W266=3),"1",(OR(W266=4,W266=5,W266=6)),"2",(OR(W266=7,W266=8,W266=9)),"3",(OR(W266=10,W266=11,W266=12)),"4")</f>
        <v>2</v>
      </c>
      <c r="Z266" s="109">
        <v>2017</v>
      </c>
      <c r="AC266" s="40"/>
    </row>
    <row r="267" spans="1:29" ht="17.149999999999999" customHeight="1" x14ac:dyDescent="0.35">
      <c r="A267" s="50" t="str">
        <f t="shared" si="27"/>
        <v>July 2017</v>
      </c>
      <c r="B267" s="39">
        <v>35313.18</v>
      </c>
      <c r="C267" s="40">
        <v>36953.230000000003</v>
      </c>
      <c r="D267" s="40">
        <v>20555.28</v>
      </c>
      <c r="E267" s="41">
        <f t="shared" si="25"/>
        <v>16397.950000000004</v>
      </c>
      <c r="F267" s="39">
        <v>-6359.38</v>
      </c>
      <c r="G267" s="40">
        <v>-9.6300000000000008</v>
      </c>
      <c r="H267" s="40">
        <v>363.59</v>
      </c>
      <c r="I267" s="42">
        <f t="shared" si="26"/>
        <v>72266.41</v>
      </c>
      <c r="J267" s="43">
        <f t="shared" si="24"/>
        <v>45705.710000000006</v>
      </c>
      <c r="K267" s="39" t="s">
        <v>68</v>
      </c>
      <c r="L267" s="40" t="s">
        <v>68</v>
      </c>
      <c r="M267" s="40" t="s">
        <v>68</v>
      </c>
      <c r="N267" s="44" t="s">
        <v>68</v>
      </c>
      <c r="O267" s="40">
        <v>4086.79</v>
      </c>
      <c r="P267" s="40">
        <v>217.95</v>
      </c>
      <c r="Q267" s="40">
        <v>156.66999999999999</v>
      </c>
      <c r="R267" s="44">
        <v>0</v>
      </c>
      <c r="S267" s="39" t="s">
        <v>68</v>
      </c>
      <c r="T267" s="47" t="s">
        <v>68</v>
      </c>
      <c r="V267" s="109" t="s">
        <v>95</v>
      </c>
      <c r="W267" s="108">
        <f t="shared" si="28"/>
        <v>7</v>
      </c>
      <c r="X267" s="108" t="str">
        <f t="shared" si="29"/>
        <v>Quarter 3</v>
      </c>
      <c r="Y267" s="108" t="str" cm="1">
        <f t="array" ref="Y267">_xlfn.IFS(OR(W267=1,W267=2,W267=3),"1",(OR(W267=4,W267=5,W267=6)),"2",(OR(W267=7,W267=8,W267=9)),"3",(OR(W267=10,W267=11,W267=12)),"4")</f>
        <v>3</v>
      </c>
      <c r="Z267" s="109">
        <v>2017</v>
      </c>
      <c r="AC267" s="40"/>
    </row>
    <row r="268" spans="1:29" ht="17.149999999999999" customHeight="1" x14ac:dyDescent="0.35">
      <c r="A268" s="50" t="str">
        <f t="shared" si="27"/>
        <v>August 2017</v>
      </c>
      <c r="B268" s="39">
        <v>28980.15</v>
      </c>
      <c r="C268" s="40">
        <v>32888.629999999997</v>
      </c>
      <c r="D268" s="40">
        <v>17753.900000000001</v>
      </c>
      <c r="E268" s="41">
        <f t="shared" si="25"/>
        <v>15134.729999999996</v>
      </c>
      <c r="F268" s="39">
        <v>-72.81</v>
      </c>
      <c r="G268" s="40">
        <v>-9.6300000000000008</v>
      </c>
      <c r="H268" s="40">
        <v>363.59</v>
      </c>
      <c r="I268" s="42">
        <f t="shared" si="26"/>
        <v>61868.78</v>
      </c>
      <c r="J268" s="43">
        <f t="shared" si="24"/>
        <v>44396.03</v>
      </c>
      <c r="K268" s="39" t="s">
        <v>68</v>
      </c>
      <c r="L268" s="40" t="s">
        <v>68</v>
      </c>
      <c r="M268" s="40" t="s">
        <v>68</v>
      </c>
      <c r="N268" s="44" t="s">
        <v>68</v>
      </c>
      <c r="O268" s="40">
        <v>3711.36</v>
      </c>
      <c r="P268" s="40">
        <v>159.91999999999999</v>
      </c>
      <c r="Q268" s="40">
        <v>62.93</v>
      </c>
      <c r="R268" s="44">
        <v>0</v>
      </c>
      <c r="S268" s="39" t="s">
        <v>68</v>
      </c>
      <c r="T268" s="47" t="s">
        <v>68</v>
      </c>
      <c r="V268" s="109" t="s">
        <v>96</v>
      </c>
      <c r="W268" s="108">
        <f t="shared" si="28"/>
        <v>8</v>
      </c>
      <c r="X268" s="110" t="str">
        <f t="shared" si="29"/>
        <v>Quarter 3</v>
      </c>
      <c r="Y268" s="108" t="str" cm="1">
        <f t="array" ref="Y268">_xlfn.IFS(OR(W268=1,W268=2,W268=3),"1",(OR(W268=4,W268=5,W268=6)),"2",(OR(W268=7,W268=8,W268=9)),"3",(OR(W268=10,W268=11,W268=12)),"4")</f>
        <v>3</v>
      </c>
      <c r="Z268" s="109">
        <v>2017</v>
      </c>
      <c r="AC268" s="40"/>
    </row>
    <row r="269" spans="1:29" ht="17.149999999999999" customHeight="1" x14ac:dyDescent="0.35">
      <c r="A269" s="50" t="str">
        <f t="shared" si="27"/>
        <v>September 2017</v>
      </c>
      <c r="B269" s="39">
        <v>33763.24</v>
      </c>
      <c r="C269" s="40">
        <v>27948.12</v>
      </c>
      <c r="D269" s="40">
        <v>13338.72</v>
      </c>
      <c r="E269" s="41">
        <f t="shared" si="25"/>
        <v>14609.4</v>
      </c>
      <c r="F269" s="39">
        <v>6274.08</v>
      </c>
      <c r="G269" s="40">
        <v>-9.6300000000000008</v>
      </c>
      <c r="H269" s="40">
        <v>351.86</v>
      </c>
      <c r="I269" s="42">
        <f t="shared" si="26"/>
        <v>61711.360000000001</v>
      </c>
      <c r="J269" s="43">
        <f t="shared" si="24"/>
        <v>54988.950000000004</v>
      </c>
      <c r="K269" s="39" t="s">
        <v>68</v>
      </c>
      <c r="L269" s="40" t="s">
        <v>68</v>
      </c>
      <c r="M269" s="40" t="s">
        <v>68</v>
      </c>
      <c r="N269" s="44" t="s">
        <v>68</v>
      </c>
      <c r="O269" s="40">
        <v>3845.69</v>
      </c>
      <c r="P269" s="40">
        <v>156.01</v>
      </c>
      <c r="Q269" s="40">
        <v>48.69</v>
      </c>
      <c r="R269" s="44">
        <v>0</v>
      </c>
      <c r="S269" s="39" t="s">
        <v>68</v>
      </c>
      <c r="T269" s="47" t="s">
        <v>68</v>
      </c>
      <c r="V269" s="109" t="s">
        <v>97</v>
      </c>
      <c r="W269" s="108">
        <f t="shared" si="28"/>
        <v>9</v>
      </c>
      <c r="X269" s="108" t="str">
        <f t="shared" si="29"/>
        <v>Quarter 3</v>
      </c>
      <c r="Y269" s="108" t="str" cm="1">
        <f t="array" ref="Y269">_xlfn.IFS(OR(W269=1,W269=2,W269=3),"1",(OR(W269=4,W269=5,W269=6)),"2",(OR(W269=7,W269=8,W269=9)),"3",(OR(W269=10,W269=11,W269=12)),"4")</f>
        <v>3</v>
      </c>
      <c r="Z269" s="109">
        <v>2017</v>
      </c>
      <c r="AC269" s="40"/>
    </row>
    <row r="270" spans="1:29" ht="17.149999999999999" customHeight="1" x14ac:dyDescent="0.35">
      <c r="A270" s="50" t="str">
        <f t="shared" si="27"/>
        <v>October 2017</v>
      </c>
      <c r="B270" s="39">
        <v>44175.199999999997</v>
      </c>
      <c r="C270" s="40">
        <v>40190.29</v>
      </c>
      <c r="D270" s="40">
        <v>9936.01</v>
      </c>
      <c r="E270" s="41">
        <f t="shared" si="25"/>
        <v>30254.28</v>
      </c>
      <c r="F270" s="39">
        <v>-10642.87</v>
      </c>
      <c r="G270" s="40">
        <v>-12.96</v>
      </c>
      <c r="H270" s="40">
        <v>363.59</v>
      </c>
      <c r="I270" s="42">
        <f t="shared" si="26"/>
        <v>84365.489999999991</v>
      </c>
      <c r="J270" s="43">
        <f t="shared" si="24"/>
        <v>64137.239999999991</v>
      </c>
      <c r="K270" s="39" t="s">
        <v>68</v>
      </c>
      <c r="L270" s="40" t="s">
        <v>68</v>
      </c>
      <c r="M270" s="40" t="s">
        <v>68</v>
      </c>
      <c r="N270" s="44" t="s">
        <v>68</v>
      </c>
      <c r="O270" s="40">
        <v>4167.1000000000004</v>
      </c>
      <c r="P270" s="40">
        <v>189.57</v>
      </c>
      <c r="Q270" s="40">
        <v>124.52</v>
      </c>
      <c r="R270" s="44">
        <v>0</v>
      </c>
      <c r="S270" s="39" t="s">
        <v>68</v>
      </c>
      <c r="T270" s="47" t="s">
        <v>68</v>
      </c>
      <c r="V270" s="109" t="s">
        <v>98</v>
      </c>
      <c r="W270" s="108">
        <f t="shared" si="28"/>
        <v>10</v>
      </c>
      <c r="X270" s="108" t="str">
        <f t="shared" si="29"/>
        <v>Quarter 4</v>
      </c>
      <c r="Y270" s="108" t="str" cm="1">
        <f t="array" ref="Y270">_xlfn.IFS(OR(W270=1,W270=2,W270=3),"1",(OR(W270=4,W270=5,W270=6)),"2",(OR(W270=7,W270=8,W270=9)),"3",(OR(W270=10,W270=11,W270=12)),"4")</f>
        <v>4</v>
      </c>
      <c r="Z270" s="109">
        <v>2017</v>
      </c>
      <c r="AC270" s="40"/>
    </row>
    <row r="271" spans="1:29" ht="17.149999999999999" customHeight="1" x14ac:dyDescent="0.35">
      <c r="A271" s="50" t="str">
        <f t="shared" si="27"/>
        <v>November 2017</v>
      </c>
      <c r="B271" s="39">
        <v>43379.62</v>
      </c>
      <c r="C271" s="40">
        <v>49834.58</v>
      </c>
      <c r="D271" s="40">
        <v>4538.95</v>
      </c>
      <c r="E271" s="41">
        <f t="shared" si="25"/>
        <v>45295.630000000005</v>
      </c>
      <c r="F271" s="39">
        <v>3182.95</v>
      </c>
      <c r="G271" s="40">
        <v>-12.96</v>
      </c>
      <c r="H271" s="40">
        <v>351.86</v>
      </c>
      <c r="I271" s="42">
        <f t="shared" si="26"/>
        <v>93214.200000000012</v>
      </c>
      <c r="J271" s="43">
        <f t="shared" si="24"/>
        <v>92197.1</v>
      </c>
      <c r="K271" s="39" t="s">
        <v>68</v>
      </c>
      <c r="L271" s="40" t="s">
        <v>68</v>
      </c>
      <c r="M271" s="40" t="s">
        <v>68</v>
      </c>
      <c r="N271" s="44" t="s">
        <v>68</v>
      </c>
      <c r="O271" s="40">
        <v>4102.97</v>
      </c>
      <c r="P271" s="40">
        <v>292.72000000000003</v>
      </c>
      <c r="Q271" s="40">
        <v>38.479999999999997</v>
      </c>
      <c r="R271" s="44">
        <v>0</v>
      </c>
      <c r="S271" s="39" t="s">
        <v>68</v>
      </c>
      <c r="T271" s="47" t="s">
        <v>68</v>
      </c>
      <c r="V271" s="109" t="s">
        <v>99</v>
      </c>
      <c r="W271" s="108">
        <f t="shared" si="28"/>
        <v>11</v>
      </c>
      <c r="X271" s="108" t="str">
        <f t="shared" si="29"/>
        <v>Quarter 4</v>
      </c>
      <c r="Y271" s="108" t="str" cm="1">
        <f t="array" ref="Y271">_xlfn.IFS(OR(W271=1,W271=2,W271=3),"1",(OR(W271=4,W271=5,W271=6)),"2",(OR(W271=7,W271=8,W271=9)),"3",(OR(W271=10,W271=11,W271=12)),"4")</f>
        <v>4</v>
      </c>
      <c r="Z271" s="109">
        <v>2017</v>
      </c>
      <c r="AC271" s="40"/>
    </row>
    <row r="272" spans="1:29" ht="17.149999999999999" customHeight="1" x14ac:dyDescent="0.35">
      <c r="A272" s="50" t="str">
        <f t="shared" si="27"/>
        <v>December 2017</v>
      </c>
      <c r="B272" s="39">
        <v>34629.449999999997</v>
      </c>
      <c r="C272" s="40">
        <v>72779.09</v>
      </c>
      <c r="D272" s="40">
        <v>3599.46</v>
      </c>
      <c r="E272" s="41">
        <f t="shared" si="25"/>
        <v>69179.62999999999</v>
      </c>
      <c r="F272" s="39">
        <v>1380.07</v>
      </c>
      <c r="G272" s="40">
        <v>-12.96</v>
      </c>
      <c r="H272" s="40">
        <v>363.59</v>
      </c>
      <c r="I272" s="42">
        <f t="shared" si="26"/>
        <v>107408.54</v>
      </c>
      <c r="J272" s="43">
        <f t="shared" si="24"/>
        <v>105539.77999999998</v>
      </c>
      <c r="K272" s="39" t="s">
        <v>68</v>
      </c>
      <c r="L272" s="40" t="s">
        <v>68</v>
      </c>
      <c r="M272" s="40" t="s">
        <v>68</v>
      </c>
      <c r="N272" s="44" t="s">
        <v>68</v>
      </c>
      <c r="O272" s="40">
        <v>3632.48</v>
      </c>
      <c r="P272" s="40">
        <v>302.08999999999997</v>
      </c>
      <c r="Q272" s="40">
        <v>75.099999999999994</v>
      </c>
      <c r="R272" s="44">
        <v>0</v>
      </c>
      <c r="S272" s="39" t="s">
        <v>68</v>
      </c>
      <c r="T272" s="47" t="s">
        <v>68</v>
      </c>
      <c r="V272" s="109" t="s">
        <v>100</v>
      </c>
      <c r="W272" s="108">
        <f t="shared" si="28"/>
        <v>12</v>
      </c>
      <c r="X272" s="110" t="str">
        <f t="shared" si="29"/>
        <v>Quarter 4</v>
      </c>
      <c r="Y272" s="108" t="str" cm="1">
        <f t="array" ref="Y272">_xlfn.IFS(OR(W272=1,W272=2,W272=3),"1",(OR(W272=4,W272=5,W272=6)),"2",(OR(W272=7,W272=8,W272=9)),"3",(OR(W272=10,W272=11,W272=12)),"4")</f>
        <v>4</v>
      </c>
      <c r="Z272" s="109">
        <v>2017</v>
      </c>
      <c r="AC272" s="40"/>
    </row>
    <row r="273" spans="1:29" ht="17.149999999999999" customHeight="1" x14ac:dyDescent="0.35">
      <c r="A273" s="50" t="str">
        <f t="shared" si="27"/>
        <v>January 2018</v>
      </c>
      <c r="B273" s="39">
        <v>42059.32</v>
      </c>
      <c r="C273" s="40">
        <v>69020.14</v>
      </c>
      <c r="D273" s="40">
        <v>3403.43</v>
      </c>
      <c r="E273" s="41">
        <f t="shared" si="25"/>
        <v>65616.710000000006</v>
      </c>
      <c r="F273" s="39">
        <v>2478.94</v>
      </c>
      <c r="G273" s="40">
        <v>-21.96</v>
      </c>
      <c r="H273" s="40">
        <v>383.42</v>
      </c>
      <c r="I273" s="42">
        <f t="shared" si="26"/>
        <v>111079.45999999999</v>
      </c>
      <c r="J273" s="43">
        <f t="shared" si="24"/>
        <v>110516.43</v>
      </c>
      <c r="K273" s="39" t="s">
        <v>68</v>
      </c>
      <c r="L273" s="40" t="s">
        <v>68</v>
      </c>
      <c r="M273" s="40" t="s">
        <v>68</v>
      </c>
      <c r="N273" s="44" t="s">
        <v>68</v>
      </c>
      <c r="O273" s="40">
        <v>4420.0200000000004</v>
      </c>
      <c r="P273" s="40">
        <v>341.73</v>
      </c>
      <c r="Q273" s="40">
        <v>15.92</v>
      </c>
      <c r="R273" s="44">
        <v>0</v>
      </c>
      <c r="S273" s="39" t="s">
        <v>68</v>
      </c>
      <c r="T273" s="47" t="s">
        <v>68</v>
      </c>
      <c r="V273" s="109" t="s">
        <v>89</v>
      </c>
      <c r="W273" s="108">
        <f t="shared" si="28"/>
        <v>1</v>
      </c>
      <c r="X273" s="108" t="str">
        <f t="shared" si="29"/>
        <v>Quarter 1</v>
      </c>
      <c r="Y273" s="108" t="str" cm="1">
        <f t="array" ref="Y273">_xlfn.IFS(OR(W273=1,W273=2,W273=3),"1",(OR(W273=4,W273=5,W273=6)),"2",(OR(W273=7,W273=8,W273=9)),"3",(OR(W273=10,W273=11,W273=12)),"4")</f>
        <v>1</v>
      </c>
      <c r="Z273" s="109">
        <v>2018</v>
      </c>
      <c r="AC273" s="40"/>
    </row>
    <row r="274" spans="1:29" ht="17.149999999999999" customHeight="1" x14ac:dyDescent="0.35">
      <c r="A274" s="50" t="str">
        <f t="shared" si="27"/>
        <v>February 2018</v>
      </c>
      <c r="B274" s="39">
        <v>38259.760000000002</v>
      </c>
      <c r="C274" s="40">
        <v>60873.9</v>
      </c>
      <c r="D274" s="40">
        <v>2681.78</v>
      </c>
      <c r="E274" s="41">
        <f t="shared" si="25"/>
        <v>58192.12</v>
      </c>
      <c r="F274" s="39">
        <v>5644.05</v>
      </c>
      <c r="G274" s="40">
        <v>-21.96</v>
      </c>
      <c r="H274" s="40">
        <v>346.32</v>
      </c>
      <c r="I274" s="42">
        <f t="shared" si="26"/>
        <v>99133.66</v>
      </c>
      <c r="J274" s="43">
        <f t="shared" si="24"/>
        <v>102420.29000000001</v>
      </c>
      <c r="K274" s="39" t="s">
        <v>68</v>
      </c>
      <c r="L274" s="40" t="s">
        <v>68</v>
      </c>
      <c r="M274" s="40" t="s">
        <v>68</v>
      </c>
      <c r="N274" s="44" t="s">
        <v>68</v>
      </c>
      <c r="O274" s="40">
        <v>4016.17</v>
      </c>
      <c r="P274" s="40">
        <v>294.99</v>
      </c>
      <c r="Q274" s="40">
        <v>25.67</v>
      </c>
      <c r="R274" s="44">
        <v>0</v>
      </c>
      <c r="S274" s="39" t="s">
        <v>68</v>
      </c>
      <c r="T274" s="47" t="s">
        <v>68</v>
      </c>
      <c r="V274" s="109" t="s">
        <v>90</v>
      </c>
      <c r="W274" s="108">
        <f t="shared" si="28"/>
        <v>2</v>
      </c>
      <c r="X274" s="108" t="str">
        <f t="shared" si="29"/>
        <v>Quarter 1</v>
      </c>
      <c r="Y274" s="108" t="str" cm="1">
        <f t="array" ref="Y274">_xlfn.IFS(OR(W274=1,W274=2,W274=3),"1",(OR(W274=4,W274=5,W274=6)),"2",(OR(W274=7,W274=8,W274=9)),"3",(OR(W274=10,W274=11,W274=12)),"4")</f>
        <v>1</v>
      </c>
      <c r="Z274" s="109">
        <v>2018</v>
      </c>
      <c r="AC274" s="40"/>
    </row>
    <row r="275" spans="1:29" ht="17.149999999999999" customHeight="1" x14ac:dyDescent="0.35">
      <c r="A275" s="50" t="str">
        <f t="shared" si="27"/>
        <v>March 2018</v>
      </c>
      <c r="B275" s="39">
        <v>38987.47</v>
      </c>
      <c r="C275" s="40">
        <v>62883.040000000001</v>
      </c>
      <c r="D275" s="40">
        <v>2863.08</v>
      </c>
      <c r="E275" s="41">
        <f t="shared" si="25"/>
        <v>60019.96</v>
      </c>
      <c r="F275" s="39">
        <v>6837.19</v>
      </c>
      <c r="G275" s="40">
        <v>-21.96</v>
      </c>
      <c r="H275" s="40">
        <v>383.42</v>
      </c>
      <c r="I275" s="42">
        <f t="shared" si="26"/>
        <v>101870.51000000001</v>
      </c>
      <c r="J275" s="43">
        <f t="shared" si="24"/>
        <v>106206.08</v>
      </c>
      <c r="K275" s="39" t="s">
        <v>68</v>
      </c>
      <c r="L275" s="40" t="s">
        <v>68</v>
      </c>
      <c r="M275" s="40" t="s">
        <v>68</v>
      </c>
      <c r="N275" s="44" t="s">
        <v>68</v>
      </c>
      <c r="O275" s="40">
        <v>4038.4</v>
      </c>
      <c r="P275" s="40">
        <v>259.56</v>
      </c>
      <c r="Q275" s="40">
        <v>80.540000000000006</v>
      </c>
      <c r="R275" s="44">
        <v>0</v>
      </c>
      <c r="S275" s="39" t="s">
        <v>68</v>
      </c>
      <c r="T275" s="47" t="s">
        <v>68</v>
      </c>
      <c r="V275" s="109" t="s">
        <v>91</v>
      </c>
      <c r="W275" s="108">
        <f t="shared" si="28"/>
        <v>3</v>
      </c>
      <c r="X275" s="108" t="str">
        <f t="shared" si="29"/>
        <v>Quarter 1</v>
      </c>
      <c r="Y275" s="108" t="str" cm="1">
        <f t="array" ref="Y275">_xlfn.IFS(OR(W275=1,W275=2,W275=3),"1",(OR(W275=4,W275=5,W275=6)),"2",(OR(W275=7,W275=8,W275=9)),"3",(OR(W275=10,W275=11,W275=12)),"4")</f>
        <v>1</v>
      </c>
      <c r="Z275" s="109">
        <v>2018</v>
      </c>
      <c r="AC275" s="40"/>
    </row>
    <row r="276" spans="1:29" ht="17.149999999999999" customHeight="1" x14ac:dyDescent="0.35">
      <c r="A276" s="50" t="str">
        <f t="shared" si="27"/>
        <v>April 2018</v>
      </c>
      <c r="B276" s="39">
        <v>41044.26</v>
      </c>
      <c r="C276" s="40">
        <v>40867.51</v>
      </c>
      <c r="D276" s="40">
        <v>4233.41</v>
      </c>
      <c r="E276" s="41">
        <f t="shared" si="25"/>
        <v>36634.100000000006</v>
      </c>
      <c r="F276" s="39">
        <v>-4314.55</v>
      </c>
      <c r="G276" s="40">
        <v>-9.1999999999999993</v>
      </c>
      <c r="H276" s="40">
        <v>371.05</v>
      </c>
      <c r="I276" s="42">
        <f t="shared" si="26"/>
        <v>81911.77</v>
      </c>
      <c r="J276" s="43">
        <f t="shared" si="24"/>
        <v>73725.66</v>
      </c>
      <c r="K276" s="39" t="s">
        <v>68</v>
      </c>
      <c r="L276" s="40" t="s">
        <v>68</v>
      </c>
      <c r="M276" s="40" t="s">
        <v>68</v>
      </c>
      <c r="N276" s="44" t="s">
        <v>68</v>
      </c>
      <c r="O276" s="40">
        <v>4415.28</v>
      </c>
      <c r="P276" s="40">
        <v>136.47999999999999</v>
      </c>
      <c r="Q276" s="40">
        <v>133.94</v>
      </c>
      <c r="R276" s="44">
        <v>0</v>
      </c>
      <c r="S276" s="39" t="s">
        <v>68</v>
      </c>
      <c r="T276" s="47" t="s">
        <v>68</v>
      </c>
      <c r="V276" s="109" t="s">
        <v>92</v>
      </c>
      <c r="W276" s="108">
        <f t="shared" si="28"/>
        <v>4</v>
      </c>
      <c r="X276" s="110" t="str">
        <f t="shared" si="29"/>
        <v>Quarter 2</v>
      </c>
      <c r="Y276" s="108" t="str" cm="1">
        <f t="array" ref="Y276">_xlfn.IFS(OR(W276=1,W276=2,W276=3),"1",(OR(W276=4,W276=5,W276=6)),"2",(OR(W276=7,W276=8,W276=9)),"3",(OR(W276=10,W276=11,W276=12)),"4")</f>
        <v>2</v>
      </c>
      <c r="Z276" s="109">
        <v>2018</v>
      </c>
      <c r="AC276" s="40"/>
    </row>
    <row r="277" spans="1:29" ht="17.149999999999999" customHeight="1" x14ac:dyDescent="0.35">
      <c r="A277" s="50" t="str">
        <f t="shared" si="27"/>
        <v>May 2018</v>
      </c>
      <c r="B277" s="39">
        <v>38805.94</v>
      </c>
      <c r="C277" s="40">
        <v>24866.55</v>
      </c>
      <c r="D277" s="40">
        <v>11061.04</v>
      </c>
      <c r="E277" s="41">
        <f t="shared" si="25"/>
        <v>13805.509999999998</v>
      </c>
      <c r="F277" s="39">
        <v>249.75</v>
      </c>
      <c r="G277" s="40">
        <v>-9.1999999999999993</v>
      </c>
      <c r="H277" s="40">
        <v>383.42</v>
      </c>
      <c r="I277" s="42">
        <f t="shared" si="26"/>
        <v>63672.490000000005</v>
      </c>
      <c r="J277" s="43">
        <f t="shared" si="24"/>
        <v>53235.420000000006</v>
      </c>
      <c r="K277" s="39" t="s">
        <v>68</v>
      </c>
      <c r="L277" s="40" t="s">
        <v>68</v>
      </c>
      <c r="M277" s="40" t="s">
        <v>68</v>
      </c>
      <c r="N277" s="44" t="s">
        <v>68</v>
      </c>
      <c r="O277" s="40">
        <v>4206.45</v>
      </c>
      <c r="P277" s="40">
        <v>74.23</v>
      </c>
      <c r="Q277" s="40">
        <v>41.71</v>
      </c>
      <c r="R277" s="44">
        <v>0</v>
      </c>
      <c r="S277" s="39" t="s">
        <v>68</v>
      </c>
      <c r="T277" s="47" t="s">
        <v>68</v>
      </c>
      <c r="V277" s="109" t="s">
        <v>93</v>
      </c>
      <c r="W277" s="108">
        <f t="shared" si="28"/>
        <v>5</v>
      </c>
      <c r="X277" s="108" t="str">
        <f t="shared" si="29"/>
        <v>Quarter 2</v>
      </c>
      <c r="Y277" s="108" t="str" cm="1">
        <f t="array" ref="Y277">_xlfn.IFS(OR(W277=1,W277=2,W277=3),"1",(OR(W277=4,W277=5,W277=6)),"2",(OR(W277=7,W277=8,W277=9)),"3",(OR(W277=10,W277=11,W277=12)),"4")</f>
        <v>2</v>
      </c>
      <c r="Z277" s="109">
        <v>2018</v>
      </c>
      <c r="AC277" s="40"/>
    </row>
    <row r="278" spans="1:29" ht="17.149999999999999" customHeight="1" x14ac:dyDescent="0.35">
      <c r="A278" s="50" t="str">
        <f t="shared" si="27"/>
        <v>June 2018</v>
      </c>
      <c r="B278" s="39">
        <v>32009.05</v>
      </c>
      <c r="C278" s="40">
        <v>24689.65</v>
      </c>
      <c r="D278" s="40">
        <v>5299.35</v>
      </c>
      <c r="E278" s="41">
        <f t="shared" si="25"/>
        <v>19390.300000000003</v>
      </c>
      <c r="F278" s="39">
        <v>-6372.27</v>
      </c>
      <c r="G278" s="40">
        <v>-9.1999999999999993</v>
      </c>
      <c r="H278" s="40">
        <v>371.05</v>
      </c>
      <c r="I278" s="42">
        <f t="shared" si="26"/>
        <v>56698.7</v>
      </c>
      <c r="J278" s="43">
        <f t="shared" si="24"/>
        <v>45388.930000000008</v>
      </c>
      <c r="K278" s="39" t="s">
        <v>68</v>
      </c>
      <c r="L278" s="40" t="s">
        <v>68</v>
      </c>
      <c r="M278" s="40" t="s">
        <v>68</v>
      </c>
      <c r="N278" s="44" t="s">
        <v>68</v>
      </c>
      <c r="O278" s="40">
        <v>3805.85</v>
      </c>
      <c r="P278" s="40">
        <v>41.54</v>
      </c>
      <c r="Q278" s="40">
        <v>93.24</v>
      </c>
      <c r="R278" s="44">
        <v>0</v>
      </c>
      <c r="S278" s="39" t="s">
        <v>68</v>
      </c>
      <c r="T278" s="47" t="s">
        <v>68</v>
      </c>
      <c r="V278" s="109" t="s">
        <v>94</v>
      </c>
      <c r="W278" s="108">
        <f t="shared" si="28"/>
        <v>6</v>
      </c>
      <c r="X278" s="108" t="str">
        <f t="shared" si="29"/>
        <v>Quarter 2</v>
      </c>
      <c r="Y278" s="108" t="str" cm="1">
        <f t="array" ref="Y278">_xlfn.IFS(OR(W278=1,W278=2,W278=3),"1",(OR(W278=4,W278=5,W278=6)),"2",(OR(W278=7,W278=8,W278=9)),"3",(OR(W278=10,W278=11,W278=12)),"4")</f>
        <v>2</v>
      </c>
      <c r="Z278" s="109">
        <v>2018</v>
      </c>
      <c r="AC278" s="40"/>
    </row>
    <row r="279" spans="1:29" ht="17.149999999999999" customHeight="1" x14ac:dyDescent="0.35">
      <c r="A279" s="50" t="str">
        <f t="shared" si="27"/>
        <v>July 2018</v>
      </c>
      <c r="B279" s="39">
        <v>36956.28</v>
      </c>
      <c r="C279" s="40">
        <v>30722.74</v>
      </c>
      <c r="D279" s="40">
        <v>19501.63</v>
      </c>
      <c r="E279" s="41">
        <f t="shared" si="25"/>
        <v>11221.11</v>
      </c>
      <c r="F279" s="39">
        <v>-2073.89</v>
      </c>
      <c r="G279" s="40">
        <v>-11.13</v>
      </c>
      <c r="H279" s="40">
        <v>383.42</v>
      </c>
      <c r="I279" s="42">
        <f t="shared" si="26"/>
        <v>67679.02</v>
      </c>
      <c r="J279" s="43">
        <f t="shared" si="24"/>
        <v>46475.79</v>
      </c>
      <c r="K279" s="39" t="s">
        <v>68</v>
      </c>
      <c r="L279" s="40" t="s">
        <v>68</v>
      </c>
      <c r="M279" s="40" t="s">
        <v>68</v>
      </c>
      <c r="N279" s="44" t="s">
        <v>68</v>
      </c>
      <c r="O279" s="40">
        <v>4310.71</v>
      </c>
      <c r="P279" s="40">
        <v>102.17</v>
      </c>
      <c r="Q279" s="40">
        <v>51.37</v>
      </c>
      <c r="R279" s="44">
        <v>0</v>
      </c>
      <c r="S279" s="39" t="s">
        <v>68</v>
      </c>
      <c r="T279" s="47" t="s">
        <v>68</v>
      </c>
      <c r="V279" s="109" t="s">
        <v>95</v>
      </c>
      <c r="W279" s="108">
        <f t="shared" si="28"/>
        <v>7</v>
      </c>
      <c r="X279" s="108" t="str">
        <f t="shared" si="29"/>
        <v>Quarter 3</v>
      </c>
      <c r="Y279" s="108" t="str" cm="1">
        <f t="array" ref="Y279">_xlfn.IFS(OR(W279=1,W279=2,W279=3),"1",(OR(W279=4,W279=5,W279=6)),"2",(OR(W279=7,W279=8,W279=9)),"3",(OR(W279=10,W279=11,W279=12)),"4")</f>
        <v>3</v>
      </c>
      <c r="Z279" s="109">
        <v>2018</v>
      </c>
      <c r="AC279" s="40"/>
    </row>
    <row r="280" spans="1:29" ht="17.149999999999999" customHeight="1" x14ac:dyDescent="0.35">
      <c r="A280" s="50" t="str">
        <f t="shared" si="27"/>
        <v>August 2018</v>
      </c>
      <c r="B280" s="39">
        <v>33557.89</v>
      </c>
      <c r="C280" s="40">
        <v>27512.32</v>
      </c>
      <c r="D280" s="40">
        <v>14734.8</v>
      </c>
      <c r="E280" s="41">
        <f t="shared" si="25"/>
        <v>12777.52</v>
      </c>
      <c r="F280" s="39">
        <v>-2400.98</v>
      </c>
      <c r="G280" s="40">
        <v>-11.13</v>
      </c>
      <c r="H280" s="40">
        <v>383.42</v>
      </c>
      <c r="I280" s="42">
        <f t="shared" si="26"/>
        <v>61070.21</v>
      </c>
      <c r="J280" s="43">
        <f t="shared" si="24"/>
        <v>44306.720000000001</v>
      </c>
      <c r="K280" s="39" t="s">
        <v>68</v>
      </c>
      <c r="L280" s="40" t="s">
        <v>68</v>
      </c>
      <c r="M280" s="40" t="s">
        <v>68</v>
      </c>
      <c r="N280" s="44" t="s">
        <v>68</v>
      </c>
      <c r="O280" s="40">
        <v>4174.91</v>
      </c>
      <c r="P280" s="40">
        <v>115.31</v>
      </c>
      <c r="Q280" s="40">
        <v>36.5</v>
      </c>
      <c r="R280" s="44">
        <v>0</v>
      </c>
      <c r="S280" s="39" t="s">
        <v>68</v>
      </c>
      <c r="T280" s="47" t="s">
        <v>68</v>
      </c>
      <c r="V280" s="109" t="s">
        <v>96</v>
      </c>
      <c r="W280" s="108">
        <f t="shared" si="28"/>
        <v>8</v>
      </c>
      <c r="X280" s="110" t="str">
        <f t="shared" si="29"/>
        <v>Quarter 3</v>
      </c>
      <c r="Y280" s="108" t="str" cm="1">
        <f t="array" ref="Y280">_xlfn.IFS(OR(W280=1,W280=2,W280=3),"1",(OR(W280=4,W280=5,W280=6)),"2",(OR(W280=7,W280=8,W280=9)),"3",(OR(W280=10,W280=11,W280=12)),"4")</f>
        <v>3</v>
      </c>
      <c r="Z280" s="109">
        <v>2018</v>
      </c>
      <c r="AC280" s="40"/>
    </row>
    <row r="281" spans="1:29" ht="17.149999999999999" customHeight="1" x14ac:dyDescent="0.35">
      <c r="A281" s="50" t="str">
        <f t="shared" si="27"/>
        <v>September 2018</v>
      </c>
      <c r="B281" s="39">
        <v>33264.400000000001</v>
      </c>
      <c r="C281" s="40">
        <v>22638.83</v>
      </c>
      <c r="D281" s="40">
        <v>10162.64</v>
      </c>
      <c r="E281" s="41">
        <f t="shared" si="25"/>
        <v>12476.190000000002</v>
      </c>
      <c r="F281" s="39">
        <v>1864.05</v>
      </c>
      <c r="G281" s="40">
        <v>-11.13</v>
      </c>
      <c r="H281" s="40">
        <v>371.05</v>
      </c>
      <c r="I281" s="42">
        <f t="shared" si="26"/>
        <v>55903.23</v>
      </c>
      <c r="J281" s="43">
        <f t="shared" si="24"/>
        <v>47964.560000000012</v>
      </c>
      <c r="K281" s="39" t="s">
        <v>68</v>
      </c>
      <c r="L281" s="40" t="s">
        <v>68</v>
      </c>
      <c r="M281" s="40" t="s">
        <v>68</v>
      </c>
      <c r="N281" s="44" t="s">
        <v>68</v>
      </c>
      <c r="O281" s="40">
        <v>4228.8900000000003</v>
      </c>
      <c r="P281" s="40">
        <v>107.89</v>
      </c>
      <c r="Q281" s="40">
        <v>52.6</v>
      </c>
      <c r="R281" s="44">
        <v>0</v>
      </c>
      <c r="S281" s="39" t="s">
        <v>68</v>
      </c>
      <c r="T281" s="47" t="s">
        <v>68</v>
      </c>
      <c r="V281" s="109" t="s">
        <v>97</v>
      </c>
      <c r="W281" s="108">
        <f t="shared" si="28"/>
        <v>9</v>
      </c>
      <c r="X281" s="108" t="str">
        <f t="shared" si="29"/>
        <v>Quarter 3</v>
      </c>
      <c r="Y281" s="108" t="str" cm="1">
        <f t="array" ref="Y281">_xlfn.IFS(OR(W281=1,W281=2,W281=3),"1",(OR(W281=4,W281=5,W281=6)),"2",(OR(W281=7,W281=8,W281=9)),"3",(OR(W281=10,W281=11,W281=12)),"4")</f>
        <v>3</v>
      </c>
      <c r="Z281" s="109">
        <v>2018</v>
      </c>
      <c r="AC281" s="40"/>
    </row>
    <row r="282" spans="1:29" ht="17.149999999999999" customHeight="1" x14ac:dyDescent="0.35">
      <c r="A282" s="50" t="str">
        <f t="shared" si="27"/>
        <v>October 2018</v>
      </c>
      <c r="B282" s="39">
        <v>36749.21</v>
      </c>
      <c r="C282" s="40">
        <v>41869.93</v>
      </c>
      <c r="D282" s="40">
        <v>2858.56</v>
      </c>
      <c r="E282" s="41">
        <f t="shared" si="25"/>
        <v>39011.370000000003</v>
      </c>
      <c r="F282" s="39">
        <v>-5526.75</v>
      </c>
      <c r="G282" s="40">
        <v>-19</v>
      </c>
      <c r="H282" s="40">
        <v>383.42</v>
      </c>
      <c r="I282" s="42">
        <f t="shared" si="26"/>
        <v>78619.14</v>
      </c>
      <c r="J282" s="43">
        <f t="shared" si="24"/>
        <v>70598.25</v>
      </c>
      <c r="K282" s="39" t="s">
        <v>68</v>
      </c>
      <c r="L282" s="40" t="s">
        <v>68</v>
      </c>
      <c r="M282" s="40" t="s">
        <v>68</v>
      </c>
      <c r="N282" s="44" t="s">
        <v>68</v>
      </c>
      <c r="O282" s="40">
        <v>4561.79</v>
      </c>
      <c r="P282" s="40">
        <v>126.11</v>
      </c>
      <c r="Q282" s="40">
        <v>152.58000000000001</v>
      </c>
      <c r="R282" s="44">
        <v>0</v>
      </c>
      <c r="S282" s="39" t="s">
        <v>68</v>
      </c>
      <c r="T282" s="47" t="s">
        <v>68</v>
      </c>
      <c r="V282" s="109" t="s">
        <v>98</v>
      </c>
      <c r="W282" s="108">
        <f t="shared" si="28"/>
        <v>10</v>
      </c>
      <c r="X282" s="108" t="str">
        <f t="shared" si="29"/>
        <v>Quarter 4</v>
      </c>
      <c r="Y282" s="108" t="str" cm="1">
        <f t="array" ref="Y282">_xlfn.IFS(OR(W282=1,W282=2,W282=3),"1",(OR(W282=4,W282=5,W282=6)),"2",(OR(W282=7,W282=8,W282=9)),"3",(OR(W282=10,W282=11,W282=12)),"4")</f>
        <v>4</v>
      </c>
      <c r="Z282" s="109">
        <v>2018</v>
      </c>
      <c r="AC282" s="40"/>
    </row>
    <row r="283" spans="1:29" ht="17.149999999999999" customHeight="1" x14ac:dyDescent="0.35">
      <c r="A283" s="50" t="str">
        <f t="shared" si="27"/>
        <v>November 2018</v>
      </c>
      <c r="B283" s="39">
        <v>38136.629999999997</v>
      </c>
      <c r="C283" s="40">
        <v>48018.3</v>
      </c>
      <c r="D283" s="40">
        <v>3446.13</v>
      </c>
      <c r="E283" s="41">
        <f t="shared" si="25"/>
        <v>44572.170000000006</v>
      </c>
      <c r="F283" s="39">
        <v>320.60000000000002</v>
      </c>
      <c r="G283" s="40">
        <v>-19</v>
      </c>
      <c r="H283" s="40">
        <v>371.05</v>
      </c>
      <c r="I283" s="42">
        <f t="shared" si="26"/>
        <v>86154.93</v>
      </c>
      <c r="J283" s="43">
        <f t="shared" si="24"/>
        <v>83381.45</v>
      </c>
      <c r="K283" s="39" t="s">
        <v>68</v>
      </c>
      <c r="L283" s="40" t="s">
        <v>68</v>
      </c>
      <c r="M283" s="40" t="s">
        <v>68</v>
      </c>
      <c r="N283" s="44" t="s">
        <v>68</v>
      </c>
      <c r="O283" s="40">
        <v>4141.99</v>
      </c>
      <c r="P283" s="40">
        <v>96.5</v>
      </c>
      <c r="Q283" s="40">
        <v>190.01</v>
      </c>
      <c r="R283" s="44">
        <v>0</v>
      </c>
      <c r="S283" s="39" t="s">
        <v>68</v>
      </c>
      <c r="T283" s="47" t="s">
        <v>68</v>
      </c>
      <c r="V283" s="109" t="s">
        <v>99</v>
      </c>
      <c r="W283" s="108">
        <f t="shared" si="28"/>
        <v>11</v>
      </c>
      <c r="X283" s="108" t="str">
        <f t="shared" si="29"/>
        <v>Quarter 4</v>
      </c>
      <c r="Y283" s="108" t="str" cm="1">
        <f t="array" ref="Y283">_xlfn.IFS(OR(W283=1,W283=2,W283=3),"1",(OR(W283=4,W283=5,W283=6)),"2",(OR(W283=7,W283=8,W283=9)),"3",(OR(W283=10,W283=11,W283=12)),"4")</f>
        <v>4</v>
      </c>
      <c r="Z283" s="109">
        <v>2018</v>
      </c>
      <c r="AC283" s="40"/>
    </row>
    <row r="284" spans="1:29" ht="17.149999999999999" customHeight="1" x14ac:dyDescent="0.35">
      <c r="A284" s="50" t="str">
        <f t="shared" si="27"/>
        <v>December 2018</v>
      </c>
      <c r="B284" s="39">
        <v>40367.660000000003</v>
      </c>
      <c r="C284" s="40">
        <v>59796.69</v>
      </c>
      <c r="D284" s="40">
        <v>3429.85</v>
      </c>
      <c r="E284" s="41">
        <f t="shared" si="25"/>
        <v>56366.840000000004</v>
      </c>
      <c r="F284" s="39">
        <v>-2296.71</v>
      </c>
      <c r="G284" s="40">
        <v>-19</v>
      </c>
      <c r="H284" s="40">
        <v>383.42</v>
      </c>
      <c r="I284" s="42">
        <f t="shared" si="26"/>
        <v>100164.35</v>
      </c>
      <c r="J284" s="43">
        <f t="shared" si="24"/>
        <v>94802.209999999992</v>
      </c>
      <c r="K284" s="39" t="s">
        <v>68</v>
      </c>
      <c r="L284" s="40" t="s">
        <v>68</v>
      </c>
      <c r="M284" s="40" t="s">
        <v>68</v>
      </c>
      <c r="N284" s="44" t="s">
        <v>68</v>
      </c>
      <c r="O284" s="40">
        <v>4791.26</v>
      </c>
      <c r="P284" s="40">
        <v>146.83000000000001</v>
      </c>
      <c r="Q284" s="40">
        <v>247.75</v>
      </c>
      <c r="R284" s="44">
        <v>0</v>
      </c>
      <c r="S284" s="39" t="s">
        <v>68</v>
      </c>
      <c r="T284" s="47" t="s">
        <v>68</v>
      </c>
      <c r="V284" s="109" t="s">
        <v>100</v>
      </c>
      <c r="W284" s="108">
        <f t="shared" si="28"/>
        <v>12</v>
      </c>
      <c r="X284" s="110" t="str">
        <f t="shared" si="29"/>
        <v>Quarter 4</v>
      </c>
      <c r="Y284" s="108" t="str" cm="1">
        <f t="array" ref="Y284">_xlfn.IFS(OR(W284=1,W284=2,W284=3),"1",(OR(W284=4,W284=5,W284=6)),"2",(OR(W284=7,W284=8,W284=9)),"3",(OR(W284=10,W284=11,W284=12)),"4")</f>
        <v>4</v>
      </c>
      <c r="Z284" s="109">
        <v>2018</v>
      </c>
      <c r="AC284" s="40"/>
    </row>
    <row r="285" spans="1:29" ht="17.149999999999999" customHeight="1" x14ac:dyDescent="0.35">
      <c r="A285" s="50" t="str">
        <f t="shared" si="27"/>
        <v>January 2019</v>
      </c>
      <c r="B285" s="39">
        <v>38976.11</v>
      </c>
      <c r="C285" s="40">
        <v>71617.72</v>
      </c>
      <c r="D285" s="40">
        <v>3758.25</v>
      </c>
      <c r="E285" s="41">
        <f t="shared" si="25"/>
        <v>67859.47</v>
      </c>
      <c r="F285" s="39">
        <v>3221.55</v>
      </c>
      <c r="G285" s="40">
        <v>-20.34</v>
      </c>
      <c r="H285" s="40">
        <v>399.8</v>
      </c>
      <c r="I285" s="42">
        <f t="shared" si="26"/>
        <v>110593.83</v>
      </c>
      <c r="J285" s="43">
        <f t="shared" si="24"/>
        <v>110436.59000000001</v>
      </c>
      <c r="K285" s="39" t="s">
        <v>68</v>
      </c>
      <c r="L285" s="40" t="s">
        <v>68</v>
      </c>
      <c r="M285" s="40" t="s">
        <v>68</v>
      </c>
      <c r="N285" s="44" t="s">
        <v>68</v>
      </c>
      <c r="O285" s="40">
        <v>4946.1400000000003</v>
      </c>
      <c r="P285" s="40">
        <v>178.14</v>
      </c>
      <c r="Q285" s="40">
        <v>244.96</v>
      </c>
      <c r="R285" s="44">
        <v>0</v>
      </c>
      <c r="S285" s="39" t="s">
        <v>68</v>
      </c>
      <c r="T285" s="47" t="s">
        <v>68</v>
      </c>
      <c r="V285" s="109" t="s">
        <v>89</v>
      </c>
      <c r="W285" s="108">
        <f t="shared" si="28"/>
        <v>1</v>
      </c>
      <c r="X285" s="108" t="str">
        <f t="shared" si="29"/>
        <v>Quarter 1</v>
      </c>
      <c r="Y285" s="108" t="str" cm="1">
        <f t="array" ref="Y285">_xlfn.IFS(OR(W285=1,W285=2,W285=3),"1",(OR(W285=4,W285=5,W285=6)),"2",(OR(W285=7,W285=8,W285=9)),"3",(OR(W285=10,W285=11,W285=12)),"4")</f>
        <v>1</v>
      </c>
      <c r="Z285" s="109">
        <v>2019</v>
      </c>
      <c r="AC285" s="40"/>
    </row>
    <row r="286" spans="1:29" ht="17.149999999999999" customHeight="1" x14ac:dyDescent="0.35">
      <c r="A286" s="50" t="str">
        <f t="shared" si="27"/>
        <v>February 2019</v>
      </c>
      <c r="B286" s="39">
        <v>34963.51</v>
      </c>
      <c r="C286" s="40">
        <v>47637.67</v>
      </c>
      <c r="D286" s="40">
        <v>2910.23</v>
      </c>
      <c r="E286" s="41">
        <f t="shared" si="25"/>
        <v>44727.439999999995</v>
      </c>
      <c r="F286" s="39">
        <v>6209.25</v>
      </c>
      <c r="G286" s="40">
        <v>-20.34</v>
      </c>
      <c r="H286" s="40">
        <v>361.11</v>
      </c>
      <c r="I286" s="42">
        <f t="shared" si="26"/>
        <v>82601.179999999993</v>
      </c>
      <c r="J286" s="43">
        <f t="shared" si="24"/>
        <v>86240.97</v>
      </c>
      <c r="K286" s="39" t="s">
        <v>68</v>
      </c>
      <c r="L286" s="40" t="s">
        <v>68</v>
      </c>
      <c r="M286" s="40" t="s">
        <v>68</v>
      </c>
      <c r="N286" s="44" t="s">
        <v>68</v>
      </c>
      <c r="O286" s="40">
        <v>4424.03</v>
      </c>
      <c r="P286" s="40">
        <v>96.71</v>
      </c>
      <c r="Q286" s="40">
        <v>179.98</v>
      </c>
      <c r="R286" s="44">
        <v>0</v>
      </c>
      <c r="S286" s="39" t="s">
        <v>68</v>
      </c>
      <c r="T286" s="47" t="s">
        <v>68</v>
      </c>
      <c r="V286" s="109" t="s">
        <v>90</v>
      </c>
      <c r="W286" s="108">
        <f t="shared" si="28"/>
        <v>2</v>
      </c>
      <c r="X286" s="108" t="str">
        <f t="shared" si="29"/>
        <v>Quarter 1</v>
      </c>
      <c r="Y286" s="108" t="str" cm="1">
        <f t="array" ref="Y286">_xlfn.IFS(OR(W286=1,W286=2,W286=3),"1",(OR(W286=4,W286=5,W286=6)),"2",(OR(W286=7,W286=8,W286=9)),"3",(OR(W286=10,W286=11,W286=12)),"4")</f>
        <v>1</v>
      </c>
      <c r="Z286" s="109">
        <v>2019</v>
      </c>
      <c r="AC286" s="40"/>
    </row>
    <row r="287" spans="1:29" ht="17.149999999999999" customHeight="1" x14ac:dyDescent="0.35">
      <c r="A287" s="50" t="str">
        <f t="shared" si="27"/>
        <v>March 2019</v>
      </c>
      <c r="B287" s="39">
        <v>38147.43</v>
      </c>
      <c r="C287" s="40">
        <v>46592.22</v>
      </c>
      <c r="D287" s="40">
        <v>3680.56</v>
      </c>
      <c r="E287" s="41">
        <f t="shared" si="25"/>
        <v>42911.66</v>
      </c>
      <c r="F287" s="39">
        <v>2869.75</v>
      </c>
      <c r="G287" s="40">
        <v>-20.34</v>
      </c>
      <c r="H287" s="40">
        <v>399.8</v>
      </c>
      <c r="I287" s="42">
        <f t="shared" si="26"/>
        <v>84739.65</v>
      </c>
      <c r="J287" s="43">
        <f t="shared" si="24"/>
        <v>84308.3</v>
      </c>
      <c r="K287" s="39" t="s">
        <v>68</v>
      </c>
      <c r="L287" s="40" t="s">
        <v>68</v>
      </c>
      <c r="M287" s="40" t="s">
        <v>68</v>
      </c>
      <c r="N287" s="44" t="s">
        <v>68</v>
      </c>
      <c r="O287" s="40">
        <v>4820.66</v>
      </c>
      <c r="P287" s="40">
        <v>78.63</v>
      </c>
      <c r="Q287" s="40">
        <v>265.41000000000003</v>
      </c>
      <c r="R287" s="44">
        <v>0</v>
      </c>
      <c r="S287" s="39" t="s">
        <v>68</v>
      </c>
      <c r="T287" s="47" t="s">
        <v>68</v>
      </c>
      <c r="V287" s="109" t="s">
        <v>91</v>
      </c>
      <c r="W287" s="108">
        <f t="shared" si="28"/>
        <v>3</v>
      </c>
      <c r="X287" s="108" t="str">
        <f t="shared" si="29"/>
        <v>Quarter 1</v>
      </c>
      <c r="Y287" s="108" t="str" cm="1">
        <f t="array" ref="Y287">_xlfn.IFS(OR(W287=1,W287=2,W287=3),"1",(OR(W287=4,W287=5,W287=6)),"2",(OR(W287=7,W287=8,W287=9)),"3",(OR(W287=10,W287=11,W287=12)),"4")</f>
        <v>1</v>
      </c>
      <c r="Z287" s="109">
        <v>2019</v>
      </c>
      <c r="AC287" s="40"/>
    </row>
    <row r="288" spans="1:29" ht="17.149999999999999" customHeight="1" x14ac:dyDescent="0.35">
      <c r="A288" s="50" t="str">
        <f t="shared" si="27"/>
        <v>April 2019</v>
      </c>
      <c r="B288" s="39">
        <v>36415.370000000003</v>
      </c>
      <c r="C288" s="40">
        <v>45019.66</v>
      </c>
      <c r="D288" s="40">
        <v>9428.4</v>
      </c>
      <c r="E288" s="41">
        <f t="shared" si="25"/>
        <v>35591.26</v>
      </c>
      <c r="F288" s="39">
        <v>-1609.12</v>
      </c>
      <c r="G288" s="40">
        <v>-27.56</v>
      </c>
      <c r="H288" s="40">
        <v>386.9</v>
      </c>
      <c r="I288" s="42">
        <f t="shared" si="26"/>
        <v>81435.03</v>
      </c>
      <c r="J288" s="43">
        <f t="shared" si="24"/>
        <v>70756.850000000006</v>
      </c>
      <c r="K288" s="39" t="s">
        <v>68</v>
      </c>
      <c r="L288" s="40" t="s">
        <v>68</v>
      </c>
      <c r="M288" s="40" t="s">
        <v>68</v>
      </c>
      <c r="N288" s="44" t="s">
        <v>68</v>
      </c>
      <c r="O288" s="40">
        <v>4531.58</v>
      </c>
      <c r="P288" s="40">
        <v>72.37</v>
      </c>
      <c r="Q288" s="40">
        <v>366.13</v>
      </c>
      <c r="R288" s="44">
        <v>0</v>
      </c>
      <c r="S288" s="39" t="s">
        <v>68</v>
      </c>
      <c r="T288" s="47" t="s">
        <v>68</v>
      </c>
      <c r="V288" s="109" t="s">
        <v>92</v>
      </c>
      <c r="W288" s="108">
        <f t="shared" si="28"/>
        <v>4</v>
      </c>
      <c r="X288" s="110" t="str">
        <f t="shared" si="29"/>
        <v>Quarter 2</v>
      </c>
      <c r="Y288" s="108" t="str" cm="1">
        <f t="array" ref="Y288">_xlfn.IFS(OR(W288=1,W288=2,W288=3),"1",(OR(W288=4,W288=5,W288=6)),"2",(OR(W288=7,W288=8,W288=9)),"3",(OR(W288=10,W288=11,W288=12)),"4")</f>
        <v>2</v>
      </c>
      <c r="Z288" s="109">
        <v>2019</v>
      </c>
      <c r="AC288" s="40"/>
    </row>
    <row r="289" spans="1:29" ht="17.149999999999999" customHeight="1" x14ac:dyDescent="0.35">
      <c r="A289" s="50" t="str">
        <f t="shared" si="27"/>
        <v>May 2019</v>
      </c>
      <c r="B289" s="39">
        <v>37633.019999999997</v>
      </c>
      <c r="C289" s="40">
        <v>40243.72</v>
      </c>
      <c r="D289" s="40">
        <v>16468.27</v>
      </c>
      <c r="E289" s="41">
        <f t="shared" si="25"/>
        <v>23775.45</v>
      </c>
      <c r="F289" s="39">
        <v>-2672.21</v>
      </c>
      <c r="G289" s="40">
        <v>-27.56</v>
      </c>
      <c r="H289" s="40">
        <v>399.8</v>
      </c>
      <c r="I289" s="42">
        <f t="shared" si="26"/>
        <v>77876.739999999991</v>
      </c>
      <c r="J289" s="43">
        <f t="shared" si="24"/>
        <v>59108.499999999993</v>
      </c>
      <c r="K289" s="39" t="s">
        <v>68</v>
      </c>
      <c r="L289" s="40" t="s">
        <v>68</v>
      </c>
      <c r="M289" s="40" t="s">
        <v>68</v>
      </c>
      <c r="N289" s="44" t="s">
        <v>68</v>
      </c>
      <c r="O289" s="40">
        <v>4712.9399999999996</v>
      </c>
      <c r="P289" s="40">
        <v>77.33</v>
      </c>
      <c r="Q289" s="40">
        <v>345.57</v>
      </c>
      <c r="R289" s="44">
        <v>0</v>
      </c>
      <c r="S289" s="39" t="s">
        <v>68</v>
      </c>
      <c r="T289" s="47" t="s">
        <v>68</v>
      </c>
      <c r="V289" s="109" t="s">
        <v>93</v>
      </c>
      <c r="W289" s="108">
        <f t="shared" si="28"/>
        <v>5</v>
      </c>
      <c r="X289" s="108" t="str">
        <f t="shared" si="29"/>
        <v>Quarter 2</v>
      </c>
      <c r="Y289" s="108" t="str" cm="1">
        <f t="array" ref="Y289">_xlfn.IFS(OR(W289=1,W289=2,W289=3),"1",(OR(W289=4,W289=5,W289=6)),"2",(OR(W289=7,W289=8,W289=9)),"3",(OR(W289=10,W289=11,W289=12)),"4")</f>
        <v>2</v>
      </c>
      <c r="Z289" s="109">
        <v>2019</v>
      </c>
      <c r="AC289" s="40"/>
    </row>
    <row r="290" spans="1:29" ht="17.149999999999999" customHeight="1" x14ac:dyDescent="0.35">
      <c r="A290" s="50" t="str">
        <f t="shared" si="27"/>
        <v>June 2019</v>
      </c>
      <c r="B290" s="39">
        <v>31791.23</v>
      </c>
      <c r="C290" s="40">
        <v>33703.79</v>
      </c>
      <c r="D290" s="40">
        <v>14211.09</v>
      </c>
      <c r="E290" s="41">
        <f t="shared" si="25"/>
        <v>19492.7</v>
      </c>
      <c r="F290" s="39">
        <v>-512.26</v>
      </c>
      <c r="G290" s="40">
        <v>-27.56</v>
      </c>
      <c r="H290" s="40">
        <v>386.9</v>
      </c>
      <c r="I290" s="42">
        <f t="shared" si="26"/>
        <v>65495.020000000004</v>
      </c>
      <c r="J290" s="43">
        <f t="shared" ref="J290:J353" si="30">$B290+$C290-$D290+$F290+$G290+$H290</f>
        <v>51131.010000000009</v>
      </c>
      <c r="K290" s="39" t="s">
        <v>68</v>
      </c>
      <c r="L290" s="40" t="s">
        <v>68</v>
      </c>
      <c r="M290" s="40" t="s">
        <v>68</v>
      </c>
      <c r="N290" s="44" t="s">
        <v>68</v>
      </c>
      <c r="O290" s="40">
        <v>4300.2299999999996</v>
      </c>
      <c r="P290" s="40">
        <v>82.7</v>
      </c>
      <c r="Q290" s="40">
        <v>100.39</v>
      </c>
      <c r="R290" s="44">
        <v>0</v>
      </c>
      <c r="S290" s="39" t="s">
        <v>68</v>
      </c>
      <c r="T290" s="47" t="s">
        <v>68</v>
      </c>
      <c r="V290" s="109" t="s">
        <v>94</v>
      </c>
      <c r="W290" s="108">
        <f t="shared" si="28"/>
        <v>6</v>
      </c>
      <c r="X290" s="108" t="str">
        <f t="shared" si="29"/>
        <v>Quarter 2</v>
      </c>
      <c r="Y290" s="108" t="str" cm="1">
        <f t="array" ref="Y290">_xlfn.IFS(OR(W290=1,W290=2,W290=3),"1",(OR(W290=4,W290=5,W290=6)),"2",(OR(W290=7,W290=8,W290=9)),"3",(OR(W290=10,W290=11,W290=12)),"4")</f>
        <v>2</v>
      </c>
      <c r="Z290" s="109">
        <v>2019</v>
      </c>
      <c r="AC290" s="40"/>
    </row>
    <row r="291" spans="1:29" ht="17.149999999999999" customHeight="1" x14ac:dyDescent="0.35">
      <c r="A291" s="50" t="str">
        <f t="shared" si="27"/>
        <v>July 2019</v>
      </c>
      <c r="B291" s="39">
        <v>34452.89</v>
      </c>
      <c r="C291" s="40">
        <v>25826.22</v>
      </c>
      <c r="D291" s="40">
        <v>8914.7999999999993</v>
      </c>
      <c r="E291" s="41">
        <f t="shared" si="25"/>
        <v>16911.420000000002</v>
      </c>
      <c r="F291" s="39">
        <v>-3861.93</v>
      </c>
      <c r="G291" s="40">
        <v>-24.3</v>
      </c>
      <c r="H291" s="40">
        <v>399.8</v>
      </c>
      <c r="I291" s="42">
        <f t="shared" si="26"/>
        <v>60279.11</v>
      </c>
      <c r="J291" s="43">
        <f t="shared" si="30"/>
        <v>47877.88</v>
      </c>
      <c r="K291" s="39" t="s">
        <v>68</v>
      </c>
      <c r="L291" s="40" t="s">
        <v>68</v>
      </c>
      <c r="M291" s="40" t="s">
        <v>68</v>
      </c>
      <c r="N291" s="44" t="s">
        <v>68</v>
      </c>
      <c r="O291" s="40">
        <v>4394.68</v>
      </c>
      <c r="P291" s="40">
        <v>45.76</v>
      </c>
      <c r="Q291" s="40">
        <v>82.23</v>
      </c>
      <c r="R291" s="44">
        <v>0</v>
      </c>
      <c r="S291" s="39" t="s">
        <v>68</v>
      </c>
      <c r="T291" s="47" t="s">
        <v>68</v>
      </c>
      <c r="V291" s="109" t="s">
        <v>95</v>
      </c>
      <c r="W291" s="108">
        <f t="shared" si="28"/>
        <v>7</v>
      </c>
      <c r="X291" s="108" t="str">
        <f t="shared" si="29"/>
        <v>Quarter 3</v>
      </c>
      <c r="Y291" s="108" t="str" cm="1">
        <f t="array" ref="Y291">_xlfn.IFS(OR(W291=1,W291=2,W291=3),"1",(OR(W291=4,W291=5,W291=6)),"2",(OR(W291=7,W291=8,W291=9)),"3",(OR(W291=10,W291=11,W291=12)),"4")</f>
        <v>3</v>
      </c>
      <c r="Z291" s="109">
        <v>2019</v>
      </c>
      <c r="AC291" s="40"/>
    </row>
    <row r="292" spans="1:29" ht="17.149999999999999" customHeight="1" x14ac:dyDescent="0.35">
      <c r="A292" s="50" t="str">
        <f t="shared" si="27"/>
        <v>August 2019</v>
      </c>
      <c r="B292" s="39">
        <v>32087.74</v>
      </c>
      <c r="C292" s="40">
        <v>16829.11</v>
      </c>
      <c r="D292" s="40">
        <v>7015.47</v>
      </c>
      <c r="E292" s="41">
        <f t="shared" si="25"/>
        <v>9813.64</v>
      </c>
      <c r="F292" s="39">
        <v>-1482.46</v>
      </c>
      <c r="G292" s="40">
        <v>-24.3</v>
      </c>
      <c r="H292" s="40">
        <v>399.8</v>
      </c>
      <c r="I292" s="42">
        <f t="shared" si="26"/>
        <v>48916.850000000006</v>
      </c>
      <c r="J292" s="43">
        <f t="shared" si="30"/>
        <v>40794.420000000006</v>
      </c>
      <c r="K292" s="39" t="s">
        <v>68</v>
      </c>
      <c r="L292" s="40" t="s">
        <v>68</v>
      </c>
      <c r="M292" s="40" t="s">
        <v>68</v>
      </c>
      <c r="N292" s="44" t="s">
        <v>68</v>
      </c>
      <c r="O292" s="40">
        <v>4335.55</v>
      </c>
      <c r="P292" s="40">
        <v>41.22</v>
      </c>
      <c r="Q292" s="40">
        <v>13</v>
      </c>
      <c r="R292" s="44">
        <v>0</v>
      </c>
      <c r="S292" s="39" t="s">
        <v>68</v>
      </c>
      <c r="T292" s="47" t="s">
        <v>68</v>
      </c>
      <c r="V292" s="109" t="s">
        <v>96</v>
      </c>
      <c r="W292" s="108">
        <f t="shared" si="28"/>
        <v>8</v>
      </c>
      <c r="X292" s="110" t="str">
        <f t="shared" si="29"/>
        <v>Quarter 3</v>
      </c>
      <c r="Y292" s="108" t="str" cm="1">
        <f t="array" ref="Y292">_xlfn.IFS(OR(W292=1,W292=2,W292=3),"1",(OR(W292=4,W292=5,W292=6)),"2",(OR(W292=7,W292=8,W292=9)),"3",(OR(W292=10,W292=11,W292=12)),"4")</f>
        <v>3</v>
      </c>
      <c r="Z292" s="109">
        <v>2019</v>
      </c>
      <c r="AC292" s="40"/>
    </row>
    <row r="293" spans="1:29" ht="17.149999999999999" customHeight="1" x14ac:dyDescent="0.35">
      <c r="A293" s="50" t="str">
        <f t="shared" si="27"/>
        <v>September 2019</v>
      </c>
      <c r="B293" s="39">
        <v>30706.05</v>
      </c>
      <c r="C293" s="40">
        <v>21983.86</v>
      </c>
      <c r="D293" s="40">
        <v>9836.06</v>
      </c>
      <c r="E293" s="41">
        <f t="shared" si="25"/>
        <v>12147.800000000001</v>
      </c>
      <c r="F293" s="39">
        <v>-1581.73</v>
      </c>
      <c r="G293" s="40">
        <v>-24.3</v>
      </c>
      <c r="H293" s="40">
        <v>386.9</v>
      </c>
      <c r="I293" s="42">
        <f t="shared" si="26"/>
        <v>52689.91</v>
      </c>
      <c r="J293" s="43">
        <f t="shared" si="30"/>
        <v>41634.720000000001</v>
      </c>
      <c r="K293" s="39" t="s">
        <v>68</v>
      </c>
      <c r="L293" s="40" t="s">
        <v>68</v>
      </c>
      <c r="M293" s="40" t="s">
        <v>68</v>
      </c>
      <c r="N293" s="44" t="s">
        <v>68</v>
      </c>
      <c r="O293" s="40">
        <v>4419.57</v>
      </c>
      <c r="P293" s="40">
        <v>47.27</v>
      </c>
      <c r="Q293" s="40">
        <v>196.67</v>
      </c>
      <c r="R293" s="44">
        <v>0</v>
      </c>
      <c r="S293" s="39" t="s">
        <v>68</v>
      </c>
      <c r="T293" s="47" t="s">
        <v>68</v>
      </c>
      <c r="V293" s="109" t="s">
        <v>97</v>
      </c>
      <c r="W293" s="108">
        <f t="shared" si="28"/>
        <v>9</v>
      </c>
      <c r="X293" s="108" t="str">
        <f t="shared" si="29"/>
        <v>Quarter 3</v>
      </c>
      <c r="Y293" s="108" t="str" cm="1">
        <f t="array" ref="Y293">_xlfn.IFS(OR(W293=1,W293=2,W293=3),"1",(OR(W293=4,W293=5,W293=6)),"2",(OR(W293=7,W293=8,W293=9)),"3",(OR(W293=10,W293=11,W293=12)),"4")</f>
        <v>3</v>
      </c>
      <c r="Z293" s="109">
        <v>2019</v>
      </c>
      <c r="AC293" s="40"/>
    </row>
    <row r="294" spans="1:29" ht="17.149999999999999" customHeight="1" x14ac:dyDescent="0.35">
      <c r="A294" s="50" t="str">
        <f t="shared" si="27"/>
        <v>October 2019</v>
      </c>
      <c r="B294" s="39">
        <v>38317.040000000001</v>
      </c>
      <c r="C294" s="40">
        <v>40279.31</v>
      </c>
      <c r="D294" s="40">
        <v>5877.39</v>
      </c>
      <c r="E294" s="41">
        <f t="shared" si="25"/>
        <v>34401.919999999998</v>
      </c>
      <c r="F294" s="39">
        <v>-396.25</v>
      </c>
      <c r="G294" s="40">
        <v>-22.82</v>
      </c>
      <c r="H294" s="40">
        <v>399.8</v>
      </c>
      <c r="I294" s="42">
        <f t="shared" si="26"/>
        <v>78596.350000000006</v>
      </c>
      <c r="J294" s="43">
        <f t="shared" si="30"/>
        <v>72699.69</v>
      </c>
      <c r="K294" s="39" t="s">
        <v>68</v>
      </c>
      <c r="L294" s="40" t="s">
        <v>68</v>
      </c>
      <c r="M294" s="40" t="s">
        <v>68</v>
      </c>
      <c r="N294" s="44" t="s">
        <v>68</v>
      </c>
      <c r="O294" s="40">
        <v>4735.5</v>
      </c>
      <c r="P294" s="40">
        <v>38.270000000000003</v>
      </c>
      <c r="Q294" s="40">
        <v>286.45</v>
      </c>
      <c r="R294" s="44">
        <v>0</v>
      </c>
      <c r="S294" s="39" t="s">
        <v>68</v>
      </c>
      <c r="T294" s="47" t="s">
        <v>68</v>
      </c>
      <c r="V294" s="109" t="s">
        <v>98</v>
      </c>
      <c r="W294" s="108">
        <f t="shared" si="28"/>
        <v>10</v>
      </c>
      <c r="X294" s="108" t="str">
        <f t="shared" si="29"/>
        <v>Quarter 4</v>
      </c>
      <c r="Y294" s="108" t="str" cm="1">
        <f t="array" ref="Y294">_xlfn.IFS(OR(W294=1,W294=2,W294=3),"1",(OR(W294=4,W294=5,W294=6)),"2",(OR(W294=7,W294=8,W294=9)),"3",(OR(W294=10,W294=11,W294=12)),"4")</f>
        <v>4</v>
      </c>
      <c r="Z294" s="109">
        <v>2019</v>
      </c>
      <c r="AC294" s="40"/>
    </row>
    <row r="295" spans="1:29" ht="17.149999999999999" customHeight="1" x14ac:dyDescent="0.35">
      <c r="A295" s="50" t="str">
        <f t="shared" si="27"/>
        <v>November 2019</v>
      </c>
      <c r="B295" s="39">
        <v>41176.47</v>
      </c>
      <c r="C295" s="40">
        <v>49989.11</v>
      </c>
      <c r="D295" s="40">
        <v>4235.59</v>
      </c>
      <c r="E295" s="41">
        <f t="shared" si="25"/>
        <v>45753.520000000004</v>
      </c>
      <c r="F295" s="39">
        <v>1422.62</v>
      </c>
      <c r="G295" s="40">
        <v>-22.82</v>
      </c>
      <c r="H295" s="40">
        <v>386.9</v>
      </c>
      <c r="I295" s="42">
        <f t="shared" si="26"/>
        <v>91165.58</v>
      </c>
      <c r="J295" s="43">
        <f t="shared" si="30"/>
        <v>88716.689999999988</v>
      </c>
      <c r="K295" s="39" t="s">
        <v>68</v>
      </c>
      <c r="L295" s="40" t="s">
        <v>68</v>
      </c>
      <c r="M295" s="40" t="s">
        <v>68</v>
      </c>
      <c r="N295" s="44" t="s">
        <v>68</v>
      </c>
      <c r="O295" s="40">
        <v>4575.0200000000004</v>
      </c>
      <c r="P295" s="40">
        <v>71.05</v>
      </c>
      <c r="Q295" s="40">
        <v>371.67</v>
      </c>
      <c r="R295" s="44">
        <v>0</v>
      </c>
      <c r="S295" s="39" t="s">
        <v>68</v>
      </c>
      <c r="T295" s="47" t="s">
        <v>68</v>
      </c>
      <c r="V295" s="109" t="s">
        <v>99</v>
      </c>
      <c r="W295" s="108">
        <f t="shared" si="28"/>
        <v>11</v>
      </c>
      <c r="X295" s="108" t="str">
        <f t="shared" si="29"/>
        <v>Quarter 4</v>
      </c>
      <c r="Y295" s="108" t="str" cm="1">
        <f t="array" ref="Y295">_xlfn.IFS(OR(W295=1,W295=2,W295=3),"1",(OR(W295=4,W295=5,W295=6)),"2",(OR(W295=7,W295=8,W295=9)),"3",(OR(W295=10,W295=11,W295=12)),"4")</f>
        <v>4</v>
      </c>
      <c r="Z295" s="109">
        <v>2019</v>
      </c>
      <c r="AC295" s="40"/>
    </row>
    <row r="296" spans="1:29" ht="17.149999999999999" customHeight="1" x14ac:dyDescent="0.35">
      <c r="A296" s="50" t="str">
        <f t="shared" si="27"/>
        <v>December 2019</v>
      </c>
      <c r="B296" s="39">
        <v>41540.83</v>
      </c>
      <c r="C296" s="40">
        <v>63899.94</v>
      </c>
      <c r="D296" s="40">
        <v>5457.83</v>
      </c>
      <c r="E296" s="41">
        <f t="shared" si="25"/>
        <v>58442.11</v>
      </c>
      <c r="F296" s="39">
        <v>-767.95</v>
      </c>
      <c r="G296" s="40">
        <v>-22.82</v>
      </c>
      <c r="H296" s="40">
        <v>399.8</v>
      </c>
      <c r="I296" s="42">
        <f t="shared" si="26"/>
        <v>105440.77</v>
      </c>
      <c r="J296" s="43">
        <f t="shared" si="30"/>
        <v>99591.97</v>
      </c>
      <c r="K296" s="39" t="s">
        <v>68</v>
      </c>
      <c r="L296" s="40" t="s">
        <v>68</v>
      </c>
      <c r="M296" s="40" t="s">
        <v>68</v>
      </c>
      <c r="N296" s="44" t="s">
        <v>68</v>
      </c>
      <c r="O296" s="40">
        <v>4681.25</v>
      </c>
      <c r="P296" s="40">
        <v>84.25</v>
      </c>
      <c r="Q296" s="40">
        <v>464.23</v>
      </c>
      <c r="R296" s="44">
        <v>0</v>
      </c>
      <c r="S296" s="39" t="s">
        <v>68</v>
      </c>
      <c r="T296" s="47" t="s">
        <v>68</v>
      </c>
      <c r="V296" s="109" t="s">
        <v>100</v>
      </c>
      <c r="W296" s="108">
        <f t="shared" si="28"/>
        <v>12</v>
      </c>
      <c r="X296" s="110" t="str">
        <f t="shared" si="29"/>
        <v>Quarter 4</v>
      </c>
      <c r="Y296" s="108" t="str" cm="1">
        <f t="array" ref="Y296">_xlfn.IFS(OR(W296=1,W296=2,W296=3),"1",(OR(W296=4,W296=5,W296=6)),"2",(OR(W296=7,W296=8,W296=9)),"3",(OR(W296=10,W296=11,W296=12)),"4")</f>
        <v>4</v>
      </c>
      <c r="Z296" s="109">
        <v>2019</v>
      </c>
      <c r="AC296" s="40"/>
    </row>
    <row r="297" spans="1:29" ht="17.149999999999999" customHeight="1" x14ac:dyDescent="0.35">
      <c r="A297" s="50" t="str">
        <f t="shared" si="27"/>
        <v>January 2020</v>
      </c>
      <c r="B297" s="39">
        <v>40901.379999999997</v>
      </c>
      <c r="C297" s="40">
        <v>43752.67</v>
      </c>
      <c r="D297" s="40">
        <v>5021.08</v>
      </c>
      <c r="E297" s="41">
        <f t="shared" si="25"/>
        <v>38731.589999999997</v>
      </c>
      <c r="F297" s="39">
        <v>6075.68</v>
      </c>
      <c r="G297" s="40">
        <v>-16.510000000000002</v>
      </c>
      <c r="H297" s="40">
        <v>412.68</v>
      </c>
      <c r="I297" s="42">
        <f t="shared" si="26"/>
        <v>84654.049999999988</v>
      </c>
      <c r="J297" s="43">
        <f t="shared" si="30"/>
        <v>86104.819999999992</v>
      </c>
      <c r="K297" s="39" t="s">
        <v>68</v>
      </c>
      <c r="L297" s="40" t="s">
        <v>68</v>
      </c>
      <c r="M297" s="40" t="s">
        <v>68</v>
      </c>
      <c r="N297" s="44" t="s">
        <v>68</v>
      </c>
      <c r="O297" s="40">
        <v>4856.46</v>
      </c>
      <c r="P297" s="40">
        <v>84.68</v>
      </c>
      <c r="Q297" s="40">
        <v>364.16</v>
      </c>
      <c r="R297" s="44">
        <v>0</v>
      </c>
      <c r="S297" s="39" t="s">
        <v>68</v>
      </c>
      <c r="T297" s="47" t="s">
        <v>68</v>
      </c>
      <c r="V297" s="109" t="s">
        <v>89</v>
      </c>
      <c r="W297" s="108">
        <f t="shared" si="28"/>
        <v>1</v>
      </c>
      <c r="X297" s="108" t="str">
        <f t="shared" si="29"/>
        <v>Quarter 1</v>
      </c>
      <c r="Y297" s="108" t="str" cm="1">
        <f t="array" ref="Y297">_xlfn.IFS(OR(W297=1,W297=2,W297=3),"1",(OR(W297=4,W297=5,W297=6)),"2",(OR(W297=7,W297=8,W297=9)),"3",(OR(W297=10,W297=11,W297=12)),"4")</f>
        <v>1</v>
      </c>
      <c r="Z297" s="109">
        <v>2020</v>
      </c>
      <c r="AC297" s="40"/>
    </row>
    <row r="298" spans="1:29" ht="17.149999999999999" customHeight="1" x14ac:dyDescent="0.35">
      <c r="A298" s="50" t="str">
        <f t="shared" si="27"/>
        <v>February 2020</v>
      </c>
      <c r="B298" s="39">
        <v>37010.800000000003</v>
      </c>
      <c r="C298" s="40">
        <v>46394.21</v>
      </c>
      <c r="D298" s="40">
        <v>3851.47</v>
      </c>
      <c r="E298" s="41">
        <f t="shared" si="25"/>
        <v>42542.74</v>
      </c>
      <c r="F298" s="39">
        <v>9145.6200000000008</v>
      </c>
      <c r="G298" s="40">
        <v>-16.510000000000002</v>
      </c>
      <c r="H298" s="40">
        <v>386.05</v>
      </c>
      <c r="I298" s="42">
        <f t="shared" si="26"/>
        <v>83405.010000000009</v>
      </c>
      <c r="J298" s="43">
        <f t="shared" si="30"/>
        <v>89068.700000000012</v>
      </c>
      <c r="K298" s="39" t="s">
        <v>68</v>
      </c>
      <c r="L298" s="40" t="s">
        <v>68</v>
      </c>
      <c r="M298" s="40" t="s">
        <v>68</v>
      </c>
      <c r="N298" s="44" t="s">
        <v>68</v>
      </c>
      <c r="O298" s="40">
        <v>4174.54</v>
      </c>
      <c r="P298" s="40">
        <v>71.66</v>
      </c>
      <c r="Q298" s="40">
        <v>306.83999999999997</v>
      </c>
      <c r="R298" s="44">
        <v>0</v>
      </c>
      <c r="S298" s="39" t="s">
        <v>68</v>
      </c>
      <c r="T298" s="47" t="s">
        <v>68</v>
      </c>
      <c r="V298" s="109" t="s">
        <v>90</v>
      </c>
      <c r="W298" s="108">
        <f t="shared" si="28"/>
        <v>2</v>
      </c>
      <c r="X298" s="108" t="str">
        <f t="shared" si="29"/>
        <v>Quarter 1</v>
      </c>
      <c r="Y298" s="108" t="str" cm="1">
        <f t="array" ref="Y298">_xlfn.IFS(OR(W298=1,W298=2,W298=3),"1",(OR(W298=4,W298=5,W298=6)),"2",(OR(W298=7,W298=8,W298=9)),"3",(OR(W298=10,W298=11,W298=12)),"4")</f>
        <v>1</v>
      </c>
      <c r="Z298" s="109">
        <v>2020</v>
      </c>
      <c r="AC298" s="40"/>
    </row>
    <row r="299" spans="1:29" ht="17.149999999999999" customHeight="1" x14ac:dyDescent="0.35">
      <c r="A299" s="50" t="str">
        <f t="shared" si="27"/>
        <v>March 2020</v>
      </c>
      <c r="B299" s="39">
        <v>37820.42</v>
      </c>
      <c r="C299" s="40">
        <v>57318.400000000001</v>
      </c>
      <c r="D299" s="40">
        <v>5601.77</v>
      </c>
      <c r="E299" s="41">
        <f t="shared" si="25"/>
        <v>51716.630000000005</v>
      </c>
      <c r="F299" s="39">
        <v>-327.42</v>
      </c>
      <c r="G299" s="40">
        <v>-16.510000000000002</v>
      </c>
      <c r="H299" s="40">
        <v>412.68</v>
      </c>
      <c r="I299" s="42">
        <f t="shared" si="26"/>
        <v>95138.82</v>
      </c>
      <c r="J299" s="43">
        <f t="shared" si="30"/>
        <v>89605.8</v>
      </c>
      <c r="K299" s="39" t="s">
        <v>68</v>
      </c>
      <c r="L299" s="40" t="s">
        <v>68</v>
      </c>
      <c r="M299" s="40" t="s">
        <v>68</v>
      </c>
      <c r="N299" s="44" t="s">
        <v>68</v>
      </c>
      <c r="O299" s="40">
        <v>4523.09</v>
      </c>
      <c r="P299" s="40">
        <v>101.06</v>
      </c>
      <c r="Q299" s="40">
        <v>370.14</v>
      </c>
      <c r="R299" s="44">
        <v>0</v>
      </c>
      <c r="S299" s="39" t="s">
        <v>68</v>
      </c>
      <c r="T299" s="47" t="s">
        <v>68</v>
      </c>
      <c r="V299" s="109" t="s">
        <v>91</v>
      </c>
      <c r="W299" s="108">
        <f t="shared" si="28"/>
        <v>3</v>
      </c>
      <c r="X299" s="108" t="str">
        <f t="shared" si="29"/>
        <v>Quarter 1</v>
      </c>
      <c r="Y299" s="108" t="str" cm="1">
        <f t="array" ref="Y299">_xlfn.IFS(OR(W299=1,W299=2,W299=3),"1",(OR(W299=4,W299=5,W299=6)),"2",(OR(W299=7,W299=8,W299=9)),"3",(OR(W299=10,W299=11,W299=12)),"4")</f>
        <v>1</v>
      </c>
      <c r="Z299" s="109">
        <v>2020</v>
      </c>
      <c r="AC299" s="40"/>
    </row>
    <row r="300" spans="1:29" ht="17.149999999999999" customHeight="1" x14ac:dyDescent="0.35">
      <c r="A300" s="50" t="str">
        <f t="shared" si="27"/>
        <v>April 2020</v>
      </c>
      <c r="B300" s="39">
        <v>39116.93</v>
      </c>
      <c r="C300" s="40">
        <v>38183.24</v>
      </c>
      <c r="D300" s="40">
        <v>12716.35</v>
      </c>
      <c r="E300" s="41">
        <f t="shared" si="25"/>
        <v>25466.89</v>
      </c>
      <c r="F300" s="39">
        <v>-8651.64</v>
      </c>
      <c r="G300" s="40">
        <v>-21.04</v>
      </c>
      <c r="H300" s="40">
        <v>399.36</v>
      </c>
      <c r="I300" s="42">
        <f t="shared" si="26"/>
        <v>77300.17</v>
      </c>
      <c r="J300" s="43">
        <f t="shared" si="30"/>
        <v>56310.5</v>
      </c>
      <c r="K300" s="39" t="s">
        <v>68</v>
      </c>
      <c r="L300" s="40" t="s">
        <v>68</v>
      </c>
      <c r="M300" s="40" t="s">
        <v>68</v>
      </c>
      <c r="N300" s="44" t="s">
        <v>68</v>
      </c>
      <c r="O300" s="40">
        <v>4463.71</v>
      </c>
      <c r="P300" s="40">
        <v>140.27000000000001</v>
      </c>
      <c r="Q300" s="40">
        <v>388.38</v>
      </c>
      <c r="R300" s="44">
        <v>0</v>
      </c>
      <c r="S300" s="39" t="s">
        <v>68</v>
      </c>
      <c r="T300" s="47" t="s">
        <v>68</v>
      </c>
      <c r="V300" s="109" t="s">
        <v>92</v>
      </c>
      <c r="W300" s="108">
        <f t="shared" si="28"/>
        <v>4</v>
      </c>
      <c r="X300" s="110" t="str">
        <f t="shared" si="29"/>
        <v>Quarter 2</v>
      </c>
      <c r="Y300" s="108" t="str" cm="1">
        <f t="array" ref="Y300">_xlfn.IFS(OR(W300=1,W300=2,W300=3),"1",(OR(W300=4,W300=5,W300=6)),"2",(OR(W300=7,W300=8,W300=9)),"3",(OR(W300=10,W300=11,W300=12)),"4")</f>
        <v>2</v>
      </c>
      <c r="Z300" s="109">
        <v>2020</v>
      </c>
      <c r="AC300" s="40"/>
    </row>
    <row r="301" spans="1:29" ht="17.149999999999999" customHeight="1" x14ac:dyDescent="0.35">
      <c r="A301" s="50" t="str">
        <f t="shared" si="27"/>
        <v>May 2020</v>
      </c>
      <c r="B301" s="39">
        <v>40137.47</v>
      </c>
      <c r="C301" s="40">
        <v>32190.98</v>
      </c>
      <c r="D301" s="40">
        <v>19707.25</v>
      </c>
      <c r="E301" s="41">
        <f t="shared" si="25"/>
        <v>12483.73</v>
      </c>
      <c r="F301" s="39">
        <v>-1441.01</v>
      </c>
      <c r="G301" s="40">
        <v>-21.04</v>
      </c>
      <c r="H301" s="40">
        <v>412.68</v>
      </c>
      <c r="I301" s="42">
        <f t="shared" si="26"/>
        <v>72328.45</v>
      </c>
      <c r="J301" s="43">
        <f t="shared" si="30"/>
        <v>51571.829999999994</v>
      </c>
      <c r="K301" s="39" t="s">
        <v>68</v>
      </c>
      <c r="L301" s="40" t="s">
        <v>68</v>
      </c>
      <c r="M301" s="40" t="s">
        <v>68</v>
      </c>
      <c r="N301" s="44" t="s">
        <v>68</v>
      </c>
      <c r="O301" s="40">
        <v>4612.6499999999996</v>
      </c>
      <c r="P301" s="40">
        <v>80.66</v>
      </c>
      <c r="Q301" s="40">
        <v>316.87</v>
      </c>
      <c r="R301" s="44">
        <v>0</v>
      </c>
      <c r="S301" s="39" t="s">
        <v>68</v>
      </c>
      <c r="T301" s="47" t="s">
        <v>68</v>
      </c>
      <c r="V301" s="109" t="s">
        <v>93</v>
      </c>
      <c r="W301" s="108">
        <f t="shared" si="28"/>
        <v>5</v>
      </c>
      <c r="X301" s="108" t="str">
        <f t="shared" si="29"/>
        <v>Quarter 2</v>
      </c>
      <c r="Y301" s="108" t="str" cm="1">
        <f t="array" ref="Y301">_xlfn.IFS(OR(W301=1,W301=2,W301=3),"1",(OR(W301=4,W301=5,W301=6)),"2",(OR(W301=7,W301=8,W301=9)),"3",(OR(W301=10,W301=11,W301=12)),"4")</f>
        <v>2</v>
      </c>
      <c r="Z301" s="109">
        <v>2020</v>
      </c>
      <c r="AC301" s="40"/>
    </row>
    <row r="302" spans="1:29" ht="17.149999999999999" customHeight="1" x14ac:dyDescent="0.35">
      <c r="A302" s="50" t="str">
        <f t="shared" si="27"/>
        <v>June 2020</v>
      </c>
      <c r="B302" s="39">
        <v>36790.51</v>
      </c>
      <c r="C302" s="40">
        <v>24992.01</v>
      </c>
      <c r="D302" s="40">
        <v>16440.759999999998</v>
      </c>
      <c r="E302" s="41">
        <f t="shared" si="25"/>
        <v>8551.25</v>
      </c>
      <c r="F302" s="39">
        <v>-2283.87</v>
      </c>
      <c r="G302" s="40">
        <v>-21.04</v>
      </c>
      <c r="H302" s="40">
        <v>399.36</v>
      </c>
      <c r="I302" s="42">
        <f t="shared" si="26"/>
        <v>61782.520000000004</v>
      </c>
      <c r="J302" s="43">
        <f t="shared" si="30"/>
        <v>43436.210000000006</v>
      </c>
      <c r="K302" s="39" t="s">
        <v>68</v>
      </c>
      <c r="L302" s="40" t="s">
        <v>68</v>
      </c>
      <c r="M302" s="40" t="s">
        <v>68</v>
      </c>
      <c r="N302" s="44" t="s">
        <v>68</v>
      </c>
      <c r="O302" s="40">
        <v>4643.67</v>
      </c>
      <c r="P302" s="40">
        <v>79.12</v>
      </c>
      <c r="Q302" s="40">
        <v>179.76</v>
      </c>
      <c r="R302" s="44">
        <v>0</v>
      </c>
      <c r="S302" s="39" t="s">
        <v>68</v>
      </c>
      <c r="T302" s="47" t="s">
        <v>68</v>
      </c>
      <c r="V302" s="109" t="s">
        <v>94</v>
      </c>
      <c r="W302" s="108">
        <f t="shared" si="28"/>
        <v>6</v>
      </c>
      <c r="X302" s="108" t="str">
        <f t="shared" si="29"/>
        <v>Quarter 2</v>
      </c>
      <c r="Y302" s="108" t="str" cm="1">
        <f t="array" ref="Y302">_xlfn.IFS(OR(W302=1,W302=2,W302=3),"1",(OR(W302=4,W302=5,W302=6)),"2",(OR(W302=7,W302=8,W302=9)),"3",(OR(W302=10,W302=11,W302=12)),"4")</f>
        <v>2</v>
      </c>
      <c r="Z302" s="109">
        <v>2020</v>
      </c>
      <c r="AC302" s="40"/>
    </row>
    <row r="303" spans="1:29" ht="17.149999999999999" customHeight="1" x14ac:dyDescent="0.35">
      <c r="A303" s="50" t="str">
        <f t="shared" si="27"/>
        <v>July 2020</v>
      </c>
      <c r="B303" s="39">
        <v>37504.620000000003</v>
      </c>
      <c r="C303" s="40">
        <v>26613.5</v>
      </c>
      <c r="D303" s="40">
        <v>13541.38</v>
      </c>
      <c r="E303" s="41">
        <f t="shared" si="25"/>
        <v>13072.12</v>
      </c>
      <c r="F303" s="39">
        <v>-2022.74</v>
      </c>
      <c r="G303" s="40">
        <v>-14.42</v>
      </c>
      <c r="H303" s="40">
        <v>412.68</v>
      </c>
      <c r="I303" s="42">
        <f t="shared" si="26"/>
        <v>64118.12</v>
      </c>
      <c r="J303" s="43">
        <f t="shared" si="30"/>
        <v>48952.260000000009</v>
      </c>
      <c r="K303" s="39" t="s">
        <v>68</v>
      </c>
      <c r="L303" s="40" t="s">
        <v>68</v>
      </c>
      <c r="M303" s="40" t="s">
        <v>68</v>
      </c>
      <c r="N303" s="44" t="s">
        <v>68</v>
      </c>
      <c r="O303" s="40">
        <v>4607.05</v>
      </c>
      <c r="P303" s="40">
        <v>107.08</v>
      </c>
      <c r="Q303" s="40">
        <v>136.77000000000001</v>
      </c>
      <c r="R303" s="44">
        <v>0</v>
      </c>
      <c r="S303" s="39" t="s">
        <v>68</v>
      </c>
      <c r="T303" s="47" t="s">
        <v>68</v>
      </c>
      <c r="V303" s="109" t="s">
        <v>95</v>
      </c>
      <c r="W303" s="108">
        <f t="shared" si="28"/>
        <v>7</v>
      </c>
      <c r="X303" s="108" t="str">
        <f t="shared" si="29"/>
        <v>Quarter 3</v>
      </c>
      <c r="Y303" s="108" t="str" cm="1">
        <f t="array" ref="Y303">_xlfn.IFS(OR(W303=1,W303=2,W303=3),"1",(OR(W303=4,W303=5,W303=6)),"2",(OR(W303=7,W303=8,W303=9)),"3",(OR(W303=10,W303=11,W303=12)),"4")</f>
        <v>3</v>
      </c>
      <c r="Z303" s="109">
        <v>2020</v>
      </c>
      <c r="AC303" s="40"/>
    </row>
    <row r="304" spans="1:29" ht="17.149999999999999" customHeight="1" x14ac:dyDescent="0.35">
      <c r="A304" s="50" t="str">
        <f t="shared" si="27"/>
        <v>August 2020</v>
      </c>
      <c r="B304" s="39">
        <v>31325.72</v>
      </c>
      <c r="C304" s="40">
        <v>22574.25</v>
      </c>
      <c r="D304" s="40">
        <v>8446.76</v>
      </c>
      <c r="E304" s="41">
        <f t="shared" si="25"/>
        <v>14127.49</v>
      </c>
      <c r="F304" s="39">
        <v>-1119.8800000000001</v>
      </c>
      <c r="G304" s="40">
        <v>-14.42</v>
      </c>
      <c r="H304" s="40">
        <v>412.68</v>
      </c>
      <c r="I304" s="42">
        <f t="shared" si="26"/>
        <v>53899.97</v>
      </c>
      <c r="J304" s="43">
        <f t="shared" si="30"/>
        <v>44731.590000000004</v>
      </c>
      <c r="K304" s="39" t="s">
        <v>68</v>
      </c>
      <c r="L304" s="40" t="s">
        <v>68</v>
      </c>
      <c r="M304" s="40" t="s">
        <v>68</v>
      </c>
      <c r="N304" s="44" t="s">
        <v>68</v>
      </c>
      <c r="O304" s="40">
        <v>3922.9</v>
      </c>
      <c r="P304" s="40">
        <v>57.82</v>
      </c>
      <c r="Q304" s="40">
        <v>143.97999999999999</v>
      </c>
      <c r="R304" s="44">
        <v>0</v>
      </c>
      <c r="S304" s="39" t="s">
        <v>68</v>
      </c>
      <c r="T304" s="47" t="s">
        <v>68</v>
      </c>
      <c r="V304" s="109" t="s">
        <v>96</v>
      </c>
      <c r="W304" s="108">
        <f t="shared" si="28"/>
        <v>8</v>
      </c>
      <c r="X304" s="110" t="str">
        <f t="shared" si="29"/>
        <v>Quarter 3</v>
      </c>
      <c r="Y304" s="108" t="str" cm="1">
        <f t="array" ref="Y304">_xlfn.IFS(OR(W304=1,W304=2,W304=3),"1",(OR(W304=4,W304=5,W304=6)),"2",(OR(W304=7,W304=8,W304=9)),"3",(OR(W304=10,W304=11,W304=12)),"4")</f>
        <v>3</v>
      </c>
      <c r="Z304" s="109">
        <v>2020</v>
      </c>
      <c r="AC304" s="40"/>
    </row>
    <row r="305" spans="1:29" ht="17.149999999999999" customHeight="1" x14ac:dyDescent="0.35">
      <c r="A305" s="50" t="str">
        <f t="shared" si="27"/>
        <v>September 2020</v>
      </c>
      <c r="B305" s="39">
        <v>28814.93</v>
      </c>
      <c r="C305" s="40">
        <v>23247.13</v>
      </c>
      <c r="D305" s="40">
        <v>8086.22</v>
      </c>
      <c r="E305" s="41">
        <f t="shared" si="25"/>
        <v>15160.91</v>
      </c>
      <c r="F305" s="39">
        <v>4911.43</v>
      </c>
      <c r="G305" s="40">
        <v>-14.42</v>
      </c>
      <c r="H305" s="40">
        <v>399.36</v>
      </c>
      <c r="I305" s="42">
        <f t="shared" si="26"/>
        <v>52062.06</v>
      </c>
      <c r="J305" s="43">
        <f t="shared" si="30"/>
        <v>49272.21</v>
      </c>
      <c r="K305" s="39" t="s">
        <v>68</v>
      </c>
      <c r="L305" s="40" t="s">
        <v>68</v>
      </c>
      <c r="M305" s="40" t="s">
        <v>68</v>
      </c>
      <c r="N305" s="44" t="s">
        <v>68</v>
      </c>
      <c r="O305" s="40">
        <v>3305.39</v>
      </c>
      <c r="P305" s="40">
        <v>55.36</v>
      </c>
      <c r="Q305" s="40">
        <v>111.61</v>
      </c>
      <c r="R305" s="44">
        <v>0</v>
      </c>
      <c r="S305" s="39" t="s">
        <v>68</v>
      </c>
      <c r="T305" s="47" t="s">
        <v>68</v>
      </c>
      <c r="V305" s="109" t="s">
        <v>97</v>
      </c>
      <c r="W305" s="108">
        <f t="shared" si="28"/>
        <v>9</v>
      </c>
      <c r="X305" s="108" t="str">
        <f t="shared" si="29"/>
        <v>Quarter 3</v>
      </c>
      <c r="Y305" s="108" t="str" cm="1">
        <f t="array" ref="Y305">_xlfn.IFS(OR(W305=1,W305=2,W305=3),"1",(OR(W305=4,W305=5,W305=6)),"2",(OR(W305=7,W305=8,W305=9)),"3",(OR(W305=10,W305=11,W305=12)),"4")</f>
        <v>3</v>
      </c>
      <c r="Z305" s="109">
        <v>2020</v>
      </c>
      <c r="AC305" s="40"/>
    </row>
    <row r="306" spans="1:29" ht="17.149999999999999" customHeight="1" x14ac:dyDescent="0.35">
      <c r="A306" s="50" t="str">
        <f t="shared" si="27"/>
        <v>October 2020</v>
      </c>
      <c r="B306" s="39">
        <v>37234.18</v>
      </c>
      <c r="C306" s="40">
        <v>44443.23</v>
      </c>
      <c r="D306" s="40">
        <v>3603.71</v>
      </c>
      <c r="E306" s="41">
        <f t="shared" si="25"/>
        <v>40839.520000000004</v>
      </c>
      <c r="F306" s="39">
        <v>-3356.99</v>
      </c>
      <c r="G306" s="40">
        <v>-16.920000000000002</v>
      </c>
      <c r="H306" s="40">
        <v>412.68</v>
      </c>
      <c r="I306" s="42">
        <f t="shared" si="26"/>
        <v>81677.41</v>
      </c>
      <c r="J306" s="43">
        <f t="shared" si="30"/>
        <v>75112.469999999987</v>
      </c>
      <c r="K306" s="39" t="s">
        <v>68</v>
      </c>
      <c r="L306" s="40" t="s">
        <v>68</v>
      </c>
      <c r="M306" s="40" t="s">
        <v>68</v>
      </c>
      <c r="N306" s="44" t="s">
        <v>68</v>
      </c>
      <c r="O306" s="40">
        <v>4154.3900000000003</v>
      </c>
      <c r="P306" s="40">
        <v>42.28</v>
      </c>
      <c r="Q306" s="40">
        <v>145.03</v>
      </c>
      <c r="R306" s="44">
        <v>0</v>
      </c>
      <c r="S306" s="39" t="s">
        <v>68</v>
      </c>
      <c r="T306" s="47" t="s">
        <v>68</v>
      </c>
      <c r="V306" s="109" t="s">
        <v>98</v>
      </c>
      <c r="W306" s="108">
        <f t="shared" si="28"/>
        <v>10</v>
      </c>
      <c r="X306" s="108" t="str">
        <f t="shared" si="29"/>
        <v>Quarter 4</v>
      </c>
      <c r="Y306" s="108" t="str" cm="1">
        <f t="array" ref="Y306">_xlfn.IFS(OR(W306=1,W306=2,W306=3),"1",(OR(W306=4,W306=5,W306=6)),"2",(OR(W306=7,W306=8,W306=9)),"3",(OR(W306=10,W306=11,W306=12)),"4")</f>
        <v>4</v>
      </c>
      <c r="Z306" s="109">
        <v>2020</v>
      </c>
      <c r="AC306" s="40"/>
    </row>
    <row r="307" spans="1:29" ht="17.149999999999999" customHeight="1" x14ac:dyDescent="0.35">
      <c r="A307" s="50" t="str">
        <f t="shared" si="27"/>
        <v>November 2020</v>
      </c>
      <c r="B307" s="39">
        <v>34679.33</v>
      </c>
      <c r="C307" s="40">
        <v>52670.17</v>
      </c>
      <c r="D307" s="40">
        <v>4260.8100000000004</v>
      </c>
      <c r="E307" s="41">
        <f t="shared" si="25"/>
        <v>48409.36</v>
      </c>
      <c r="F307" s="39">
        <v>-2704.57</v>
      </c>
      <c r="G307" s="40">
        <v>-16.920000000000002</v>
      </c>
      <c r="H307" s="40">
        <v>399.36</v>
      </c>
      <c r="I307" s="42">
        <f t="shared" si="26"/>
        <v>87349.5</v>
      </c>
      <c r="J307" s="43">
        <f t="shared" si="30"/>
        <v>80766.559999999998</v>
      </c>
      <c r="K307" s="39" t="s">
        <v>68</v>
      </c>
      <c r="L307" s="40" t="s">
        <v>68</v>
      </c>
      <c r="M307" s="40" t="s">
        <v>68</v>
      </c>
      <c r="N307" s="44" t="s">
        <v>68</v>
      </c>
      <c r="O307" s="40">
        <v>4292.66</v>
      </c>
      <c r="P307" s="40">
        <v>74.14</v>
      </c>
      <c r="Q307" s="40">
        <v>255.6</v>
      </c>
      <c r="R307" s="44">
        <v>0</v>
      </c>
      <c r="S307" s="39" t="s">
        <v>68</v>
      </c>
      <c r="T307" s="47" t="s">
        <v>68</v>
      </c>
      <c r="V307" s="109" t="s">
        <v>99</v>
      </c>
      <c r="W307" s="108">
        <f t="shared" si="28"/>
        <v>11</v>
      </c>
      <c r="X307" s="108" t="str">
        <f t="shared" si="29"/>
        <v>Quarter 4</v>
      </c>
      <c r="Y307" s="108" t="str" cm="1">
        <f t="array" ref="Y307">_xlfn.IFS(OR(W307=1,W307=2,W307=3),"1",(OR(W307=4,W307=5,W307=6)),"2",(OR(W307=7,W307=8,W307=9)),"3",(OR(W307=10,W307=11,W307=12)),"4")</f>
        <v>4</v>
      </c>
      <c r="Z307" s="109">
        <v>2020</v>
      </c>
      <c r="AC307" s="40"/>
    </row>
    <row r="308" spans="1:29" ht="17.149999999999999" customHeight="1" x14ac:dyDescent="0.35">
      <c r="A308" s="50" t="str">
        <f t="shared" si="27"/>
        <v>December 2020</v>
      </c>
      <c r="B308" s="39">
        <v>38058.17</v>
      </c>
      <c r="C308" s="40">
        <v>65808.100000000006</v>
      </c>
      <c r="D308" s="40">
        <v>4752.6899999999996</v>
      </c>
      <c r="E308" s="41">
        <f t="shared" si="25"/>
        <v>61055.41</v>
      </c>
      <c r="F308" s="39">
        <v>1603.68</v>
      </c>
      <c r="G308" s="40">
        <v>-16.920000000000002</v>
      </c>
      <c r="H308" s="40">
        <v>412.68</v>
      </c>
      <c r="I308" s="42">
        <f t="shared" si="26"/>
        <v>103866.27</v>
      </c>
      <c r="J308" s="43">
        <f t="shared" si="30"/>
        <v>101113.01999999999</v>
      </c>
      <c r="K308" s="39" t="s">
        <v>68</v>
      </c>
      <c r="L308" s="40" t="s">
        <v>68</v>
      </c>
      <c r="M308" s="40" t="s">
        <v>68</v>
      </c>
      <c r="N308" s="44" t="s">
        <v>68</v>
      </c>
      <c r="O308" s="40">
        <v>4611.6899999999996</v>
      </c>
      <c r="P308" s="40">
        <v>120.76</v>
      </c>
      <c r="Q308" s="40">
        <v>281.86</v>
      </c>
      <c r="R308" s="44">
        <v>0</v>
      </c>
      <c r="S308" s="39" t="s">
        <v>68</v>
      </c>
      <c r="T308" s="47" t="s">
        <v>68</v>
      </c>
      <c r="V308" s="109" t="s">
        <v>100</v>
      </c>
      <c r="W308" s="108">
        <f t="shared" si="28"/>
        <v>12</v>
      </c>
      <c r="X308" s="110" t="str">
        <f t="shared" si="29"/>
        <v>Quarter 4</v>
      </c>
      <c r="Y308" s="108" t="str" cm="1">
        <f t="array" ref="Y308">_xlfn.IFS(OR(W308=1,W308=2,W308=3),"1",(OR(W308=4,W308=5,W308=6)),"2",(OR(W308=7,W308=8,W308=9)),"3",(OR(W308=10,W308=11,W308=12)),"4")</f>
        <v>4</v>
      </c>
      <c r="Z308" s="109">
        <v>2020</v>
      </c>
      <c r="AC308" s="40"/>
    </row>
    <row r="309" spans="1:29" ht="17.149999999999999" customHeight="1" x14ac:dyDescent="0.35">
      <c r="A309" s="50" t="str">
        <f t="shared" si="27"/>
        <v>January 2021</v>
      </c>
      <c r="B309" s="39">
        <v>34905.919999999998</v>
      </c>
      <c r="C309" s="40">
        <v>78840.070000000007</v>
      </c>
      <c r="D309" s="40">
        <v>5336.55</v>
      </c>
      <c r="E309" s="41">
        <f t="shared" si="25"/>
        <v>73503.520000000004</v>
      </c>
      <c r="F309" s="39">
        <v>5982.51</v>
      </c>
      <c r="G309" s="40">
        <v>-17.32</v>
      </c>
      <c r="H309" s="40">
        <v>419.11</v>
      </c>
      <c r="I309" s="42">
        <f t="shared" si="26"/>
        <v>113745.99</v>
      </c>
      <c r="J309" s="43">
        <f t="shared" si="30"/>
        <v>114793.73999999999</v>
      </c>
      <c r="K309" s="39" t="s">
        <v>68</v>
      </c>
      <c r="L309" s="40" t="s">
        <v>68</v>
      </c>
      <c r="M309" s="40" t="s">
        <v>68</v>
      </c>
      <c r="N309" s="44" t="s">
        <v>68</v>
      </c>
      <c r="O309" s="40">
        <v>4008.28</v>
      </c>
      <c r="P309" s="40">
        <v>234.75</v>
      </c>
      <c r="Q309" s="40">
        <v>123.34</v>
      </c>
      <c r="R309" s="44">
        <v>0</v>
      </c>
      <c r="S309" s="39" t="s">
        <v>68</v>
      </c>
      <c r="T309" s="47" t="s">
        <v>68</v>
      </c>
      <c r="V309" s="109" t="s">
        <v>89</v>
      </c>
      <c r="W309" s="108">
        <f t="shared" si="28"/>
        <v>1</v>
      </c>
      <c r="X309" s="108" t="str">
        <f t="shared" si="29"/>
        <v>Quarter 1</v>
      </c>
      <c r="Y309" s="108" t="str" cm="1">
        <f t="array" ref="Y309">_xlfn.IFS(OR(W309=1,W309=2,W309=3),"1",(OR(W309=4,W309=5,W309=6)),"2",(OR(W309=7,W309=8,W309=9)),"3",(OR(W309=10,W309=11,W309=12)),"4")</f>
        <v>1</v>
      </c>
      <c r="Z309" s="109">
        <v>2021</v>
      </c>
      <c r="AC309" s="40"/>
    </row>
    <row r="310" spans="1:29" ht="17.149999999999999" customHeight="1" x14ac:dyDescent="0.35">
      <c r="A310" s="50" t="str">
        <f t="shared" si="27"/>
        <v>February 2021</v>
      </c>
      <c r="B310" s="39">
        <v>29504.03</v>
      </c>
      <c r="C310" s="40">
        <v>59715.03</v>
      </c>
      <c r="D310" s="40">
        <v>3983.98</v>
      </c>
      <c r="E310" s="41">
        <f t="shared" si="25"/>
        <v>55731.049999999996</v>
      </c>
      <c r="F310" s="39">
        <v>8736.6</v>
      </c>
      <c r="G310" s="40">
        <v>-17.32</v>
      </c>
      <c r="H310" s="40">
        <v>378.55</v>
      </c>
      <c r="I310" s="42">
        <f t="shared" si="26"/>
        <v>89219.06</v>
      </c>
      <c r="J310" s="43">
        <f t="shared" si="30"/>
        <v>94332.91</v>
      </c>
      <c r="K310" s="39" t="s">
        <v>68</v>
      </c>
      <c r="L310" s="40" t="s">
        <v>68</v>
      </c>
      <c r="M310" s="40" t="s">
        <v>68</v>
      </c>
      <c r="N310" s="44" t="s">
        <v>68</v>
      </c>
      <c r="O310" s="40">
        <v>3600.71</v>
      </c>
      <c r="P310" s="40">
        <v>113.43</v>
      </c>
      <c r="Q310" s="40">
        <v>305.33999999999997</v>
      </c>
      <c r="R310" s="44">
        <v>0</v>
      </c>
      <c r="S310" s="39" t="s">
        <v>68</v>
      </c>
      <c r="T310" s="47" t="s">
        <v>68</v>
      </c>
      <c r="V310" s="109" t="s">
        <v>90</v>
      </c>
      <c r="W310" s="108">
        <f t="shared" si="28"/>
        <v>2</v>
      </c>
      <c r="X310" s="108" t="str">
        <f t="shared" si="29"/>
        <v>Quarter 1</v>
      </c>
      <c r="Y310" s="108" t="str" cm="1">
        <f t="array" ref="Y310">_xlfn.IFS(OR(W310=1,W310=2,W310=3),"1",(OR(W310=4,W310=5,W310=6)),"2",(OR(W310=7,W310=8,W310=9)),"3",(OR(W310=10,W310=11,W310=12)),"4")</f>
        <v>1</v>
      </c>
      <c r="Z310" s="109">
        <v>2021</v>
      </c>
      <c r="AC310" s="40"/>
    </row>
    <row r="311" spans="1:29" ht="17.149999999999999" customHeight="1" x14ac:dyDescent="0.35">
      <c r="A311" s="50" t="str">
        <f t="shared" si="27"/>
        <v>March 2021</v>
      </c>
      <c r="B311" s="39">
        <v>35438.949999999997</v>
      </c>
      <c r="C311" s="40">
        <v>61412.82</v>
      </c>
      <c r="D311" s="40">
        <v>4333.3500000000004</v>
      </c>
      <c r="E311" s="41">
        <f t="shared" si="25"/>
        <v>57079.47</v>
      </c>
      <c r="F311" s="39">
        <v>-4760.3500000000004</v>
      </c>
      <c r="G311" s="40">
        <v>-17.32</v>
      </c>
      <c r="H311" s="40">
        <v>419.11</v>
      </c>
      <c r="I311" s="42">
        <f t="shared" si="26"/>
        <v>96851.76999999999</v>
      </c>
      <c r="J311" s="43">
        <f t="shared" si="30"/>
        <v>88159.859999999971</v>
      </c>
      <c r="K311" s="39" t="s">
        <v>68</v>
      </c>
      <c r="L311" s="40" t="s">
        <v>68</v>
      </c>
      <c r="M311" s="40" t="s">
        <v>68</v>
      </c>
      <c r="N311" s="44" t="s">
        <v>68</v>
      </c>
      <c r="O311" s="40">
        <v>4149.3900000000003</v>
      </c>
      <c r="P311" s="40">
        <v>113.91</v>
      </c>
      <c r="Q311" s="40">
        <v>396.87</v>
      </c>
      <c r="R311" s="44">
        <v>0</v>
      </c>
      <c r="S311" s="39" t="s">
        <v>68</v>
      </c>
      <c r="T311" s="47" t="s">
        <v>68</v>
      </c>
      <c r="V311" s="109" t="s">
        <v>91</v>
      </c>
      <c r="W311" s="108">
        <f t="shared" si="28"/>
        <v>3</v>
      </c>
      <c r="X311" s="108" t="str">
        <f t="shared" si="29"/>
        <v>Quarter 1</v>
      </c>
      <c r="Y311" s="108" t="str" cm="1">
        <f t="array" ref="Y311">_xlfn.IFS(OR(W311=1,W311=2,W311=3),"1",(OR(W311=4,W311=5,W311=6)),"2",(OR(W311=7,W311=8,W311=9)),"3",(OR(W311=10,W311=11,W311=12)),"4")</f>
        <v>1</v>
      </c>
      <c r="Z311" s="109">
        <v>2021</v>
      </c>
      <c r="AC311" s="40"/>
    </row>
    <row r="312" spans="1:29" ht="17.149999999999999" customHeight="1" x14ac:dyDescent="0.35">
      <c r="A312" s="50" t="str">
        <f t="shared" si="27"/>
        <v>April 2021</v>
      </c>
      <c r="B312" s="39">
        <v>26099.11</v>
      </c>
      <c r="C312" s="40">
        <v>48718.32</v>
      </c>
      <c r="D312" s="40">
        <v>4172.16</v>
      </c>
      <c r="E312" s="41">
        <f t="shared" si="25"/>
        <v>44546.16</v>
      </c>
      <c r="F312" s="39">
        <v>7458.39</v>
      </c>
      <c r="G312" s="40">
        <v>-19.95</v>
      </c>
      <c r="H312" s="40">
        <v>405.59</v>
      </c>
      <c r="I312" s="42">
        <f t="shared" si="26"/>
        <v>74817.429999999993</v>
      </c>
      <c r="J312" s="43">
        <f t="shared" si="30"/>
        <v>78489.299999999988</v>
      </c>
      <c r="K312" s="39" t="s">
        <v>68</v>
      </c>
      <c r="L312" s="40" t="s">
        <v>68</v>
      </c>
      <c r="M312" s="40" t="s">
        <v>68</v>
      </c>
      <c r="N312" s="44" t="s">
        <v>68</v>
      </c>
      <c r="O312" s="40">
        <v>3084.72</v>
      </c>
      <c r="P312" s="40">
        <v>63.79</v>
      </c>
      <c r="Q312" s="40">
        <v>302.33999999999997</v>
      </c>
      <c r="R312" s="44">
        <v>0</v>
      </c>
      <c r="S312" s="39" t="s">
        <v>68</v>
      </c>
      <c r="T312" s="47" t="s">
        <v>68</v>
      </c>
      <c r="V312" s="109" t="s">
        <v>92</v>
      </c>
      <c r="W312" s="108">
        <f t="shared" si="28"/>
        <v>4</v>
      </c>
      <c r="X312" s="110" t="str">
        <f t="shared" si="29"/>
        <v>Quarter 2</v>
      </c>
      <c r="Y312" s="108" t="str" cm="1">
        <f t="array" ref="Y312">_xlfn.IFS(OR(W312=1,W312=2,W312=3),"1",(OR(W312=4,W312=5,W312=6)),"2",(OR(W312=7,W312=8,W312=9)),"3",(OR(W312=10,W312=11,W312=12)),"4")</f>
        <v>2</v>
      </c>
      <c r="Z312" s="109">
        <v>2021</v>
      </c>
      <c r="AC312" s="40"/>
    </row>
    <row r="313" spans="1:29" ht="17.149999999999999" customHeight="1" x14ac:dyDescent="0.35">
      <c r="A313" s="50" t="str">
        <f t="shared" si="27"/>
        <v>May 2021</v>
      </c>
      <c r="B313" s="39">
        <v>25829.74</v>
      </c>
      <c r="C313" s="40">
        <v>47153.09</v>
      </c>
      <c r="D313" s="40">
        <v>3642.59</v>
      </c>
      <c r="E313" s="41">
        <f t="shared" si="25"/>
        <v>43510.5</v>
      </c>
      <c r="F313" s="39">
        <v>-1075.23</v>
      </c>
      <c r="G313" s="40">
        <v>-19.95</v>
      </c>
      <c r="H313" s="40">
        <v>419.11</v>
      </c>
      <c r="I313" s="42">
        <f t="shared" si="26"/>
        <v>72982.83</v>
      </c>
      <c r="J313" s="43">
        <f t="shared" si="30"/>
        <v>68664.170000000013</v>
      </c>
      <c r="K313" s="39" t="s">
        <v>68</v>
      </c>
      <c r="L313" s="40" t="s">
        <v>68</v>
      </c>
      <c r="M313" s="40" t="s">
        <v>68</v>
      </c>
      <c r="N313" s="44" t="s">
        <v>68</v>
      </c>
      <c r="O313" s="40">
        <v>3017.43</v>
      </c>
      <c r="P313" s="40">
        <v>42.9</v>
      </c>
      <c r="Q313" s="40">
        <v>285.48</v>
      </c>
      <c r="R313" s="44">
        <v>0</v>
      </c>
      <c r="S313" s="39" t="s">
        <v>68</v>
      </c>
      <c r="T313" s="47" t="s">
        <v>68</v>
      </c>
      <c r="V313" s="109" t="s">
        <v>93</v>
      </c>
      <c r="W313" s="108">
        <f t="shared" si="28"/>
        <v>5</v>
      </c>
      <c r="X313" s="108" t="str">
        <f t="shared" si="29"/>
        <v>Quarter 2</v>
      </c>
      <c r="Y313" s="108" t="str" cm="1">
        <f t="array" ref="Y313">_xlfn.IFS(OR(W313=1,W313=2,W313=3),"1",(OR(W313=4,W313=5,W313=6)),"2",(OR(W313=7,W313=8,W313=9)),"3",(OR(W313=10,W313=11,W313=12)),"4")</f>
        <v>2</v>
      </c>
      <c r="Z313" s="109">
        <v>2021</v>
      </c>
      <c r="AC313" s="40"/>
    </row>
    <row r="314" spans="1:29" ht="17.149999999999999" customHeight="1" x14ac:dyDescent="0.35">
      <c r="A314" s="50" t="str">
        <f t="shared" si="27"/>
        <v>June 2021</v>
      </c>
      <c r="B314" s="39">
        <v>17150.07</v>
      </c>
      <c r="C314" s="40">
        <v>29287.759999999998</v>
      </c>
      <c r="D314" s="40">
        <v>4148.07</v>
      </c>
      <c r="E314" s="41">
        <f t="shared" si="25"/>
        <v>25139.69</v>
      </c>
      <c r="F314" s="39">
        <v>-3350.18</v>
      </c>
      <c r="G314" s="40">
        <v>-19.95</v>
      </c>
      <c r="H314" s="40">
        <v>405.59</v>
      </c>
      <c r="I314" s="42">
        <f t="shared" si="26"/>
        <v>46437.83</v>
      </c>
      <c r="J314" s="43">
        <f t="shared" si="30"/>
        <v>39325.22</v>
      </c>
      <c r="K314" s="39" t="s">
        <v>68</v>
      </c>
      <c r="L314" s="40" t="s">
        <v>68</v>
      </c>
      <c r="M314" s="40" t="s">
        <v>68</v>
      </c>
      <c r="N314" s="44" t="s">
        <v>68</v>
      </c>
      <c r="O314" s="40">
        <v>2498.7399999999998</v>
      </c>
      <c r="P314" s="40">
        <v>29</v>
      </c>
      <c r="Q314" s="40">
        <v>178.12</v>
      </c>
      <c r="R314" s="44">
        <v>0</v>
      </c>
      <c r="S314" s="39" t="s">
        <v>68</v>
      </c>
      <c r="T314" s="47" t="s">
        <v>68</v>
      </c>
      <c r="V314" s="109" t="s">
        <v>94</v>
      </c>
      <c r="W314" s="108">
        <f t="shared" si="28"/>
        <v>6</v>
      </c>
      <c r="X314" s="108" t="str">
        <f t="shared" si="29"/>
        <v>Quarter 2</v>
      </c>
      <c r="Y314" s="108" t="str" cm="1">
        <f t="array" ref="Y314">_xlfn.IFS(OR(W314=1,W314=2,W314=3),"1",(OR(W314=4,W314=5,W314=6)),"2",(OR(W314=7,W314=8,W314=9)),"3",(OR(W314=10,W314=11,W314=12)),"4")</f>
        <v>2</v>
      </c>
      <c r="Z314" s="109">
        <v>2021</v>
      </c>
      <c r="AC314" s="40"/>
    </row>
    <row r="315" spans="1:29" ht="17.149999999999999" customHeight="1" x14ac:dyDescent="0.35">
      <c r="A315" s="50" t="str">
        <f t="shared" si="27"/>
        <v>July 2021</v>
      </c>
      <c r="B315" s="39">
        <v>24697.13</v>
      </c>
      <c r="C315" s="40">
        <v>25482.29</v>
      </c>
      <c r="D315" s="40">
        <v>5527.96</v>
      </c>
      <c r="E315" s="41">
        <f t="shared" si="25"/>
        <v>19954.330000000002</v>
      </c>
      <c r="F315" s="39">
        <v>-878.98</v>
      </c>
      <c r="G315" s="40">
        <v>-23.51</v>
      </c>
      <c r="H315" s="40">
        <v>419.11</v>
      </c>
      <c r="I315" s="42">
        <f t="shared" si="26"/>
        <v>50179.42</v>
      </c>
      <c r="J315" s="43">
        <f t="shared" si="30"/>
        <v>44168.079999999994</v>
      </c>
      <c r="K315" s="39" t="s">
        <v>68</v>
      </c>
      <c r="L315" s="40" t="s">
        <v>68</v>
      </c>
      <c r="M315" s="40" t="s">
        <v>68</v>
      </c>
      <c r="N315" s="44" t="s">
        <v>68</v>
      </c>
      <c r="O315" s="40">
        <v>3485.01</v>
      </c>
      <c r="P315" s="40">
        <v>86.83</v>
      </c>
      <c r="Q315" s="40">
        <v>25.56</v>
      </c>
      <c r="R315" s="44">
        <v>0</v>
      </c>
      <c r="S315" s="39" t="s">
        <v>68</v>
      </c>
      <c r="T315" s="47" t="s">
        <v>68</v>
      </c>
      <c r="V315" s="109" t="s">
        <v>95</v>
      </c>
      <c r="W315" s="108">
        <f t="shared" si="28"/>
        <v>7</v>
      </c>
      <c r="X315" s="108" t="str">
        <f t="shared" si="29"/>
        <v>Quarter 3</v>
      </c>
      <c r="Y315" s="108" t="str" cm="1">
        <f t="array" ref="Y315">_xlfn.IFS(OR(W315=1,W315=2,W315=3),"1",(OR(W315=4,W315=5,W315=6)),"2",(OR(W315=7,W315=8,W315=9)),"3",(OR(W315=10,W315=11,W315=12)),"4")</f>
        <v>3</v>
      </c>
      <c r="Z315" s="109">
        <v>2021</v>
      </c>
      <c r="AC315" s="40"/>
    </row>
    <row r="316" spans="1:29" ht="17.149999999999999" customHeight="1" x14ac:dyDescent="0.35">
      <c r="A316" s="50" t="str">
        <f t="shared" si="27"/>
        <v>August 2021</v>
      </c>
      <c r="B316" s="39">
        <v>31202.639999999999</v>
      </c>
      <c r="C316" s="40">
        <v>22646.21</v>
      </c>
      <c r="D316" s="40">
        <v>4199.79</v>
      </c>
      <c r="E316" s="41">
        <f t="shared" si="25"/>
        <v>18446.419999999998</v>
      </c>
      <c r="F316" s="39">
        <v>-6997.11</v>
      </c>
      <c r="G316" s="40">
        <v>-23.51</v>
      </c>
      <c r="H316" s="40">
        <v>419.11</v>
      </c>
      <c r="I316" s="42">
        <f t="shared" si="26"/>
        <v>53848.85</v>
      </c>
      <c r="J316" s="43">
        <f t="shared" si="30"/>
        <v>43047.549999999996</v>
      </c>
      <c r="K316" s="39" t="s">
        <v>68</v>
      </c>
      <c r="L316" s="40" t="s">
        <v>68</v>
      </c>
      <c r="M316" s="40" t="s">
        <v>68</v>
      </c>
      <c r="N316" s="44" t="s">
        <v>68</v>
      </c>
      <c r="O316" s="40">
        <v>3685.92</v>
      </c>
      <c r="P316" s="40">
        <v>70.44</v>
      </c>
      <c r="Q316" s="40">
        <v>20.58</v>
      </c>
      <c r="R316" s="44">
        <v>0</v>
      </c>
      <c r="S316" s="39" t="s">
        <v>68</v>
      </c>
      <c r="T316" s="47" t="s">
        <v>68</v>
      </c>
      <c r="V316" s="109" t="s">
        <v>96</v>
      </c>
      <c r="W316" s="108">
        <f t="shared" si="28"/>
        <v>8</v>
      </c>
      <c r="X316" s="110" t="str">
        <f t="shared" si="29"/>
        <v>Quarter 3</v>
      </c>
      <c r="Y316" s="108" t="str" cm="1">
        <f t="array" ref="Y316">_xlfn.IFS(OR(W316=1,W316=2,W316=3),"1",(OR(W316=4,W316=5,W316=6)),"2",(OR(W316=7,W316=8,W316=9)),"3",(OR(W316=10,W316=11,W316=12)),"4")</f>
        <v>3</v>
      </c>
      <c r="Z316" s="109">
        <v>2021</v>
      </c>
      <c r="AC316" s="40"/>
    </row>
    <row r="317" spans="1:29" ht="17.149999999999999" customHeight="1" x14ac:dyDescent="0.35">
      <c r="A317" s="50" t="str">
        <f t="shared" si="27"/>
        <v>September 2021</v>
      </c>
      <c r="B317" s="39">
        <v>31087.74</v>
      </c>
      <c r="C317" s="40">
        <v>25994</v>
      </c>
      <c r="D317" s="40">
        <v>7803.11</v>
      </c>
      <c r="E317" s="41">
        <f t="shared" si="25"/>
        <v>18190.89</v>
      </c>
      <c r="F317" s="39">
        <v>-2829.06</v>
      </c>
      <c r="G317" s="40">
        <v>-23.51</v>
      </c>
      <c r="H317" s="40">
        <v>405.59</v>
      </c>
      <c r="I317" s="42">
        <f t="shared" si="26"/>
        <v>57081.740000000005</v>
      </c>
      <c r="J317" s="43">
        <f t="shared" si="30"/>
        <v>46831.65</v>
      </c>
      <c r="K317" s="39" t="s">
        <v>68</v>
      </c>
      <c r="L317" s="40" t="s">
        <v>68</v>
      </c>
      <c r="M317" s="40" t="s">
        <v>68</v>
      </c>
      <c r="N317" s="44" t="s">
        <v>68</v>
      </c>
      <c r="O317" s="40">
        <v>3804.2</v>
      </c>
      <c r="P317" s="40">
        <v>121.04</v>
      </c>
      <c r="Q317" s="40">
        <v>55.83</v>
      </c>
      <c r="R317" s="44">
        <v>0</v>
      </c>
      <c r="S317" s="39" t="s">
        <v>68</v>
      </c>
      <c r="T317" s="47" t="s">
        <v>68</v>
      </c>
      <c r="V317" s="109" t="s">
        <v>97</v>
      </c>
      <c r="W317" s="108">
        <f t="shared" si="28"/>
        <v>9</v>
      </c>
      <c r="X317" s="108" t="str">
        <f t="shared" si="29"/>
        <v>Quarter 3</v>
      </c>
      <c r="Y317" s="108" t="str" cm="1">
        <f t="array" ref="Y317">_xlfn.IFS(OR(W317=1,W317=2,W317=3),"1",(OR(W317=4,W317=5,W317=6)),"2",(OR(W317=7,W317=8,W317=9)),"3",(OR(W317=10,W317=11,W317=12)),"4")</f>
        <v>3</v>
      </c>
      <c r="Z317" s="109">
        <v>2021</v>
      </c>
      <c r="AC317" s="40"/>
    </row>
    <row r="318" spans="1:29" ht="17.149999999999999" customHeight="1" x14ac:dyDescent="0.35">
      <c r="A318" s="50" t="str">
        <f t="shared" si="27"/>
        <v>October 2021</v>
      </c>
      <c r="B318" s="39">
        <v>35117.18</v>
      </c>
      <c r="C318" s="40">
        <v>45266.19</v>
      </c>
      <c r="D318" s="40">
        <v>16717.650000000001</v>
      </c>
      <c r="E318" s="41">
        <f t="shared" si="25"/>
        <v>28548.54</v>
      </c>
      <c r="F318" s="39">
        <v>-3762.36</v>
      </c>
      <c r="G318" s="40">
        <v>-36.56</v>
      </c>
      <c r="H318" s="40">
        <v>419.11</v>
      </c>
      <c r="I318" s="42">
        <f t="shared" si="26"/>
        <v>80383.37</v>
      </c>
      <c r="J318" s="43">
        <f t="shared" si="30"/>
        <v>60285.909999999996</v>
      </c>
      <c r="K318" s="39" t="s">
        <v>68</v>
      </c>
      <c r="L318" s="40" t="s">
        <v>68</v>
      </c>
      <c r="M318" s="40" t="s">
        <v>68</v>
      </c>
      <c r="N318" s="44" t="s">
        <v>68</v>
      </c>
      <c r="O318" s="40">
        <v>3750.95</v>
      </c>
      <c r="P318" s="40">
        <v>150.96</v>
      </c>
      <c r="Q318" s="40">
        <v>170.9</v>
      </c>
      <c r="R318" s="44">
        <v>0</v>
      </c>
      <c r="S318" s="39" t="s">
        <v>68</v>
      </c>
      <c r="T318" s="47" t="s">
        <v>68</v>
      </c>
      <c r="V318" s="109" t="s">
        <v>98</v>
      </c>
      <c r="W318" s="108">
        <f t="shared" si="28"/>
        <v>10</v>
      </c>
      <c r="X318" s="108" t="str">
        <f t="shared" si="29"/>
        <v>Quarter 4</v>
      </c>
      <c r="Y318" s="108" t="str" cm="1">
        <f t="array" ref="Y318">_xlfn.IFS(OR(W318=1,W318=2,W318=3),"1",(OR(W318=4,W318=5,W318=6)),"2",(OR(W318=7,W318=8,W318=9)),"3",(OR(W318=10,W318=11,W318=12)),"4")</f>
        <v>4</v>
      </c>
      <c r="Z318" s="109">
        <v>2021</v>
      </c>
      <c r="AC318" s="40"/>
    </row>
    <row r="319" spans="1:29" ht="17.149999999999999" customHeight="1" x14ac:dyDescent="0.35">
      <c r="A319" s="50" t="str">
        <f t="shared" si="27"/>
        <v>November 2021</v>
      </c>
      <c r="B319" s="39">
        <v>36000.230000000003</v>
      </c>
      <c r="C319" s="40">
        <v>54476.32</v>
      </c>
      <c r="D319" s="40">
        <v>7453.59</v>
      </c>
      <c r="E319" s="41">
        <f t="shared" si="25"/>
        <v>47022.729999999996</v>
      </c>
      <c r="F319" s="39">
        <v>940.94</v>
      </c>
      <c r="G319" s="40">
        <v>-36.56</v>
      </c>
      <c r="H319" s="40">
        <v>405.59</v>
      </c>
      <c r="I319" s="42">
        <f t="shared" si="26"/>
        <v>90476.55</v>
      </c>
      <c r="J319" s="43">
        <f t="shared" si="30"/>
        <v>84332.930000000008</v>
      </c>
      <c r="K319" s="39" t="s">
        <v>68</v>
      </c>
      <c r="L319" s="40" t="s">
        <v>68</v>
      </c>
      <c r="M319" s="40" t="s">
        <v>68</v>
      </c>
      <c r="N319" s="44" t="s">
        <v>68</v>
      </c>
      <c r="O319" s="40">
        <v>3740.08</v>
      </c>
      <c r="P319" s="40">
        <v>177.4</v>
      </c>
      <c r="Q319" s="40">
        <v>255.04</v>
      </c>
      <c r="R319" s="44">
        <v>0</v>
      </c>
      <c r="S319" s="39" t="s">
        <v>68</v>
      </c>
      <c r="T319" s="47" t="s">
        <v>68</v>
      </c>
      <c r="V319" s="109" t="s">
        <v>99</v>
      </c>
      <c r="W319" s="108">
        <f t="shared" si="28"/>
        <v>11</v>
      </c>
      <c r="X319" s="108" t="str">
        <f t="shared" si="29"/>
        <v>Quarter 4</v>
      </c>
      <c r="Y319" s="108" t="str" cm="1">
        <f t="array" ref="Y319">_xlfn.IFS(OR(W319=1,W319=2,W319=3),"1",(OR(W319=4,W319=5,W319=6)),"2",(OR(W319=7,W319=8,W319=9)),"3",(OR(W319=10,W319=11,W319=12)),"4")</f>
        <v>4</v>
      </c>
      <c r="Z319" s="109">
        <v>2021</v>
      </c>
      <c r="AC319" s="40"/>
    </row>
    <row r="320" spans="1:29" ht="17.149999999999999" customHeight="1" x14ac:dyDescent="0.35">
      <c r="A320" s="50" t="str">
        <f t="shared" si="27"/>
        <v>December 2021</v>
      </c>
      <c r="B320" s="39">
        <v>36959.14</v>
      </c>
      <c r="C320" s="40">
        <v>61852.08</v>
      </c>
      <c r="D320" s="40">
        <v>8363</v>
      </c>
      <c r="E320" s="41">
        <f t="shared" si="25"/>
        <v>53489.08</v>
      </c>
      <c r="F320" s="39">
        <v>2485.5300000000002</v>
      </c>
      <c r="G320" s="40">
        <v>-36.56</v>
      </c>
      <c r="H320" s="40">
        <v>419.11</v>
      </c>
      <c r="I320" s="42">
        <f t="shared" si="26"/>
        <v>98811.22</v>
      </c>
      <c r="J320" s="43">
        <f t="shared" si="30"/>
        <v>93316.3</v>
      </c>
      <c r="K320" s="39" t="s">
        <v>68</v>
      </c>
      <c r="L320" s="40" t="s">
        <v>68</v>
      </c>
      <c r="M320" s="40" t="s">
        <v>68</v>
      </c>
      <c r="N320" s="44" t="s">
        <v>68</v>
      </c>
      <c r="O320" s="40">
        <v>4003.27</v>
      </c>
      <c r="P320" s="40">
        <v>124.17</v>
      </c>
      <c r="Q320" s="40">
        <v>278.55</v>
      </c>
      <c r="R320" s="44">
        <v>0</v>
      </c>
      <c r="S320" s="39" t="s">
        <v>68</v>
      </c>
      <c r="T320" s="47" t="s">
        <v>68</v>
      </c>
      <c r="V320" s="109" t="s">
        <v>100</v>
      </c>
      <c r="W320" s="108">
        <f t="shared" si="28"/>
        <v>12</v>
      </c>
      <c r="X320" s="110" t="str">
        <f t="shared" si="29"/>
        <v>Quarter 4</v>
      </c>
      <c r="Y320" s="108" t="str" cm="1">
        <f t="array" ref="Y320">_xlfn.IFS(OR(W320=1,W320=2,W320=3),"1",(OR(W320=4,W320=5,W320=6)),"2",(OR(W320=7,W320=8,W320=9)),"3",(OR(W320=10,W320=11,W320=12)),"4")</f>
        <v>4</v>
      </c>
      <c r="Z320" s="109">
        <v>2021</v>
      </c>
      <c r="AC320" s="40"/>
    </row>
    <row r="321" spans="1:31" ht="17.149999999999999" customHeight="1" x14ac:dyDescent="0.35">
      <c r="A321" s="50" t="str">
        <f t="shared" si="27"/>
        <v>January 2022</v>
      </c>
      <c r="B321" s="39">
        <v>36687.370000000003</v>
      </c>
      <c r="C321" s="40">
        <v>69680.710000000006</v>
      </c>
      <c r="D321" s="40">
        <v>8669.6299999999992</v>
      </c>
      <c r="E321" s="41">
        <f t="shared" si="25"/>
        <v>61011.080000000009</v>
      </c>
      <c r="F321" s="39">
        <v>2724.66</v>
      </c>
      <c r="G321" s="40">
        <v>-48.38</v>
      </c>
      <c r="H321" s="40">
        <v>430.27</v>
      </c>
      <c r="I321" s="42">
        <f t="shared" si="26"/>
        <v>106368.08000000002</v>
      </c>
      <c r="J321" s="43">
        <f t="shared" si="30"/>
        <v>100805.00000000001</v>
      </c>
      <c r="K321" s="39" t="s">
        <v>68</v>
      </c>
      <c r="L321" s="40" t="s">
        <v>68</v>
      </c>
      <c r="M321" s="40" t="s">
        <v>68</v>
      </c>
      <c r="N321" s="44" t="s">
        <v>68</v>
      </c>
      <c r="O321" s="40">
        <v>3966.22</v>
      </c>
      <c r="P321" s="40">
        <v>164.82</v>
      </c>
      <c r="Q321" s="40">
        <v>531.52</v>
      </c>
      <c r="R321" s="44">
        <v>0</v>
      </c>
      <c r="S321" s="39" t="s">
        <v>68</v>
      </c>
      <c r="T321" s="47" t="s">
        <v>68</v>
      </c>
      <c r="V321" s="109" t="s">
        <v>89</v>
      </c>
      <c r="W321" s="108">
        <f t="shared" si="28"/>
        <v>1</v>
      </c>
      <c r="X321" s="108" t="str">
        <f t="shared" si="29"/>
        <v>Quarter 1</v>
      </c>
      <c r="Y321" s="108" t="str" cm="1">
        <f t="array" ref="Y321">_xlfn.IFS(OR(W321=1,W321=2,W321=3),"1",(OR(W321=4,W321=5,W321=6)),"2",(OR(W321=7,W321=8,W321=9)),"3",(OR(W321=10,W321=11,W321=12)),"4")</f>
        <v>1</v>
      </c>
      <c r="Z321" s="109">
        <v>2022</v>
      </c>
      <c r="AC321" s="40"/>
    </row>
    <row r="322" spans="1:31" ht="17.149999999999999" customHeight="1" x14ac:dyDescent="0.35">
      <c r="A322" s="50" t="str">
        <f t="shared" si="27"/>
        <v>February 2022</v>
      </c>
      <c r="B322" s="39">
        <v>32939.86</v>
      </c>
      <c r="C322" s="40">
        <v>53255.68</v>
      </c>
      <c r="D322" s="40">
        <v>9867.64</v>
      </c>
      <c r="E322" s="41">
        <f t="shared" si="25"/>
        <v>43388.04</v>
      </c>
      <c r="F322" s="39">
        <v>1762.39</v>
      </c>
      <c r="G322" s="40">
        <v>-48.38</v>
      </c>
      <c r="H322" s="40">
        <v>388.63</v>
      </c>
      <c r="I322" s="42">
        <f t="shared" si="26"/>
        <v>86195.540000000008</v>
      </c>
      <c r="J322" s="43">
        <f t="shared" si="30"/>
        <v>78430.540000000008</v>
      </c>
      <c r="K322" s="39" t="s">
        <v>68</v>
      </c>
      <c r="L322" s="40" t="s">
        <v>68</v>
      </c>
      <c r="M322" s="40" t="s">
        <v>68</v>
      </c>
      <c r="N322" s="44" t="s">
        <v>68</v>
      </c>
      <c r="O322" s="40">
        <v>3729.31</v>
      </c>
      <c r="P322" s="40">
        <v>104.63</v>
      </c>
      <c r="Q322" s="40">
        <v>328.87</v>
      </c>
      <c r="R322" s="44">
        <v>0</v>
      </c>
      <c r="S322" s="39" t="s">
        <v>68</v>
      </c>
      <c r="T322" s="47" t="s">
        <v>68</v>
      </c>
      <c r="V322" s="109" t="s">
        <v>90</v>
      </c>
      <c r="W322" s="108">
        <f t="shared" si="28"/>
        <v>2</v>
      </c>
      <c r="X322" s="108" t="str">
        <f t="shared" si="29"/>
        <v>Quarter 1</v>
      </c>
      <c r="Y322" s="108" t="str" cm="1">
        <f t="array" ref="Y322">_xlfn.IFS(OR(W322=1,W322=2,W322=3),"1",(OR(W322=4,W322=5,W322=6)),"2",(OR(W322=7,W322=8,W322=9)),"3",(OR(W322=10,W322=11,W322=12)),"4")</f>
        <v>1</v>
      </c>
      <c r="Z322" s="109">
        <v>2022</v>
      </c>
      <c r="AC322" s="40"/>
    </row>
    <row r="323" spans="1:31" ht="17.149999999999999" customHeight="1" x14ac:dyDescent="0.35">
      <c r="A323" s="50" t="str">
        <f t="shared" si="27"/>
        <v>March 2022</v>
      </c>
      <c r="B323" s="39">
        <v>35530.32</v>
      </c>
      <c r="C323" s="40">
        <v>55437.27</v>
      </c>
      <c r="D323" s="40">
        <v>14852.26</v>
      </c>
      <c r="E323" s="41">
        <f t="shared" si="25"/>
        <v>40585.009999999995</v>
      </c>
      <c r="F323" s="39">
        <v>315.70999999999998</v>
      </c>
      <c r="G323" s="40">
        <v>-48.38</v>
      </c>
      <c r="H323" s="40">
        <v>430.27</v>
      </c>
      <c r="I323" s="42">
        <f t="shared" si="26"/>
        <v>90967.59</v>
      </c>
      <c r="J323" s="43">
        <f t="shared" si="30"/>
        <v>76812.930000000008</v>
      </c>
      <c r="K323" s="39" t="s">
        <v>68</v>
      </c>
      <c r="L323" s="40" t="s">
        <v>68</v>
      </c>
      <c r="M323" s="40" t="s">
        <v>68</v>
      </c>
      <c r="N323" s="44" t="s">
        <v>68</v>
      </c>
      <c r="O323" s="40">
        <v>3904.9</v>
      </c>
      <c r="P323" s="40">
        <v>66.03</v>
      </c>
      <c r="Q323" s="40">
        <v>364.75</v>
      </c>
      <c r="R323" s="44">
        <v>0</v>
      </c>
      <c r="S323" s="39" t="s">
        <v>68</v>
      </c>
      <c r="T323" s="47" t="s">
        <v>68</v>
      </c>
      <c r="V323" s="109" t="s">
        <v>91</v>
      </c>
      <c r="W323" s="108">
        <f t="shared" si="28"/>
        <v>3</v>
      </c>
      <c r="X323" s="108" t="str">
        <f t="shared" si="29"/>
        <v>Quarter 1</v>
      </c>
      <c r="Y323" s="108" t="str" cm="1">
        <f t="array" ref="Y323">_xlfn.IFS(OR(W323=1,W323=2,W323=3),"1",(OR(W323=4,W323=5,W323=6)),"2",(OR(W323=7,W323=8,W323=9)),"3",(OR(W323=10,W323=11,W323=12)),"4")</f>
        <v>1</v>
      </c>
      <c r="Z323" s="109">
        <v>2022</v>
      </c>
      <c r="AC323" s="40"/>
    </row>
    <row r="324" spans="1:31" ht="17.149999999999999" customHeight="1" x14ac:dyDescent="0.35">
      <c r="A324" s="50" t="str">
        <f t="shared" si="27"/>
        <v>April 2022</v>
      </c>
      <c r="B324" s="39">
        <v>35525.949999999997</v>
      </c>
      <c r="C324" s="40">
        <v>58507.45</v>
      </c>
      <c r="D324" s="40">
        <v>26219.72</v>
      </c>
      <c r="E324" s="41">
        <f t="shared" si="25"/>
        <v>32287.729999999996</v>
      </c>
      <c r="F324" s="39">
        <v>1250.6199999999999</v>
      </c>
      <c r="G324" s="40">
        <v>-42.95</v>
      </c>
      <c r="H324" s="40">
        <v>416.39</v>
      </c>
      <c r="I324" s="42">
        <f t="shared" si="26"/>
        <v>94033.4</v>
      </c>
      <c r="J324" s="43">
        <f t="shared" si="30"/>
        <v>69437.739999999991</v>
      </c>
      <c r="K324" s="39" t="s">
        <v>68</v>
      </c>
      <c r="L324" s="40" t="s">
        <v>68</v>
      </c>
      <c r="M324" s="40" t="s">
        <v>68</v>
      </c>
      <c r="N324" s="44" t="s">
        <v>68</v>
      </c>
      <c r="O324" s="40">
        <v>3774.53</v>
      </c>
      <c r="P324" s="40">
        <v>154.71</v>
      </c>
      <c r="Q324" s="40">
        <v>495.58</v>
      </c>
      <c r="R324" s="44">
        <v>0</v>
      </c>
      <c r="S324" s="39" t="s">
        <v>68</v>
      </c>
      <c r="T324" s="47" t="s">
        <v>68</v>
      </c>
      <c r="V324" s="109" t="s">
        <v>92</v>
      </c>
      <c r="W324" s="108">
        <f t="shared" si="28"/>
        <v>4</v>
      </c>
      <c r="X324" s="110" t="str">
        <f t="shared" si="29"/>
        <v>Quarter 2</v>
      </c>
      <c r="Y324" s="108" t="str" cm="1">
        <f t="array" ref="Y324">_xlfn.IFS(OR(W324=1,W324=2,W324=3),"1",(OR(W324=4,W324=5,W324=6)),"2",(OR(W324=7,W324=8,W324=9)),"3",(OR(W324=10,W324=11,W324=12)),"4")</f>
        <v>2</v>
      </c>
      <c r="Z324" s="109">
        <v>2022</v>
      </c>
      <c r="AC324" s="40"/>
    </row>
    <row r="325" spans="1:31" ht="17.149999999999999" customHeight="1" x14ac:dyDescent="0.35">
      <c r="A325" s="50" t="str">
        <f t="shared" si="27"/>
        <v>May 2022</v>
      </c>
      <c r="B325" s="39">
        <v>37239.19</v>
      </c>
      <c r="C325" s="40">
        <v>47616.95</v>
      </c>
      <c r="D325" s="40">
        <v>28053.360000000001</v>
      </c>
      <c r="E325" s="41">
        <f t="shared" si="25"/>
        <v>19563.589999999997</v>
      </c>
      <c r="F325" s="39">
        <v>-3253.32</v>
      </c>
      <c r="G325" s="40">
        <v>-42.95</v>
      </c>
      <c r="H325" s="40">
        <v>430.27</v>
      </c>
      <c r="I325" s="42">
        <f t="shared" si="26"/>
        <v>84856.14</v>
      </c>
      <c r="J325" s="43">
        <f t="shared" si="30"/>
        <v>53936.78</v>
      </c>
      <c r="K325" s="39" t="s">
        <v>68</v>
      </c>
      <c r="L325" s="40" t="s">
        <v>68</v>
      </c>
      <c r="M325" s="40" t="s">
        <v>68</v>
      </c>
      <c r="N325" s="44" t="s">
        <v>68</v>
      </c>
      <c r="O325" s="40">
        <v>3723.28</v>
      </c>
      <c r="P325" s="40">
        <v>215.43</v>
      </c>
      <c r="Q325" s="40">
        <v>324.54000000000002</v>
      </c>
      <c r="R325" s="44">
        <v>0</v>
      </c>
      <c r="S325" s="39" t="s">
        <v>68</v>
      </c>
      <c r="T325" s="47" t="s">
        <v>68</v>
      </c>
      <c r="V325" s="109" t="s">
        <v>93</v>
      </c>
      <c r="W325" s="108">
        <f t="shared" si="28"/>
        <v>5</v>
      </c>
      <c r="X325" s="108" t="str">
        <f t="shared" si="29"/>
        <v>Quarter 2</v>
      </c>
      <c r="Y325" s="108" t="str" cm="1">
        <f t="array" ref="Y325">_xlfn.IFS(OR(W325=1,W325=2,W325=3),"1",(OR(W325=4,W325=5,W325=6)),"2",(OR(W325=7,W325=8,W325=9)),"3",(OR(W325=10,W325=11,W325=12)),"4")</f>
        <v>2</v>
      </c>
      <c r="Z325" s="109">
        <v>2022</v>
      </c>
      <c r="AC325" s="40"/>
    </row>
    <row r="326" spans="1:31" ht="17.149999999999999" customHeight="1" x14ac:dyDescent="0.35">
      <c r="A326" s="50" t="str">
        <f t="shared" si="27"/>
        <v>June 2022</v>
      </c>
      <c r="B326" s="39">
        <v>34102.19</v>
      </c>
      <c r="C326" s="40">
        <v>39851.47</v>
      </c>
      <c r="D326" s="40">
        <v>26655.47</v>
      </c>
      <c r="E326" s="41">
        <f t="shared" si="25"/>
        <v>13196</v>
      </c>
      <c r="F326" s="39">
        <v>-3964.85</v>
      </c>
      <c r="G326" s="40">
        <v>-42.95</v>
      </c>
      <c r="H326" s="40">
        <v>416.39</v>
      </c>
      <c r="I326" s="42">
        <f t="shared" si="26"/>
        <v>73953.66</v>
      </c>
      <c r="J326" s="43">
        <f t="shared" si="30"/>
        <v>43706.780000000006</v>
      </c>
      <c r="K326" s="39" t="s">
        <v>68</v>
      </c>
      <c r="L326" s="40" t="s">
        <v>68</v>
      </c>
      <c r="M326" s="40" t="s">
        <v>68</v>
      </c>
      <c r="N326" s="44" t="s">
        <v>68</v>
      </c>
      <c r="O326" s="40">
        <v>3516.25</v>
      </c>
      <c r="P326" s="40">
        <v>187.9</v>
      </c>
      <c r="Q326" s="40">
        <v>230.89</v>
      </c>
      <c r="R326" s="44">
        <v>0</v>
      </c>
      <c r="S326" s="39" t="s">
        <v>68</v>
      </c>
      <c r="T326" s="47" t="s">
        <v>68</v>
      </c>
      <c r="V326" s="109" t="s">
        <v>94</v>
      </c>
      <c r="W326" s="108">
        <f t="shared" si="28"/>
        <v>6</v>
      </c>
      <c r="X326" s="108" t="str">
        <f t="shared" si="29"/>
        <v>Quarter 2</v>
      </c>
      <c r="Y326" s="108" t="str" cm="1">
        <f t="array" ref="Y326">_xlfn.IFS(OR(W326=1,W326=2,W326=3),"1",(OR(W326=4,W326=5,W326=6)),"2",(OR(W326=7,W326=8,W326=9)),"3",(OR(W326=10,W326=11,W326=12)),"4")</f>
        <v>2</v>
      </c>
      <c r="Z326" s="109">
        <v>2022</v>
      </c>
      <c r="AC326" s="40"/>
    </row>
    <row r="327" spans="1:31" ht="17.149999999999999" customHeight="1" x14ac:dyDescent="0.35">
      <c r="A327" s="50" t="str">
        <f t="shared" si="27"/>
        <v>July 2022</v>
      </c>
      <c r="B327" s="39">
        <v>34164.660000000003</v>
      </c>
      <c r="C327" s="40">
        <v>39719.199999999997</v>
      </c>
      <c r="D327" s="40">
        <v>27976.11</v>
      </c>
      <c r="E327" s="41">
        <f t="shared" si="25"/>
        <v>11743.089999999997</v>
      </c>
      <c r="F327" s="39">
        <v>-421.49</v>
      </c>
      <c r="G327" s="40">
        <v>-28.16</v>
      </c>
      <c r="H327" s="40">
        <v>430.27</v>
      </c>
      <c r="I327" s="42">
        <f t="shared" si="26"/>
        <v>73883.86</v>
      </c>
      <c r="J327" s="43">
        <f t="shared" si="30"/>
        <v>45888.369999999995</v>
      </c>
      <c r="K327" s="39" t="s">
        <v>68</v>
      </c>
      <c r="L327" s="40" t="s">
        <v>68</v>
      </c>
      <c r="M327" s="40" t="s">
        <v>68</v>
      </c>
      <c r="N327" s="44" t="s">
        <v>68</v>
      </c>
      <c r="O327" s="40">
        <v>3778.48</v>
      </c>
      <c r="P327" s="40">
        <v>163.69999999999999</v>
      </c>
      <c r="Q327" s="40">
        <v>144.30000000000001</v>
      </c>
      <c r="R327" s="44">
        <v>0</v>
      </c>
      <c r="S327" s="39" t="s">
        <v>68</v>
      </c>
      <c r="T327" s="47" t="s">
        <v>68</v>
      </c>
      <c r="V327" s="109" t="s">
        <v>95</v>
      </c>
      <c r="W327" s="108">
        <f t="shared" si="28"/>
        <v>7</v>
      </c>
      <c r="X327" s="108" t="str">
        <f t="shared" si="29"/>
        <v>Quarter 3</v>
      </c>
      <c r="Y327" s="108" t="str" cm="1">
        <f t="array" ref="Y327">_xlfn.IFS(OR(W327=1,W327=2,W327=3),"1",(OR(W327=4,W327=5,W327=6)),"2",(OR(W327=7,W327=8,W327=9)),"3",(OR(W327=10,W327=11,W327=12)),"4")</f>
        <v>3</v>
      </c>
      <c r="Z327" s="109">
        <v>2022</v>
      </c>
      <c r="AC327" s="40"/>
    </row>
    <row r="328" spans="1:31" ht="17.149999999999999" customHeight="1" x14ac:dyDescent="0.35">
      <c r="A328" s="50" t="str">
        <f t="shared" si="27"/>
        <v>August 2022</v>
      </c>
      <c r="B328" s="39">
        <v>31136.12</v>
      </c>
      <c r="C328" s="40">
        <v>39921.089999999997</v>
      </c>
      <c r="D328" s="40">
        <v>27037.279999999999</v>
      </c>
      <c r="E328" s="41">
        <f t="shared" si="25"/>
        <v>12883.809999999998</v>
      </c>
      <c r="F328" s="39">
        <v>-110.65</v>
      </c>
      <c r="G328" s="40">
        <v>-28.16</v>
      </c>
      <c r="H328" s="40">
        <v>430.27</v>
      </c>
      <c r="I328" s="42">
        <f t="shared" si="26"/>
        <v>71057.209999999992</v>
      </c>
      <c r="J328" s="43">
        <f t="shared" si="30"/>
        <v>44311.389999999985</v>
      </c>
      <c r="K328" s="39" t="s">
        <v>68</v>
      </c>
      <c r="L328" s="40" t="s">
        <v>68</v>
      </c>
      <c r="M328" s="40" t="s">
        <v>68</v>
      </c>
      <c r="N328" s="44" t="s">
        <v>68</v>
      </c>
      <c r="O328" s="40">
        <v>3113.82</v>
      </c>
      <c r="P328" s="40">
        <v>158.61000000000001</v>
      </c>
      <c r="Q328" s="40">
        <v>185.23</v>
      </c>
      <c r="R328" s="44">
        <v>0</v>
      </c>
      <c r="S328" s="39" t="s">
        <v>68</v>
      </c>
      <c r="T328" s="47" t="s">
        <v>68</v>
      </c>
      <c r="V328" s="109" t="s">
        <v>96</v>
      </c>
      <c r="W328" s="108">
        <f t="shared" si="28"/>
        <v>8</v>
      </c>
      <c r="X328" s="110" t="str">
        <f t="shared" si="29"/>
        <v>Quarter 3</v>
      </c>
      <c r="Y328" s="108" t="str" cm="1">
        <f t="array" ref="Y328">_xlfn.IFS(OR(W328=1,W328=2,W328=3),"1",(OR(W328=4,W328=5,W328=6)),"2",(OR(W328=7,W328=8,W328=9)),"3",(OR(W328=10,W328=11,W328=12)),"4")</f>
        <v>3</v>
      </c>
      <c r="Z328" s="109">
        <v>2022</v>
      </c>
      <c r="AC328" s="40"/>
    </row>
    <row r="329" spans="1:31" ht="17.149999999999999" customHeight="1" x14ac:dyDescent="0.35">
      <c r="A329" s="50" t="str">
        <f t="shared" si="27"/>
        <v>September 2022</v>
      </c>
      <c r="B329" s="39">
        <v>36186.050000000003</v>
      </c>
      <c r="C329" s="40">
        <v>38723.910000000003</v>
      </c>
      <c r="D329" s="40">
        <v>27247.56</v>
      </c>
      <c r="E329" s="41">
        <f t="shared" ref="E329:E373" si="31">$C329-$D329</f>
        <v>11476.350000000002</v>
      </c>
      <c r="F329" s="39">
        <v>1222.7</v>
      </c>
      <c r="G329" s="40">
        <v>-28.16</v>
      </c>
      <c r="H329" s="40">
        <v>416.39</v>
      </c>
      <c r="I329" s="42">
        <f t="shared" ref="I329:I373" si="32">$B329+$C329</f>
        <v>74909.960000000006</v>
      </c>
      <c r="J329" s="43">
        <f t="shared" si="30"/>
        <v>49273.33</v>
      </c>
      <c r="K329" s="39" t="s">
        <v>68</v>
      </c>
      <c r="L329" s="40" t="s">
        <v>68</v>
      </c>
      <c r="M329" s="40" t="s">
        <v>68</v>
      </c>
      <c r="N329" s="44" t="s">
        <v>68</v>
      </c>
      <c r="O329" s="40">
        <v>3690.98</v>
      </c>
      <c r="P329" s="40">
        <v>146.97</v>
      </c>
      <c r="Q329" s="40">
        <v>316.63</v>
      </c>
      <c r="R329" s="44">
        <v>0</v>
      </c>
      <c r="S329" s="39" t="s">
        <v>68</v>
      </c>
      <c r="T329" s="47" t="s">
        <v>68</v>
      </c>
      <c r="V329" s="109" t="s">
        <v>97</v>
      </c>
      <c r="W329" s="108">
        <f t="shared" si="28"/>
        <v>9</v>
      </c>
      <c r="X329" s="108" t="str">
        <f t="shared" si="29"/>
        <v>Quarter 3</v>
      </c>
      <c r="Y329" s="108" t="str" cm="1">
        <f t="array" ref="Y329">_xlfn.IFS(OR(W329=1,W329=2,W329=3),"1",(OR(W329=4,W329=5,W329=6)),"2",(OR(W329=7,W329=8,W329=9)),"3",(OR(W329=10,W329=11,W329=12)),"4")</f>
        <v>3</v>
      </c>
      <c r="Z329" s="109">
        <v>2022</v>
      </c>
      <c r="AC329" s="40"/>
    </row>
    <row r="330" spans="1:31" ht="17.149999999999999" customHeight="1" x14ac:dyDescent="0.35">
      <c r="A330" s="50" t="str">
        <f t="shared" ref="A330:A348" si="33">V330&amp;" "&amp;Z330</f>
        <v>October 2022</v>
      </c>
      <c r="B330" s="39">
        <v>36835.26</v>
      </c>
      <c r="C330" s="40">
        <v>49748.44</v>
      </c>
      <c r="D330" s="40">
        <v>27520.09</v>
      </c>
      <c r="E330" s="41">
        <f t="shared" si="31"/>
        <v>22228.350000000002</v>
      </c>
      <c r="F330" s="39">
        <v>-7695.82</v>
      </c>
      <c r="G330" s="40">
        <v>-26.35</v>
      </c>
      <c r="H330" s="40">
        <v>430.27</v>
      </c>
      <c r="I330" s="42">
        <f t="shared" si="32"/>
        <v>86583.700000000012</v>
      </c>
      <c r="J330" s="43">
        <f t="shared" si="30"/>
        <v>51771.710000000014</v>
      </c>
      <c r="K330" s="39" t="s">
        <v>68</v>
      </c>
      <c r="L330" s="40" t="s">
        <v>68</v>
      </c>
      <c r="M330" s="40" t="s">
        <v>68</v>
      </c>
      <c r="N330" s="44" t="s">
        <v>68</v>
      </c>
      <c r="O330" s="40">
        <v>3987.64</v>
      </c>
      <c r="P330" s="40">
        <v>123.11</v>
      </c>
      <c r="Q330" s="40">
        <v>312.36</v>
      </c>
      <c r="R330" s="44">
        <v>0</v>
      </c>
      <c r="S330" s="39" t="s">
        <v>68</v>
      </c>
      <c r="T330" s="47" t="s">
        <v>68</v>
      </c>
      <c r="V330" s="109" t="s">
        <v>98</v>
      </c>
      <c r="W330" s="108">
        <f t="shared" ref="W330:W372" si="34">MONTH(1&amp;LEFT(V330,3))</f>
        <v>10</v>
      </c>
      <c r="X330" s="108" t="str">
        <f t="shared" ref="X330:X344" si="35">"Quarter "&amp;Y330</f>
        <v>Quarter 4</v>
      </c>
      <c r="Y330" s="108" t="str" cm="1">
        <f t="array" ref="Y330">_xlfn.IFS(OR(W330=1,W330=2,W330=3),"1",(OR(W330=4,W330=5,W330=6)),"2",(OR(W330=7,W330=8,W330=9)),"3",(OR(W330=10,W330=11,W330=12)),"4")</f>
        <v>4</v>
      </c>
      <c r="Z330" s="109">
        <v>2022</v>
      </c>
      <c r="AC330" s="40"/>
    </row>
    <row r="331" spans="1:31" ht="17.149999999999999" customHeight="1" x14ac:dyDescent="0.35">
      <c r="A331" s="50" t="str">
        <f t="shared" si="33"/>
        <v>November 2022</v>
      </c>
      <c r="B331" s="39">
        <v>35023.06</v>
      </c>
      <c r="C331" s="40">
        <v>53016.2</v>
      </c>
      <c r="D331" s="40">
        <v>17508.52</v>
      </c>
      <c r="E331" s="41">
        <f t="shared" si="31"/>
        <v>35507.679999999993</v>
      </c>
      <c r="F331" s="39">
        <v>1902.19</v>
      </c>
      <c r="G331" s="40">
        <v>-26.35</v>
      </c>
      <c r="H331" s="40">
        <v>416.39</v>
      </c>
      <c r="I331" s="42">
        <f t="shared" si="32"/>
        <v>88039.26</v>
      </c>
      <c r="J331" s="43">
        <f t="shared" si="30"/>
        <v>72822.969999999987</v>
      </c>
      <c r="K331" s="39" t="s">
        <v>68</v>
      </c>
      <c r="L331" s="40" t="s">
        <v>68</v>
      </c>
      <c r="M331" s="40" t="s">
        <v>68</v>
      </c>
      <c r="N331" s="44" t="s">
        <v>68</v>
      </c>
      <c r="O331" s="40">
        <v>3578.18</v>
      </c>
      <c r="P331" s="40">
        <v>123.22</v>
      </c>
      <c r="Q331" s="40">
        <v>386.51</v>
      </c>
      <c r="R331" s="44">
        <v>0</v>
      </c>
      <c r="S331" s="39" t="s">
        <v>68</v>
      </c>
      <c r="T331" s="47" t="s">
        <v>68</v>
      </c>
      <c r="V331" s="109" t="s">
        <v>99</v>
      </c>
      <c r="W331" s="108">
        <f t="shared" si="34"/>
        <v>11</v>
      </c>
      <c r="X331" s="108" t="str">
        <f t="shared" si="35"/>
        <v>Quarter 4</v>
      </c>
      <c r="Y331" s="108" t="str" cm="1">
        <f t="array" ref="Y331">_xlfn.IFS(OR(W331=1,W331=2,W331=3),"1",(OR(W331=4,W331=5,W331=6)),"2",(OR(W331=7,W331=8,W331=9)),"3",(OR(W331=10,W331=11,W331=12)),"4")</f>
        <v>4</v>
      </c>
      <c r="Z331" s="109">
        <v>2022</v>
      </c>
      <c r="AC331" s="40"/>
    </row>
    <row r="332" spans="1:31" ht="17.149999999999999" customHeight="1" x14ac:dyDescent="0.35">
      <c r="A332" s="50" t="str">
        <f t="shared" si="33"/>
        <v>December 2022</v>
      </c>
      <c r="B332" s="39">
        <v>37855.81</v>
      </c>
      <c r="C332" s="40">
        <v>72812.759999999995</v>
      </c>
      <c r="D332" s="40">
        <v>18633.939999999999</v>
      </c>
      <c r="E332" s="41">
        <f t="shared" si="31"/>
        <v>54178.819999999992</v>
      </c>
      <c r="F332" s="39">
        <v>2202.79</v>
      </c>
      <c r="G332" s="40">
        <v>-26.35</v>
      </c>
      <c r="H332" s="40">
        <v>430.27</v>
      </c>
      <c r="I332" s="42">
        <f t="shared" si="32"/>
        <v>110668.56999999999</v>
      </c>
      <c r="J332" s="43">
        <f t="shared" si="30"/>
        <v>94641.339999999982</v>
      </c>
      <c r="K332" s="39" t="s">
        <v>68</v>
      </c>
      <c r="L332" s="40" t="s">
        <v>68</v>
      </c>
      <c r="M332" s="40" t="s">
        <v>68</v>
      </c>
      <c r="N332" s="44" t="s">
        <v>68</v>
      </c>
      <c r="O332" s="40">
        <v>3915.84</v>
      </c>
      <c r="P332" s="40">
        <v>185.42</v>
      </c>
      <c r="Q332" s="40">
        <v>546.29</v>
      </c>
      <c r="R332" s="44">
        <v>0</v>
      </c>
      <c r="S332" s="39" t="s">
        <v>68</v>
      </c>
      <c r="T332" s="47" t="s">
        <v>68</v>
      </c>
      <c r="V332" s="109" t="s">
        <v>100</v>
      </c>
      <c r="W332" s="108">
        <f t="shared" si="34"/>
        <v>12</v>
      </c>
      <c r="X332" s="110" t="str">
        <f t="shared" si="35"/>
        <v>Quarter 4</v>
      </c>
      <c r="Y332" s="108" t="str" cm="1">
        <f t="array" ref="Y332">_xlfn.IFS(OR(W332=1,W332=2,W332=3),"1",(OR(W332=4,W332=5,W332=6)),"2",(OR(W332=7,W332=8,W332=9)),"3",(OR(W332=10,W332=11,W332=12)),"4")</f>
        <v>4</v>
      </c>
      <c r="Z332" s="109">
        <v>2022</v>
      </c>
      <c r="AC332" s="40"/>
    </row>
    <row r="333" spans="1:31" ht="17.149999999999999" customHeight="1" x14ac:dyDescent="0.35">
      <c r="A333" s="50" t="str">
        <f t="shared" si="33"/>
        <v>January 2023</v>
      </c>
      <c r="B333" s="39">
        <v>36876.83</v>
      </c>
      <c r="C333" s="40">
        <v>63646.68</v>
      </c>
      <c r="D333" s="40">
        <v>15408.92</v>
      </c>
      <c r="E333" s="41">
        <f t="shared" si="31"/>
        <v>48237.760000000002</v>
      </c>
      <c r="F333" s="39">
        <v>2003.22</v>
      </c>
      <c r="G333" s="40">
        <v>-20.27</v>
      </c>
      <c r="H333" s="40">
        <v>440.83</v>
      </c>
      <c r="I333" s="42">
        <f t="shared" si="32"/>
        <v>100523.51000000001</v>
      </c>
      <c r="J333" s="43">
        <f t="shared" si="30"/>
        <v>87538.37000000001</v>
      </c>
      <c r="K333" s="39">
        <v>17808.900000000001</v>
      </c>
      <c r="L333" s="40">
        <v>40037.69</v>
      </c>
      <c r="M333" s="40">
        <v>7314.44</v>
      </c>
      <c r="N333" s="44">
        <v>14400.03</v>
      </c>
      <c r="O333" s="40">
        <v>3931.14</v>
      </c>
      <c r="P333" s="40">
        <v>127.19</v>
      </c>
      <c r="Q333" s="40">
        <v>466.19</v>
      </c>
      <c r="R333" s="44">
        <v>0</v>
      </c>
      <c r="S333" s="39">
        <v>4284.8900000000003</v>
      </c>
      <c r="T333" s="149">
        <f>SUM(K333:S333)</f>
        <v>88370.470000000016</v>
      </c>
      <c r="V333" s="109" t="s">
        <v>89</v>
      </c>
      <c r="W333" s="108">
        <f t="shared" si="34"/>
        <v>1</v>
      </c>
      <c r="X333" s="108" t="str">
        <f t="shared" si="35"/>
        <v>Quarter 1</v>
      </c>
      <c r="Y333" s="108" t="str" cm="1">
        <f t="array" ref="Y333">_xlfn.IFS(OR(W333=1,W333=2,W333=3),"1",(OR(W333=4,W333=5,W333=6)),"2",(OR(W333=7,W333=8,W333=9)),"3",(OR(W333=10,W333=11,W333=12)),"4")</f>
        <v>1</v>
      </c>
      <c r="Z333" s="109">
        <v>2023</v>
      </c>
      <c r="AC333" s="40"/>
    </row>
    <row r="334" spans="1:31" ht="17.149999999999999" customHeight="1" x14ac:dyDescent="0.35">
      <c r="A334" s="50" t="str">
        <f t="shared" si="33"/>
        <v>February 2023</v>
      </c>
      <c r="B334" s="39">
        <v>32251.23</v>
      </c>
      <c r="C334" s="40">
        <v>50719.14</v>
      </c>
      <c r="D334" s="40">
        <v>15351.38</v>
      </c>
      <c r="E334" s="41">
        <f t="shared" si="31"/>
        <v>35367.760000000002</v>
      </c>
      <c r="F334" s="39">
        <v>4885.75</v>
      </c>
      <c r="G334" s="40">
        <v>-20.27</v>
      </c>
      <c r="H334" s="40">
        <v>398.17</v>
      </c>
      <c r="I334" s="42">
        <f t="shared" si="32"/>
        <v>82970.37</v>
      </c>
      <c r="J334" s="43">
        <f t="shared" si="30"/>
        <v>72882.639999999985</v>
      </c>
      <c r="K334" s="39">
        <v>18017.64</v>
      </c>
      <c r="L334" s="40">
        <v>31409.14</v>
      </c>
      <c r="M334" s="40">
        <v>7224.98</v>
      </c>
      <c r="N334" s="44">
        <v>11633.08</v>
      </c>
      <c r="O334" s="40">
        <v>3763.95</v>
      </c>
      <c r="P334" s="40">
        <v>72.989999999999995</v>
      </c>
      <c r="Q334" s="40">
        <v>343.02</v>
      </c>
      <c r="R334" s="44">
        <v>0</v>
      </c>
      <c r="S334" s="39">
        <v>3621.03</v>
      </c>
      <c r="T334" s="149">
        <f t="shared" ref="T334:T373" si="36">SUM(K334:S334)</f>
        <v>76085.83</v>
      </c>
      <c r="V334" s="109" t="s">
        <v>90</v>
      </c>
      <c r="W334" s="108">
        <f t="shared" si="34"/>
        <v>2</v>
      </c>
      <c r="X334" s="108" t="str">
        <f t="shared" si="35"/>
        <v>Quarter 1</v>
      </c>
      <c r="Y334" s="108" t="str" cm="1">
        <f t="array" ref="Y334">_xlfn.IFS(OR(W334=1,W334=2,W334=3),"1",(OR(W334=4,W334=5,W334=6)),"2",(OR(W334=7,W334=8,W334=9)),"3",(OR(W334=10,W334=11,W334=12)),"4")</f>
        <v>1</v>
      </c>
      <c r="Z334" s="109">
        <v>2023</v>
      </c>
      <c r="AC334" s="40"/>
      <c r="AE334" s="139"/>
    </row>
    <row r="335" spans="1:31" ht="17.149999999999999" customHeight="1" x14ac:dyDescent="0.35">
      <c r="A335" s="50" t="str">
        <f t="shared" si="33"/>
        <v>March 2023</v>
      </c>
      <c r="B335" s="39">
        <v>34634.46</v>
      </c>
      <c r="C335" s="40">
        <v>63621.49</v>
      </c>
      <c r="D335" s="40">
        <v>16031.82</v>
      </c>
      <c r="E335" s="41">
        <f t="shared" si="31"/>
        <v>47589.67</v>
      </c>
      <c r="F335" s="39">
        <v>-1028.78</v>
      </c>
      <c r="G335" s="40">
        <v>-20.27</v>
      </c>
      <c r="H335" s="40">
        <v>440.83</v>
      </c>
      <c r="I335" s="42">
        <f t="shared" si="32"/>
        <v>98255.95</v>
      </c>
      <c r="J335" s="43">
        <f t="shared" si="30"/>
        <v>81615.91</v>
      </c>
      <c r="K335" s="39">
        <v>19207.03</v>
      </c>
      <c r="L335" s="40">
        <v>32417.08</v>
      </c>
      <c r="M335" s="40">
        <v>6958.54</v>
      </c>
      <c r="N335" s="44">
        <v>9714.3700000000008</v>
      </c>
      <c r="O335" s="40">
        <v>4143.8500000000004</v>
      </c>
      <c r="P335" s="40">
        <v>122.24</v>
      </c>
      <c r="Q335" s="40">
        <v>497.5</v>
      </c>
      <c r="R335" s="44">
        <v>0</v>
      </c>
      <c r="S335" s="39">
        <v>3903.49</v>
      </c>
      <c r="T335" s="149">
        <f t="shared" si="36"/>
        <v>76964.10000000002</v>
      </c>
      <c r="V335" s="109" t="s">
        <v>91</v>
      </c>
      <c r="W335" s="108">
        <f t="shared" si="34"/>
        <v>3</v>
      </c>
      <c r="X335" s="108" t="str">
        <f t="shared" si="35"/>
        <v>Quarter 1</v>
      </c>
      <c r="Y335" s="108" t="str" cm="1">
        <f t="array" ref="Y335">_xlfn.IFS(OR(W335=1,W335=2,W335=3),"1",(OR(W335=4,W335=5,W335=6)),"2",(OR(W335=7,W335=8,W335=9)),"3",(OR(W335=10,W335=11,W335=12)),"4")</f>
        <v>1</v>
      </c>
      <c r="Z335" s="109">
        <v>2023</v>
      </c>
      <c r="AC335" s="40"/>
      <c r="AE335" s="139"/>
    </row>
    <row r="336" spans="1:31" ht="17.149999999999999" customHeight="1" x14ac:dyDescent="0.35">
      <c r="A336" s="50" t="str">
        <f t="shared" si="33"/>
        <v>April 2023</v>
      </c>
      <c r="B336" s="39">
        <v>33748.89</v>
      </c>
      <c r="C336" s="40">
        <v>54696.66</v>
      </c>
      <c r="D336" s="40">
        <v>26827.91</v>
      </c>
      <c r="E336" s="41">
        <f t="shared" si="31"/>
        <v>27868.750000000004</v>
      </c>
      <c r="F336" s="39">
        <v>1177.8699999999999</v>
      </c>
      <c r="G336" s="40">
        <v>-17.16</v>
      </c>
      <c r="H336" s="40">
        <v>426.61</v>
      </c>
      <c r="I336" s="42">
        <f t="shared" si="32"/>
        <v>88445.55</v>
      </c>
      <c r="J336" s="43">
        <f t="shared" si="30"/>
        <v>63204.959999999999</v>
      </c>
      <c r="K336" s="39">
        <v>17916.87</v>
      </c>
      <c r="L336" s="40">
        <v>21028</v>
      </c>
      <c r="M336" s="40">
        <v>6578.35</v>
      </c>
      <c r="N336" s="44">
        <v>7424.92</v>
      </c>
      <c r="O336" s="40">
        <v>4016.37</v>
      </c>
      <c r="P336" s="40">
        <v>144.71</v>
      </c>
      <c r="Q336" s="40">
        <v>480.46</v>
      </c>
      <c r="R336" s="44">
        <v>0</v>
      </c>
      <c r="S336" s="39">
        <v>3380.27</v>
      </c>
      <c r="T336" s="149">
        <f t="shared" si="36"/>
        <v>60969.94999999999</v>
      </c>
      <c r="V336" s="109" t="s">
        <v>92</v>
      </c>
      <c r="W336" s="108">
        <f t="shared" si="34"/>
        <v>4</v>
      </c>
      <c r="X336" s="110" t="str">
        <f t="shared" si="35"/>
        <v>Quarter 2</v>
      </c>
      <c r="Y336" s="108" t="str" cm="1">
        <f t="array" ref="Y336">_xlfn.IFS(OR(W336=1,W336=2,W336=3),"1",(OR(W336=4,W336=5,W336=6)),"2",(OR(W336=7,W336=8,W336=9)),"3",(OR(W336=10,W336=11,W336=12)),"4")</f>
        <v>2</v>
      </c>
      <c r="Z336" s="109">
        <v>2023</v>
      </c>
      <c r="AC336" s="40"/>
      <c r="AE336" s="139"/>
    </row>
    <row r="337" spans="1:31" ht="17.149999999999999" customHeight="1" x14ac:dyDescent="0.35">
      <c r="A337" s="50" t="str">
        <f t="shared" si="33"/>
        <v>May 2023</v>
      </c>
      <c r="B337" s="39">
        <v>32971.5</v>
      </c>
      <c r="C337" s="40">
        <v>41998.41</v>
      </c>
      <c r="D337" s="40">
        <v>27350</v>
      </c>
      <c r="E337" s="41">
        <f t="shared" si="31"/>
        <v>14648.410000000003</v>
      </c>
      <c r="F337" s="39">
        <v>-5733.83</v>
      </c>
      <c r="G337" s="40">
        <v>-17.16</v>
      </c>
      <c r="H337" s="40">
        <v>440.83</v>
      </c>
      <c r="I337" s="42">
        <f t="shared" si="32"/>
        <v>74969.91</v>
      </c>
      <c r="J337" s="43">
        <f t="shared" si="30"/>
        <v>42309.75</v>
      </c>
      <c r="K337" s="39">
        <v>17089.57</v>
      </c>
      <c r="L337" s="40">
        <v>10760.21</v>
      </c>
      <c r="M337" s="40">
        <v>5758.85</v>
      </c>
      <c r="N337" s="44">
        <v>5384.39</v>
      </c>
      <c r="O337" s="40">
        <v>3613.26</v>
      </c>
      <c r="P337" s="40">
        <v>170.55</v>
      </c>
      <c r="Q337" s="40">
        <v>420.03</v>
      </c>
      <c r="R337" s="44">
        <v>0</v>
      </c>
      <c r="S337" s="39">
        <v>2597.33</v>
      </c>
      <c r="T337" s="149">
        <f t="shared" si="36"/>
        <v>45794.19</v>
      </c>
      <c r="V337" s="109" t="s">
        <v>93</v>
      </c>
      <c r="W337" s="108">
        <f t="shared" si="34"/>
        <v>5</v>
      </c>
      <c r="X337" s="108" t="str">
        <f t="shared" si="35"/>
        <v>Quarter 2</v>
      </c>
      <c r="Y337" s="108" t="str" cm="1">
        <f t="array" ref="Y337">_xlfn.IFS(OR(W337=1,W337=2,W337=3),"1",(OR(W337=4,W337=5,W337=6)),"2",(OR(W337=7,W337=8,W337=9)),"3",(OR(W337=10,W337=11,W337=12)),"4")</f>
        <v>2</v>
      </c>
      <c r="Z337" s="109">
        <v>2023</v>
      </c>
      <c r="AC337" s="40"/>
      <c r="AE337" s="139"/>
    </row>
    <row r="338" spans="1:31" ht="17.149999999999999" customHeight="1" x14ac:dyDescent="0.35">
      <c r="A338" s="50" t="str">
        <f t="shared" si="33"/>
        <v>June 2023</v>
      </c>
      <c r="B338" s="39">
        <v>30856.9</v>
      </c>
      <c r="C338" s="40">
        <v>15758.87</v>
      </c>
      <c r="D338" s="40">
        <v>10814.02</v>
      </c>
      <c r="E338" s="41">
        <f t="shared" si="31"/>
        <v>4944.8500000000004</v>
      </c>
      <c r="F338" s="39">
        <v>1804.07</v>
      </c>
      <c r="G338" s="40">
        <v>-17.16</v>
      </c>
      <c r="H338" s="40">
        <v>426.61</v>
      </c>
      <c r="I338" s="42">
        <f t="shared" si="32"/>
        <v>46615.770000000004</v>
      </c>
      <c r="J338" s="43">
        <f t="shared" si="30"/>
        <v>38015.269999999997</v>
      </c>
      <c r="K338" s="39">
        <v>17489.849999999999</v>
      </c>
      <c r="L338" s="40">
        <v>5552.44</v>
      </c>
      <c r="M338" s="40">
        <v>5138.91</v>
      </c>
      <c r="N338" s="44">
        <v>4673.63</v>
      </c>
      <c r="O338" s="40">
        <v>3427.52</v>
      </c>
      <c r="P338" s="40">
        <v>102.63</v>
      </c>
      <c r="Q338" s="40">
        <v>86.78</v>
      </c>
      <c r="R338" s="44">
        <v>0</v>
      </c>
      <c r="S338" s="39">
        <v>2277.0500000000002</v>
      </c>
      <c r="T338" s="149">
        <f t="shared" si="36"/>
        <v>38748.80999999999</v>
      </c>
      <c r="V338" s="109" t="s">
        <v>94</v>
      </c>
      <c r="W338" s="108">
        <f t="shared" si="34"/>
        <v>6</v>
      </c>
      <c r="X338" s="108" t="str">
        <f t="shared" si="35"/>
        <v>Quarter 2</v>
      </c>
      <c r="Y338" s="108" t="str" cm="1">
        <f t="array" ref="Y338">_xlfn.IFS(OR(W338=1,W338=2,W338=3),"1",(OR(W338=4,W338=5,W338=6)),"2",(OR(W338=7,W338=8,W338=9)),"3",(OR(W338=10,W338=11,W338=12)),"4")</f>
        <v>2</v>
      </c>
      <c r="Z338" s="109">
        <v>2023</v>
      </c>
      <c r="AC338" s="40"/>
      <c r="AE338" s="139"/>
    </row>
    <row r="339" spans="1:31" ht="17.149999999999999" customHeight="1" x14ac:dyDescent="0.35">
      <c r="A339" s="50" t="str">
        <f t="shared" si="33"/>
        <v>July 2023</v>
      </c>
      <c r="B339" s="39">
        <v>32553.360000000001</v>
      </c>
      <c r="C339" s="40">
        <v>23021.4</v>
      </c>
      <c r="D339" s="40">
        <v>15423.95</v>
      </c>
      <c r="E339" s="41">
        <f t="shared" si="31"/>
        <v>7597.4500000000007</v>
      </c>
      <c r="F339" s="39">
        <v>-4295.17</v>
      </c>
      <c r="G339" s="40">
        <v>-29.07</v>
      </c>
      <c r="H339" s="40">
        <v>440.83</v>
      </c>
      <c r="I339" s="42">
        <f t="shared" si="32"/>
        <v>55574.76</v>
      </c>
      <c r="J339" s="43">
        <f t="shared" si="30"/>
        <v>36267.4</v>
      </c>
      <c r="K339" s="39">
        <v>15367.52</v>
      </c>
      <c r="L339" s="40">
        <v>6135.31</v>
      </c>
      <c r="M339" s="40">
        <v>5462.53</v>
      </c>
      <c r="N339" s="44">
        <v>4864.88</v>
      </c>
      <c r="O339" s="40">
        <v>3384.46</v>
      </c>
      <c r="P339" s="40">
        <v>90.67</v>
      </c>
      <c r="Q339" s="40">
        <v>23.76</v>
      </c>
      <c r="R339" s="44">
        <v>0</v>
      </c>
      <c r="S339" s="39">
        <v>2155.9699999999998</v>
      </c>
      <c r="T339" s="149">
        <f t="shared" si="36"/>
        <v>37485.100000000006</v>
      </c>
      <c r="V339" s="109" t="s">
        <v>95</v>
      </c>
      <c r="W339" s="108">
        <f t="shared" si="34"/>
        <v>7</v>
      </c>
      <c r="X339" s="108" t="str">
        <f t="shared" si="35"/>
        <v>Quarter 3</v>
      </c>
      <c r="Y339" s="108" t="str" cm="1">
        <f t="array" ref="Y339">_xlfn.IFS(OR(W339=1,W339=2,W339=3),"1",(OR(W339=4,W339=5,W339=6)),"2",(OR(W339=7,W339=8,W339=9)),"3",(OR(W339=10,W339=11,W339=12)),"4")</f>
        <v>3</v>
      </c>
      <c r="Z339" s="109">
        <v>2023</v>
      </c>
      <c r="AC339" s="40"/>
      <c r="AE339" s="139"/>
    </row>
    <row r="340" spans="1:31" ht="17.149999999999999" customHeight="1" x14ac:dyDescent="0.35">
      <c r="A340" s="50" t="str">
        <f t="shared" si="33"/>
        <v>August 2023</v>
      </c>
      <c r="B340" s="39">
        <v>27469.919999999998</v>
      </c>
      <c r="C340" s="40">
        <v>26195.79</v>
      </c>
      <c r="D340" s="40">
        <v>12707.49</v>
      </c>
      <c r="E340" s="41">
        <f t="shared" si="31"/>
        <v>13488.300000000001</v>
      </c>
      <c r="F340" s="39">
        <v>-4072.5</v>
      </c>
      <c r="G340" s="40">
        <v>-29.07</v>
      </c>
      <c r="H340" s="40">
        <v>440.83</v>
      </c>
      <c r="I340" s="42">
        <f t="shared" si="32"/>
        <v>53665.71</v>
      </c>
      <c r="J340" s="43">
        <f t="shared" si="30"/>
        <v>37297.480000000003</v>
      </c>
      <c r="K340" s="39">
        <v>17656.38</v>
      </c>
      <c r="L340" s="40">
        <v>5736.3</v>
      </c>
      <c r="M340" s="40">
        <v>6029.86</v>
      </c>
      <c r="N340" s="44">
        <v>4766.1099999999997</v>
      </c>
      <c r="O340" s="40">
        <v>3349.2</v>
      </c>
      <c r="P340" s="40">
        <v>78.67</v>
      </c>
      <c r="Q340" s="40">
        <v>76.680000000000007</v>
      </c>
      <c r="R340" s="44">
        <v>0</v>
      </c>
      <c r="S340" s="39">
        <v>2298.1799999999998</v>
      </c>
      <c r="T340" s="149">
        <f t="shared" si="36"/>
        <v>39991.379999999997</v>
      </c>
      <c r="V340" s="109" t="s">
        <v>96</v>
      </c>
      <c r="W340" s="108">
        <f t="shared" si="34"/>
        <v>8</v>
      </c>
      <c r="X340" s="108" t="str">
        <f t="shared" si="35"/>
        <v>Quarter 3</v>
      </c>
      <c r="Y340" s="108" t="str" cm="1">
        <f t="array" ref="Y340">_xlfn.IFS(OR(W340=1,W340=2,W340=3),"1",(OR(W340=4,W340=5,W340=6)),"2",(OR(W340=7,W340=8,W340=9)),"3",(OR(W340=10,W340=11,W340=12)),"4")</f>
        <v>3</v>
      </c>
      <c r="Z340" s="109">
        <v>2023</v>
      </c>
      <c r="AC340" s="40"/>
      <c r="AE340" s="139"/>
    </row>
    <row r="341" spans="1:31" ht="17.149999999999999" customHeight="1" x14ac:dyDescent="0.35">
      <c r="A341" s="50" t="str">
        <f t="shared" si="33"/>
        <v>September 2023</v>
      </c>
      <c r="B341" s="39">
        <v>28303.13</v>
      </c>
      <c r="C341" s="40">
        <v>15176.32</v>
      </c>
      <c r="D341" s="40">
        <v>7016.4</v>
      </c>
      <c r="E341" s="41">
        <f t="shared" si="31"/>
        <v>8159.92</v>
      </c>
      <c r="F341" s="39">
        <v>1747.72</v>
      </c>
      <c r="G341" s="40">
        <v>-29.07</v>
      </c>
      <c r="H341" s="40">
        <v>426.61</v>
      </c>
      <c r="I341" s="42">
        <f t="shared" si="32"/>
        <v>43479.45</v>
      </c>
      <c r="J341" s="43">
        <f t="shared" si="30"/>
        <v>38608.31</v>
      </c>
      <c r="K341" s="39">
        <v>17095.490000000002</v>
      </c>
      <c r="L341" s="40">
        <v>6416.03</v>
      </c>
      <c r="M341" s="40">
        <v>4378.3900000000003</v>
      </c>
      <c r="N341" s="44">
        <v>5597.51</v>
      </c>
      <c r="O341" s="40">
        <v>2798.44</v>
      </c>
      <c r="P341" s="40">
        <v>89.74</v>
      </c>
      <c r="Q341" s="40">
        <v>80.22</v>
      </c>
      <c r="R341" s="44">
        <v>0</v>
      </c>
      <c r="S341" s="39">
        <v>2308.19</v>
      </c>
      <c r="T341" s="149">
        <f t="shared" si="36"/>
        <v>38764.01</v>
      </c>
      <c r="V341" s="109" t="s">
        <v>97</v>
      </c>
      <c r="W341" s="108">
        <f t="shared" si="34"/>
        <v>9</v>
      </c>
      <c r="X341" s="108" t="str">
        <f t="shared" si="35"/>
        <v>Quarter 3</v>
      </c>
      <c r="Y341" s="108" t="str" cm="1">
        <f t="array" ref="Y341">_xlfn.IFS(OR(W341=1,W341=2,W341=3),"1",(OR(W341=4,W341=5,W341=6)),"2",(OR(W341=7,W341=8,W341=9)),"3",(OR(W341=10,W341=11,W341=12)),"4")</f>
        <v>3</v>
      </c>
      <c r="Z341" s="109">
        <v>2023</v>
      </c>
      <c r="AC341" s="40"/>
      <c r="AE341" s="139"/>
    </row>
    <row r="342" spans="1:31" ht="17.149999999999999" customHeight="1" x14ac:dyDescent="0.35">
      <c r="A342" s="50" t="str">
        <f t="shared" si="33"/>
        <v>October 2023</v>
      </c>
      <c r="B342" s="39">
        <v>30764.65</v>
      </c>
      <c r="C342" s="40">
        <v>34830.639999999999</v>
      </c>
      <c r="D342" s="40">
        <v>9641.24</v>
      </c>
      <c r="E342" s="41">
        <f t="shared" si="31"/>
        <v>25189.4</v>
      </c>
      <c r="F342" s="39">
        <v>-6903.54</v>
      </c>
      <c r="G342" s="40">
        <v>-31.05</v>
      </c>
      <c r="H342" s="40">
        <v>440.83</v>
      </c>
      <c r="I342" s="42">
        <f t="shared" si="32"/>
        <v>65595.290000000008</v>
      </c>
      <c r="J342" s="43">
        <f t="shared" si="30"/>
        <v>49460.290000000008</v>
      </c>
      <c r="K342" s="39">
        <v>15632.64</v>
      </c>
      <c r="L342" s="40">
        <v>15366.99</v>
      </c>
      <c r="M342" s="40">
        <v>5457.67</v>
      </c>
      <c r="N342" s="44">
        <v>8353.36</v>
      </c>
      <c r="O342" s="40">
        <v>3196.54</v>
      </c>
      <c r="P342" s="40">
        <v>72.88</v>
      </c>
      <c r="Q342" s="40">
        <v>161.52000000000001</v>
      </c>
      <c r="R342" s="44">
        <v>0</v>
      </c>
      <c r="S342" s="39">
        <v>2700.75</v>
      </c>
      <c r="T342" s="149">
        <f t="shared" si="36"/>
        <v>50942.349999999991</v>
      </c>
      <c r="V342" s="109" t="s">
        <v>98</v>
      </c>
      <c r="W342" s="108">
        <f t="shared" si="34"/>
        <v>10</v>
      </c>
      <c r="X342" s="108" t="str">
        <f t="shared" si="35"/>
        <v>Quarter 4</v>
      </c>
      <c r="Y342" s="108" t="str" cm="1">
        <f t="array" ref="Y342">_xlfn.IFS(OR(W342=1,W342=2,W342=3),"1",(OR(W342=4,W342=5,W342=6)),"2",(OR(W342=7,W342=8,W342=9)),"3",(OR(W342=10,W342=11,W342=12)),"4")</f>
        <v>4</v>
      </c>
      <c r="Z342" s="109">
        <v>2023</v>
      </c>
      <c r="AC342" s="40"/>
      <c r="AE342" s="139"/>
    </row>
    <row r="343" spans="1:31" ht="17.149999999999999" customHeight="1" x14ac:dyDescent="0.35">
      <c r="A343" s="50" t="str">
        <f t="shared" si="33"/>
        <v>November 2023</v>
      </c>
      <c r="B343" s="39">
        <v>29124.639999999999</v>
      </c>
      <c r="C343" s="40">
        <v>48527.69</v>
      </c>
      <c r="D343" s="40">
        <v>8088.81</v>
      </c>
      <c r="E343" s="41">
        <f t="shared" si="31"/>
        <v>40438.880000000005</v>
      </c>
      <c r="F343" s="39">
        <v>2099.96</v>
      </c>
      <c r="G343" s="40">
        <v>-31.05</v>
      </c>
      <c r="H343" s="40">
        <v>426.61</v>
      </c>
      <c r="I343" s="42">
        <f t="shared" si="32"/>
        <v>77652.33</v>
      </c>
      <c r="J343" s="43">
        <f t="shared" si="30"/>
        <v>72059.040000000008</v>
      </c>
      <c r="K343" s="39">
        <v>18622.560000000001</v>
      </c>
      <c r="L343" s="40">
        <v>29713.68</v>
      </c>
      <c r="M343" s="40">
        <v>6016.87</v>
      </c>
      <c r="N343" s="44">
        <v>10016.85</v>
      </c>
      <c r="O343" s="40">
        <v>2319.75</v>
      </c>
      <c r="P343" s="40">
        <v>71.819999999999993</v>
      </c>
      <c r="Q343" s="40">
        <v>236.02</v>
      </c>
      <c r="R343" s="44">
        <v>0</v>
      </c>
      <c r="S343" s="39">
        <v>3660.61</v>
      </c>
      <c r="T343" s="149">
        <f t="shared" si="36"/>
        <v>70658.160000000018</v>
      </c>
      <c r="V343" s="109" t="s">
        <v>99</v>
      </c>
      <c r="W343" s="108">
        <f t="shared" si="34"/>
        <v>11</v>
      </c>
      <c r="X343" s="108" t="str">
        <f t="shared" si="35"/>
        <v>Quarter 4</v>
      </c>
      <c r="Y343" s="108" t="str" cm="1">
        <f t="array" ref="Y343">_xlfn.IFS(OR(W343=1,W343=2,W343=3),"1",(OR(W343=4,W343=5,W343=6)),"2",(OR(W343=7,W343=8,W343=9)),"3",(OR(W343=10,W343=11,W343=12)),"4")</f>
        <v>4</v>
      </c>
      <c r="Z343" s="109">
        <v>2023</v>
      </c>
      <c r="AC343" s="40"/>
      <c r="AE343" s="139"/>
    </row>
    <row r="344" spans="1:31" ht="17.149999999999999" customHeight="1" x14ac:dyDescent="0.35">
      <c r="A344" s="50" t="str">
        <f t="shared" si="33"/>
        <v>December 2023</v>
      </c>
      <c r="B344" s="39">
        <v>33481.03</v>
      </c>
      <c r="C344" s="40">
        <v>56725.66</v>
      </c>
      <c r="D344" s="40">
        <v>10928.83</v>
      </c>
      <c r="E344" s="41">
        <f t="shared" si="31"/>
        <v>45796.83</v>
      </c>
      <c r="F344" s="39">
        <v>1600.57</v>
      </c>
      <c r="G344" s="40">
        <v>-31.05</v>
      </c>
      <c r="H344" s="40">
        <v>440.83</v>
      </c>
      <c r="I344" s="42">
        <f t="shared" si="32"/>
        <v>90206.69</v>
      </c>
      <c r="J344" s="43">
        <f t="shared" si="30"/>
        <v>81288.210000000006</v>
      </c>
      <c r="K344" s="39">
        <v>16839.68</v>
      </c>
      <c r="L344" s="40">
        <v>37252.120000000003</v>
      </c>
      <c r="M344" s="40">
        <v>6469.83</v>
      </c>
      <c r="N344" s="44">
        <v>13240.13</v>
      </c>
      <c r="O344" s="40">
        <v>3850.08</v>
      </c>
      <c r="P344" s="40">
        <v>107.86</v>
      </c>
      <c r="Q344" s="40">
        <v>291.02</v>
      </c>
      <c r="R344" s="44">
        <v>0</v>
      </c>
      <c r="S344" s="39">
        <v>4165.1099999999997</v>
      </c>
      <c r="T344" s="149">
        <f t="shared" si="36"/>
        <v>82215.830000000016</v>
      </c>
      <c r="V344" s="109" t="s">
        <v>100</v>
      </c>
      <c r="W344" s="108">
        <f t="shared" si="34"/>
        <v>12</v>
      </c>
      <c r="X344" s="110" t="str">
        <f t="shared" si="35"/>
        <v>Quarter 4</v>
      </c>
      <c r="Y344" s="108" t="str" cm="1">
        <f t="array" ref="Y344">_xlfn.IFS(OR(W344=1,W344=2,W344=3),"1",(OR(W344=4,W344=5,W344=6)),"2",(OR(W344=7,W344=8,W344=9)),"3",(OR(W344=10,W344=11,W344=12)),"4")</f>
        <v>4</v>
      </c>
      <c r="Z344" s="109">
        <v>2023</v>
      </c>
      <c r="AC344" s="40"/>
      <c r="AE344" s="139"/>
    </row>
    <row r="345" spans="1:31" ht="17.149999999999999" customHeight="1" x14ac:dyDescent="0.35">
      <c r="A345" s="50" t="str">
        <f t="shared" si="33"/>
        <v>January 2024</v>
      </c>
      <c r="B345" s="39">
        <v>33059.269999999997</v>
      </c>
      <c r="C345" s="40">
        <v>60875.64</v>
      </c>
      <c r="D345" s="40">
        <v>6174.65</v>
      </c>
      <c r="E345" s="41">
        <f t="shared" si="31"/>
        <v>54700.99</v>
      </c>
      <c r="F345" s="39">
        <v>6770.3</v>
      </c>
      <c r="G345" s="40">
        <v>-28.25</v>
      </c>
      <c r="H345" s="40">
        <v>460.94</v>
      </c>
      <c r="I345" s="42">
        <f t="shared" si="32"/>
        <v>93934.91</v>
      </c>
      <c r="J345" s="43">
        <f t="shared" si="30"/>
        <v>94963.250000000015</v>
      </c>
      <c r="K345" s="39">
        <v>22465.83</v>
      </c>
      <c r="L345" s="40">
        <v>41241.25</v>
      </c>
      <c r="M345" s="40">
        <v>7126.4</v>
      </c>
      <c r="N345" s="44">
        <v>14525.8</v>
      </c>
      <c r="O345" s="40">
        <v>2768.53</v>
      </c>
      <c r="P345" s="40">
        <v>131.46</v>
      </c>
      <c r="Q345" s="40">
        <v>380.04</v>
      </c>
      <c r="R345" s="40">
        <v>0</v>
      </c>
      <c r="S345" s="39">
        <v>4651.63</v>
      </c>
      <c r="T345" s="149">
        <f t="shared" si="36"/>
        <v>93290.94</v>
      </c>
      <c r="U345" s="151"/>
      <c r="V345" s="109" t="s">
        <v>89</v>
      </c>
      <c r="W345" s="108">
        <f t="shared" si="34"/>
        <v>1</v>
      </c>
      <c r="X345" s="110" t="str">
        <f t="shared" ref="X345:X346" si="37">"Quarter "&amp;Y345</f>
        <v>Quarter 1</v>
      </c>
      <c r="Y345" s="108" t="str" cm="1">
        <f t="array" ref="Y345">_xlfn.IFS(OR(W345=1,W345=2,W345=3),"1",(OR(W345=4,W345=5,W345=6)),"2",(OR(W345=7,W345=8,W345=9)),"3",(OR(W345=10,W345=11,W345=12)),"4")</f>
        <v>1</v>
      </c>
      <c r="Z345" s="109">
        <v>2024</v>
      </c>
      <c r="AC345" s="40"/>
      <c r="AE345" s="139"/>
    </row>
    <row r="346" spans="1:31" ht="17.149999999999999" customHeight="1" x14ac:dyDescent="0.35">
      <c r="A346" s="50" t="str">
        <f t="shared" ref="A346" si="38">V346&amp;" "&amp;Z346</f>
        <v>February 2024</v>
      </c>
      <c r="B346" s="39">
        <v>31362.14</v>
      </c>
      <c r="C346" s="40">
        <v>42732.38</v>
      </c>
      <c r="D346" s="40">
        <v>4991.6000000000004</v>
      </c>
      <c r="E346" s="41">
        <f t="shared" si="31"/>
        <v>37740.78</v>
      </c>
      <c r="F346" s="39">
        <v>2635.81</v>
      </c>
      <c r="G346" s="40">
        <v>-28.25</v>
      </c>
      <c r="H346" s="40">
        <v>431.2</v>
      </c>
      <c r="I346" s="42">
        <f t="shared" si="32"/>
        <v>74094.51999999999</v>
      </c>
      <c r="J346" s="43">
        <f t="shared" si="30"/>
        <v>72141.679999999978</v>
      </c>
      <c r="K346" s="39">
        <v>15219.69</v>
      </c>
      <c r="L346" s="40">
        <v>31917.39</v>
      </c>
      <c r="M346" s="40">
        <v>6854.16</v>
      </c>
      <c r="N346" s="44">
        <v>12398.96</v>
      </c>
      <c r="O346" s="40">
        <v>3557.37</v>
      </c>
      <c r="P346" s="40">
        <v>62.88</v>
      </c>
      <c r="Q346" s="40">
        <v>213.09</v>
      </c>
      <c r="R346" s="40">
        <v>0</v>
      </c>
      <c r="S346" s="39">
        <v>3579.29</v>
      </c>
      <c r="T346" s="149">
        <f t="shared" si="36"/>
        <v>73802.83</v>
      </c>
      <c r="U346" s="151"/>
      <c r="V346" s="109" t="s">
        <v>90</v>
      </c>
      <c r="W346" s="108">
        <f t="shared" si="34"/>
        <v>2</v>
      </c>
      <c r="X346" s="110" t="str">
        <f t="shared" si="37"/>
        <v>Quarter 1</v>
      </c>
      <c r="Y346" s="108" t="str" cm="1">
        <f t="array" ref="Y346">_xlfn.IFS(OR(W346=1,W346=2,W346=3),"1",(OR(W346=4,W346=5,W346=6)),"2",(OR(W346=7,W346=8,W346=9)),"3",(OR(W346=10,W346=11,W346=12)),"4")</f>
        <v>1</v>
      </c>
      <c r="Z346" s="109">
        <v>2024</v>
      </c>
      <c r="AC346" s="40"/>
      <c r="AE346" s="139"/>
    </row>
    <row r="347" spans="1:31" ht="17.149999999999999" customHeight="1" x14ac:dyDescent="0.35">
      <c r="A347" s="50" t="str">
        <f t="shared" si="33"/>
        <v>March 2024</v>
      </c>
      <c r="B347" s="39">
        <v>32137.66</v>
      </c>
      <c r="C347" s="40">
        <v>40144.35</v>
      </c>
      <c r="D347" s="40">
        <v>4588.59</v>
      </c>
      <c r="E347" s="41">
        <f t="shared" si="31"/>
        <v>35555.759999999995</v>
      </c>
      <c r="F347" s="39">
        <v>2922.93</v>
      </c>
      <c r="G347" s="40">
        <v>-28.25</v>
      </c>
      <c r="H347" s="40">
        <v>460.94</v>
      </c>
      <c r="I347" s="42">
        <f t="shared" si="32"/>
        <v>72282.009999999995</v>
      </c>
      <c r="J347" s="43">
        <f t="shared" si="30"/>
        <v>71049.039999999994</v>
      </c>
      <c r="K347" s="39">
        <v>14624.09</v>
      </c>
      <c r="L347" s="40">
        <v>30255.61</v>
      </c>
      <c r="M347" s="40">
        <v>6816.42</v>
      </c>
      <c r="N347" s="44">
        <v>10656.29</v>
      </c>
      <c r="O347" s="40">
        <v>3740.73</v>
      </c>
      <c r="P347" s="40">
        <v>68.84</v>
      </c>
      <c r="Q347" s="40">
        <v>105.42</v>
      </c>
      <c r="R347" s="44">
        <v>0</v>
      </c>
      <c r="S347" s="39">
        <v>3553.75</v>
      </c>
      <c r="T347" s="149">
        <f t="shared" si="36"/>
        <v>69821.149999999994</v>
      </c>
      <c r="U347" s="151"/>
      <c r="V347" s="109" t="s">
        <v>91</v>
      </c>
      <c r="W347" s="108">
        <f t="shared" si="34"/>
        <v>3</v>
      </c>
      <c r="X347" s="110" t="str">
        <f t="shared" ref="X347:X349" si="39">"Quarter "&amp;Y347</f>
        <v>Quarter 1</v>
      </c>
      <c r="Y347" s="108" t="str" cm="1">
        <f t="array" ref="Y347">_xlfn.IFS(OR(W347=1,W347=2,W347=3),"1",(OR(W347=4,W347=5,W347=6)),"2",(OR(W347=7,W347=8,W347=9)),"3",(OR(W347=10,W347=11,W347=12)),"4")</f>
        <v>1</v>
      </c>
      <c r="Z347" s="109">
        <v>2024</v>
      </c>
      <c r="AC347" s="40"/>
      <c r="AE347" s="139"/>
    </row>
    <row r="348" spans="1:31" ht="17.149999999999999" customHeight="1" x14ac:dyDescent="0.35">
      <c r="A348" s="50" t="str">
        <f t="shared" si="33"/>
        <v>April 2024</v>
      </c>
      <c r="B348" s="39">
        <v>29946.16</v>
      </c>
      <c r="C348" s="40">
        <v>31925.96</v>
      </c>
      <c r="D348" s="40">
        <v>7864.5</v>
      </c>
      <c r="E348" s="41">
        <f t="shared" si="31"/>
        <v>24061.46</v>
      </c>
      <c r="F348" s="39">
        <v>-1004.98</v>
      </c>
      <c r="G348" s="40">
        <v>-33.270000000000003</v>
      </c>
      <c r="H348" s="40">
        <v>446.07</v>
      </c>
      <c r="I348" s="42">
        <f t="shared" si="32"/>
        <v>61872.119999999995</v>
      </c>
      <c r="J348" s="43">
        <f t="shared" si="30"/>
        <v>53415.439999999995</v>
      </c>
      <c r="K348" s="39">
        <v>10407.01</v>
      </c>
      <c r="L348" s="40">
        <v>21652.3</v>
      </c>
      <c r="M348" s="40">
        <v>6103.18</v>
      </c>
      <c r="N348" s="44">
        <v>7714.78</v>
      </c>
      <c r="O348" s="40">
        <v>3611.44</v>
      </c>
      <c r="P348" s="40">
        <v>49.7</v>
      </c>
      <c r="Q348" s="40">
        <v>81.69</v>
      </c>
      <c r="R348" s="44">
        <v>0</v>
      </c>
      <c r="S348" s="39">
        <v>3439.38</v>
      </c>
      <c r="T348" s="149">
        <f t="shared" si="36"/>
        <v>53059.479999999996</v>
      </c>
      <c r="U348" s="151"/>
      <c r="V348" s="109" t="s">
        <v>92</v>
      </c>
      <c r="W348" s="108">
        <f t="shared" si="34"/>
        <v>4</v>
      </c>
      <c r="X348" s="110" t="str">
        <f t="shared" si="39"/>
        <v>Quarter 2</v>
      </c>
      <c r="Y348" s="108" t="str" cm="1">
        <f t="array" ref="Y348">_xlfn.IFS(OR(W348=1,W348=2,W348=3),"1",(OR(W348=4,W348=5,W348=6)),"2",(OR(W348=7,W348=8,W348=9)),"3",(OR(W348=10,W348=11,W348=12)),"4")</f>
        <v>2</v>
      </c>
      <c r="Z348" s="109">
        <v>2024</v>
      </c>
      <c r="AC348" s="40"/>
      <c r="AE348" s="139"/>
    </row>
    <row r="349" spans="1:31" ht="17.149999999999999" customHeight="1" x14ac:dyDescent="0.35">
      <c r="A349" s="50" t="str">
        <f t="shared" ref="A349:A355" si="40">V349&amp;" "&amp;Z349</f>
        <v>May 2024</v>
      </c>
      <c r="B349" s="39">
        <v>28930.13</v>
      </c>
      <c r="C349" s="40">
        <v>26936.36</v>
      </c>
      <c r="D349" s="40">
        <v>12920.3</v>
      </c>
      <c r="E349" s="41">
        <f t="shared" si="31"/>
        <v>14016.060000000001</v>
      </c>
      <c r="F349" s="39">
        <v>-3298.84</v>
      </c>
      <c r="G349" s="40">
        <v>-33.270000000000003</v>
      </c>
      <c r="H349" s="40">
        <v>460.94</v>
      </c>
      <c r="I349" s="42">
        <f t="shared" si="32"/>
        <v>55866.490000000005</v>
      </c>
      <c r="J349" s="43">
        <f t="shared" si="30"/>
        <v>40075.020000000011</v>
      </c>
      <c r="K349" s="39">
        <v>13239.92</v>
      </c>
      <c r="L349" s="40">
        <v>10867.48</v>
      </c>
      <c r="M349" s="40">
        <v>5383.51</v>
      </c>
      <c r="N349" s="44">
        <v>5417.4</v>
      </c>
      <c r="O349" s="40">
        <v>3296.9</v>
      </c>
      <c r="P349" s="40">
        <v>76.27</v>
      </c>
      <c r="Q349" s="40">
        <v>98.58</v>
      </c>
      <c r="R349" s="44">
        <v>0</v>
      </c>
      <c r="S349" s="39">
        <v>2680.45</v>
      </c>
      <c r="T349" s="149">
        <f t="shared" si="36"/>
        <v>41060.51</v>
      </c>
      <c r="U349" s="151"/>
      <c r="V349" s="109" t="s">
        <v>93</v>
      </c>
      <c r="W349" s="108">
        <f t="shared" si="34"/>
        <v>5</v>
      </c>
      <c r="X349" s="110" t="str">
        <f t="shared" si="39"/>
        <v>Quarter 2</v>
      </c>
      <c r="Y349" s="108" t="str" cm="1">
        <f t="array" ref="Y349">_xlfn.IFS(OR(W349=1,W349=2,W349=3),"1",(OR(W349=4,W349=5,W349=6)),"2",(OR(W349=7,W349=8,W349=9)),"3",(OR(W349=10,W349=11,W349=12)),"4")</f>
        <v>2</v>
      </c>
      <c r="Z349" s="109">
        <v>2024</v>
      </c>
      <c r="AC349" s="40"/>
      <c r="AE349" s="139"/>
    </row>
    <row r="350" spans="1:31" ht="17.149999999999999" customHeight="1" x14ac:dyDescent="0.35">
      <c r="A350" s="50" t="str">
        <f t="shared" si="40"/>
        <v>June 2024</v>
      </c>
      <c r="B350" s="39">
        <v>21337.599999999999</v>
      </c>
      <c r="C350" s="40">
        <v>26852.67</v>
      </c>
      <c r="D350" s="40">
        <v>13998.05</v>
      </c>
      <c r="E350" s="41">
        <f t="shared" si="31"/>
        <v>12854.619999999999</v>
      </c>
      <c r="F350" s="39">
        <v>-1347.17</v>
      </c>
      <c r="G350" s="40">
        <v>-33.270000000000003</v>
      </c>
      <c r="H350" s="40">
        <v>446.07</v>
      </c>
      <c r="I350" s="42">
        <f t="shared" si="32"/>
        <v>48190.27</v>
      </c>
      <c r="J350" s="43">
        <f t="shared" si="30"/>
        <v>33257.850000000006</v>
      </c>
      <c r="K350" s="39">
        <v>10706.83</v>
      </c>
      <c r="L350" s="40">
        <v>7854.32</v>
      </c>
      <c r="M350" s="40">
        <v>5115.4799999999996</v>
      </c>
      <c r="N350" s="44">
        <v>4954.63</v>
      </c>
      <c r="O350" s="40">
        <v>2784.44</v>
      </c>
      <c r="P350" s="40">
        <v>77.95</v>
      </c>
      <c r="Q350" s="40">
        <v>40.74</v>
      </c>
      <c r="R350" s="44">
        <v>0</v>
      </c>
      <c r="S350" s="39">
        <v>2431.71</v>
      </c>
      <c r="T350" s="149">
        <f t="shared" si="36"/>
        <v>33966.100000000006</v>
      </c>
      <c r="U350" s="151"/>
      <c r="V350" s="109" t="s">
        <v>94</v>
      </c>
      <c r="W350" s="108">
        <f t="shared" si="34"/>
        <v>6</v>
      </c>
      <c r="X350" s="110" t="str">
        <f t="shared" ref="X350" si="41">"Quarter "&amp;Y350</f>
        <v>Quarter 2</v>
      </c>
      <c r="Y350" s="108" t="str" cm="1">
        <f t="array" ref="Y350">_xlfn.IFS(OR(W350=1,W350=2,W350=3),"1",(OR(W350=4,W350=5,W350=6)),"2",(OR(W350=7,W350=8,W350=9)),"3",(OR(W350=10,W350=11,W350=12)),"4")</f>
        <v>2</v>
      </c>
      <c r="Z350" s="109">
        <v>2024</v>
      </c>
      <c r="AC350" s="40"/>
      <c r="AE350" s="139"/>
    </row>
    <row r="351" spans="1:31" ht="17.149999999999999" customHeight="1" x14ac:dyDescent="0.35">
      <c r="A351" s="50" t="str">
        <f t="shared" si="40"/>
        <v>July 2024</v>
      </c>
      <c r="B351" s="39">
        <v>26341.73</v>
      </c>
      <c r="C351" s="40">
        <v>33069.35</v>
      </c>
      <c r="D351" s="40">
        <v>19617.73</v>
      </c>
      <c r="E351" s="41">
        <f t="shared" si="31"/>
        <v>13451.619999999999</v>
      </c>
      <c r="F351" s="39">
        <v>-5152.7299999999996</v>
      </c>
      <c r="G351" s="40">
        <v>-37.07</v>
      </c>
      <c r="H351" s="40">
        <v>460.94</v>
      </c>
      <c r="I351" s="42">
        <f t="shared" si="32"/>
        <v>59411.08</v>
      </c>
      <c r="J351" s="43">
        <f t="shared" si="30"/>
        <v>35064.490000000013</v>
      </c>
      <c r="K351" s="39">
        <v>12515.67</v>
      </c>
      <c r="L351" s="40">
        <v>6493.43</v>
      </c>
      <c r="M351" s="40">
        <v>4938.62</v>
      </c>
      <c r="N351" s="44">
        <v>4296.67</v>
      </c>
      <c r="O351" s="40">
        <v>3589.3</v>
      </c>
      <c r="P351" s="40">
        <v>96.55</v>
      </c>
      <c r="Q351" s="40">
        <v>14.06</v>
      </c>
      <c r="R351" s="44">
        <v>0</v>
      </c>
      <c r="S351" s="39">
        <v>2710.18</v>
      </c>
      <c r="T351" s="149">
        <f t="shared" si="36"/>
        <v>34654.479999999996</v>
      </c>
      <c r="U351" s="151"/>
      <c r="V351" s="109" t="s">
        <v>95</v>
      </c>
      <c r="W351" s="108">
        <f t="shared" si="34"/>
        <v>7</v>
      </c>
      <c r="X351" s="110" t="str">
        <f t="shared" ref="X351" si="42">"Quarter "&amp;Y351</f>
        <v>Quarter 3</v>
      </c>
      <c r="Y351" s="108" t="str" cm="1">
        <f t="array" ref="Y351">_xlfn.IFS(OR(W351=1,W351=2,W351=3),"1",(OR(W351=4,W351=5,W351=6)),"2",(OR(W351=7,W351=8,W351=9)),"3",(OR(W351=10,W351=11,W351=12)),"4")</f>
        <v>3</v>
      </c>
      <c r="Z351" s="109">
        <v>2024</v>
      </c>
      <c r="AC351" s="40"/>
      <c r="AE351" s="139"/>
    </row>
    <row r="352" spans="1:31" ht="17.149999999999999" customHeight="1" x14ac:dyDescent="0.35">
      <c r="A352" s="50" t="str">
        <f t="shared" si="40"/>
        <v>August 2024</v>
      </c>
      <c r="B352" s="39">
        <v>23819.72</v>
      </c>
      <c r="C352" s="40">
        <v>31053.59</v>
      </c>
      <c r="D352" s="40">
        <v>21531.66</v>
      </c>
      <c r="E352" s="41">
        <f t="shared" si="31"/>
        <v>9521.93</v>
      </c>
      <c r="F352" s="39">
        <v>-4322.3100000000004</v>
      </c>
      <c r="G352" s="40">
        <v>-37.07</v>
      </c>
      <c r="H352" s="40">
        <v>460.94</v>
      </c>
      <c r="I352" s="42">
        <f t="shared" si="32"/>
        <v>54873.31</v>
      </c>
      <c r="J352" s="43">
        <f t="shared" si="30"/>
        <v>29443.209999999992</v>
      </c>
      <c r="K352" s="39">
        <v>9931.85</v>
      </c>
      <c r="L352" s="40">
        <v>5938.84</v>
      </c>
      <c r="M352" s="40">
        <v>4845.1000000000004</v>
      </c>
      <c r="N352" s="44">
        <v>4991.7</v>
      </c>
      <c r="O352" s="40">
        <v>2546.85</v>
      </c>
      <c r="P352" s="40">
        <v>93.67</v>
      </c>
      <c r="Q352" s="40">
        <v>31.65</v>
      </c>
      <c r="R352" s="44">
        <v>0</v>
      </c>
      <c r="S352" s="39">
        <v>2372.9699999999998</v>
      </c>
      <c r="T352" s="149">
        <f t="shared" si="36"/>
        <v>30752.63</v>
      </c>
      <c r="U352" s="151"/>
      <c r="V352" s="109" t="s">
        <v>96</v>
      </c>
      <c r="W352" s="108">
        <f t="shared" si="34"/>
        <v>8</v>
      </c>
      <c r="X352" s="110" t="str">
        <f t="shared" ref="X352:X353" si="43">"Quarter "&amp;Y352</f>
        <v>Quarter 3</v>
      </c>
      <c r="Y352" s="108" t="str" cm="1">
        <f t="array" ref="Y352">_xlfn.IFS(OR(W352=1,W352=2,W352=3),"1",(OR(W352=4,W352=5,W352=6)),"2",(OR(W352=7,W352=8,W352=9)),"3",(OR(W352=10,W352=11,W352=12)),"4")</f>
        <v>3</v>
      </c>
      <c r="Z352" s="109">
        <v>2024</v>
      </c>
      <c r="AC352" s="40"/>
      <c r="AE352" s="139"/>
    </row>
    <row r="353" spans="1:31" ht="17.149999999999999" customHeight="1" x14ac:dyDescent="0.35">
      <c r="A353" s="50" t="str">
        <f t="shared" ref="A353" si="44">V353&amp;" "&amp;Z353</f>
        <v>September 2024</v>
      </c>
      <c r="B353" s="39">
        <v>25174.71</v>
      </c>
      <c r="C353" s="40">
        <v>21523.38</v>
      </c>
      <c r="D353" s="40">
        <v>8997.42</v>
      </c>
      <c r="E353" s="41">
        <f t="shared" si="31"/>
        <v>12525.960000000001</v>
      </c>
      <c r="F353" s="39">
        <v>805.65</v>
      </c>
      <c r="G353" s="40">
        <v>-37.07</v>
      </c>
      <c r="H353" s="40">
        <v>446.07</v>
      </c>
      <c r="I353" s="42">
        <f t="shared" si="32"/>
        <v>46698.09</v>
      </c>
      <c r="J353" s="43">
        <f t="shared" si="30"/>
        <v>38915.32</v>
      </c>
      <c r="K353" s="39">
        <v>13293.43</v>
      </c>
      <c r="L353" s="40">
        <v>9705.94</v>
      </c>
      <c r="M353" s="40">
        <v>4821.26</v>
      </c>
      <c r="N353" s="44">
        <v>6127.34</v>
      </c>
      <c r="O353" s="40">
        <v>3123.06</v>
      </c>
      <c r="P353" s="40">
        <v>29.81</v>
      </c>
      <c r="Q353" s="40">
        <v>99.1</v>
      </c>
      <c r="R353" s="44">
        <v>0</v>
      </c>
      <c r="S353" s="39">
        <v>2751.59</v>
      </c>
      <c r="T353" s="149">
        <f t="shared" si="36"/>
        <v>39951.53</v>
      </c>
      <c r="U353" s="151"/>
      <c r="V353" s="109" t="s">
        <v>97</v>
      </c>
      <c r="W353" s="108">
        <f t="shared" si="34"/>
        <v>9</v>
      </c>
      <c r="X353" s="110" t="str">
        <f t="shared" si="43"/>
        <v>Quarter 3</v>
      </c>
      <c r="Y353" s="108" t="str" cm="1">
        <f t="array" ref="Y353">_xlfn.IFS(OR(W353=1,W353=2,W353=3),"1",(OR(W353=4,W353=5,W353=6)),"2",(OR(W353=7,W353=8,W353=9)),"3",(OR(W353=10,W353=11,W353=12)),"4")</f>
        <v>3</v>
      </c>
      <c r="Z353" s="109">
        <v>2024</v>
      </c>
      <c r="AE353" s="139"/>
    </row>
    <row r="354" spans="1:31" ht="17.149999999999999" customHeight="1" x14ac:dyDescent="0.35">
      <c r="A354" s="50" t="str">
        <f t="shared" si="40"/>
        <v>October 2024</v>
      </c>
      <c r="B354" s="39">
        <v>30389.31</v>
      </c>
      <c r="C354" s="40">
        <v>34499.46</v>
      </c>
      <c r="D354" s="40">
        <v>6770.36</v>
      </c>
      <c r="E354" s="41">
        <f t="shared" si="31"/>
        <v>27729.1</v>
      </c>
      <c r="F354" s="39">
        <v>-3591.95</v>
      </c>
      <c r="G354" s="40">
        <v>-30.64</v>
      </c>
      <c r="H354" s="40">
        <v>460.94</v>
      </c>
      <c r="I354" s="42">
        <f t="shared" si="32"/>
        <v>64888.770000000004</v>
      </c>
      <c r="J354" s="43">
        <f t="shared" ref="J354:J356" si="45">$B354+$C354-$D354+$F354+$G354+$H354</f>
        <v>54956.760000000009</v>
      </c>
      <c r="K354" s="39">
        <v>16757</v>
      </c>
      <c r="L354" s="40">
        <v>18261.330000000002</v>
      </c>
      <c r="M354" s="40">
        <v>5135.5</v>
      </c>
      <c r="N354" s="44">
        <v>8592.24</v>
      </c>
      <c r="O354" s="40">
        <v>3378.78</v>
      </c>
      <c r="P354" s="40">
        <v>69.39</v>
      </c>
      <c r="Q354" s="40">
        <v>82.99</v>
      </c>
      <c r="R354" s="44">
        <v>0</v>
      </c>
      <c r="S354" s="39">
        <v>2914.62</v>
      </c>
      <c r="T354" s="149">
        <f t="shared" si="36"/>
        <v>55191.85</v>
      </c>
      <c r="U354" s="151"/>
      <c r="V354" s="109" t="s">
        <v>98</v>
      </c>
      <c r="W354" s="108">
        <f t="shared" si="34"/>
        <v>10</v>
      </c>
      <c r="X354" s="110" t="str">
        <f t="shared" ref="X354" si="46">"Quarter "&amp;Y354</f>
        <v>Quarter 4</v>
      </c>
      <c r="Y354" s="108" t="str" cm="1">
        <f t="array" ref="Y354">_xlfn.IFS(OR(W354=1,W354=2,W354=3),"1",(OR(W354=4,W354=5,W354=6)),"2",(OR(W354=7,W354=8,W354=9)),"3",(OR(W354=10,W354=11,W354=12)),"4")</f>
        <v>4</v>
      </c>
      <c r="Z354" s="109">
        <v>2024</v>
      </c>
      <c r="AE354" s="139"/>
    </row>
    <row r="355" spans="1:31" x14ac:dyDescent="0.35">
      <c r="A355" s="118" t="str">
        <f t="shared" si="40"/>
        <v>November 2024</v>
      </c>
      <c r="B355" s="39">
        <v>29303.18</v>
      </c>
      <c r="C355" s="40">
        <v>49089.19</v>
      </c>
      <c r="D355" s="40">
        <v>5513.92</v>
      </c>
      <c r="E355" s="41">
        <f t="shared" si="31"/>
        <v>43575.270000000004</v>
      </c>
      <c r="F355" s="39">
        <v>7507.77</v>
      </c>
      <c r="G355" s="40">
        <v>-30.64</v>
      </c>
      <c r="H355" s="40">
        <v>446.07</v>
      </c>
      <c r="I355" s="42">
        <f t="shared" si="32"/>
        <v>78392.37</v>
      </c>
      <c r="J355" s="43">
        <f t="shared" si="45"/>
        <v>80801.650000000009</v>
      </c>
      <c r="K355" s="39">
        <v>22120.26</v>
      </c>
      <c r="L355" s="40">
        <v>30541.3</v>
      </c>
      <c r="M355" s="40">
        <v>5760.85</v>
      </c>
      <c r="N355" s="44">
        <v>12131.76</v>
      </c>
      <c r="O355" s="40">
        <v>3477.93</v>
      </c>
      <c r="P355" s="40">
        <v>70.05</v>
      </c>
      <c r="Q355" s="40">
        <v>197.13</v>
      </c>
      <c r="R355" s="44">
        <v>0</v>
      </c>
      <c r="S355" s="39">
        <v>3955.64</v>
      </c>
      <c r="T355" s="149">
        <f t="shared" si="36"/>
        <v>78254.92</v>
      </c>
      <c r="U355" s="151"/>
      <c r="V355" s="109" t="s">
        <v>99</v>
      </c>
      <c r="W355" s="108">
        <f t="shared" si="34"/>
        <v>11</v>
      </c>
      <c r="X355" s="110" t="str">
        <f t="shared" ref="X355" si="47">"Quarter "&amp;Y355</f>
        <v>Quarter 4</v>
      </c>
      <c r="Y355" s="108" t="str" cm="1">
        <f t="array" ref="Y355">_xlfn.IFS(OR(W355=1,W355=2,W355=3),"1",(OR(W355=4,W355=5,W355=6)),"2",(OR(W355=7,W355=8,W355=9)),"3",(OR(W355=10,W355=11,W355=12)),"4")</f>
        <v>4</v>
      </c>
      <c r="Z355" s="109">
        <v>2024</v>
      </c>
      <c r="AC355" s="40"/>
      <c r="AE355" s="139"/>
    </row>
    <row r="356" spans="1:31" x14ac:dyDescent="0.35">
      <c r="A356" s="118" t="str">
        <f t="shared" ref="A356:A361" si="48">V356&amp;" "&amp;Z356</f>
        <v>December 2024</v>
      </c>
      <c r="B356" s="39">
        <v>31920.5</v>
      </c>
      <c r="C356" s="40">
        <v>54598.55</v>
      </c>
      <c r="D356" s="40">
        <v>5458.68</v>
      </c>
      <c r="E356" s="41">
        <f t="shared" si="31"/>
        <v>49139.87</v>
      </c>
      <c r="F356" s="39">
        <v>766.99</v>
      </c>
      <c r="G356" s="40">
        <v>-30.64</v>
      </c>
      <c r="H356" s="40">
        <v>460.94</v>
      </c>
      <c r="I356" s="42">
        <f t="shared" si="32"/>
        <v>86519.05</v>
      </c>
      <c r="J356" s="43">
        <f t="shared" si="45"/>
        <v>82257.66</v>
      </c>
      <c r="K356" s="39">
        <v>18312.86</v>
      </c>
      <c r="L356" s="40">
        <v>37615.660000000003</v>
      </c>
      <c r="M356" s="40">
        <v>6188.02</v>
      </c>
      <c r="N356" s="44">
        <v>13180.31</v>
      </c>
      <c r="O356" s="40">
        <v>3808.61</v>
      </c>
      <c r="P356" s="40">
        <v>89.14</v>
      </c>
      <c r="Q356" s="40">
        <v>322.83</v>
      </c>
      <c r="R356" s="44">
        <v>0</v>
      </c>
      <c r="S356" s="39">
        <v>3997.22</v>
      </c>
      <c r="T356" s="149">
        <f t="shared" si="36"/>
        <v>83514.650000000009</v>
      </c>
      <c r="U356" s="151"/>
      <c r="V356" s="109" t="s">
        <v>100</v>
      </c>
      <c r="W356" s="108">
        <f t="shared" si="34"/>
        <v>12</v>
      </c>
      <c r="X356" s="110" t="str">
        <f t="shared" ref="X356" si="49">"Quarter "&amp;Y356</f>
        <v>Quarter 4</v>
      </c>
      <c r="Y356" s="108" t="str" cm="1">
        <f t="array" ref="Y356">_xlfn.IFS(OR(W356=1,W356=2,W356=3),"1",(OR(W356=4,W356=5,W356=6)),"2",(OR(W356=7,W356=8,W356=9)),"3",(OR(W356=10,W356=11,W356=12)),"4")</f>
        <v>4</v>
      </c>
      <c r="Z356" s="109">
        <v>2024</v>
      </c>
      <c r="AE356" s="139"/>
    </row>
    <row r="357" spans="1:31" x14ac:dyDescent="0.35">
      <c r="A357" s="118" t="str">
        <f t="shared" si="48"/>
        <v>January 2025</v>
      </c>
      <c r="B357" s="138">
        <v>31353.19</v>
      </c>
      <c r="C357" s="139">
        <v>63445.17</v>
      </c>
      <c r="D357" s="139">
        <v>5856.11</v>
      </c>
      <c r="E357" s="41">
        <f t="shared" si="31"/>
        <v>57589.06</v>
      </c>
      <c r="F357" s="39">
        <v>13586.44</v>
      </c>
      <c r="G357" s="139">
        <v>-30.06</v>
      </c>
      <c r="H357" s="139">
        <v>489.23</v>
      </c>
      <c r="I357" s="42">
        <f t="shared" si="32"/>
        <v>94798.36</v>
      </c>
      <c r="J357" s="43">
        <f t="shared" ref="J357:J373" si="50">$B357+$C357-$D357+$F357+$G357+$H357</f>
        <v>102987.86</v>
      </c>
      <c r="K357" s="138">
        <v>25746.5</v>
      </c>
      <c r="L357" s="139">
        <v>45680.58</v>
      </c>
      <c r="M357" s="139">
        <v>6664.27</v>
      </c>
      <c r="N357" s="143">
        <v>12532.17</v>
      </c>
      <c r="O357" s="139">
        <v>3588.01</v>
      </c>
      <c r="P357" s="139">
        <v>110.34</v>
      </c>
      <c r="Q357" s="139">
        <v>309.58999999999997</v>
      </c>
      <c r="R357" s="143">
        <v>0</v>
      </c>
      <c r="S357" s="138">
        <v>4550.37</v>
      </c>
      <c r="T357" s="149">
        <f t="shared" si="36"/>
        <v>99181.829999999987</v>
      </c>
      <c r="U357" s="151"/>
      <c r="V357" s="109" t="s">
        <v>89</v>
      </c>
      <c r="W357" s="108">
        <f t="shared" si="34"/>
        <v>1</v>
      </c>
      <c r="X357" s="110" t="str">
        <f t="shared" ref="X357" si="51">"Quarter "&amp;Y357</f>
        <v>Quarter 1</v>
      </c>
      <c r="Y357" s="108" t="str" cm="1">
        <f t="array" ref="Y357">_xlfn.IFS(OR(W357=1,W357=2,W357=3),"1",(OR(W357=4,W357=5,W357=6)),"2",(OR(W357=7,W357=8,W357=9)),"3",(OR(W357=10,W357=11,W357=12)),"4")</f>
        <v>1</v>
      </c>
      <c r="Z357" s="109">
        <v>2025</v>
      </c>
      <c r="AE357" s="139"/>
    </row>
    <row r="358" spans="1:31" x14ac:dyDescent="0.35">
      <c r="A358" s="118" t="str">
        <f t="shared" si="48"/>
        <v>February  2025</v>
      </c>
      <c r="B358" s="138">
        <v>27760.18</v>
      </c>
      <c r="C358" s="139">
        <v>56363.02</v>
      </c>
      <c r="D358" s="139">
        <v>4465.54</v>
      </c>
      <c r="E358" s="41">
        <f t="shared" si="31"/>
        <v>51897.479999999996</v>
      </c>
      <c r="F358" s="39">
        <v>2041.54</v>
      </c>
      <c r="G358" s="139">
        <v>-30.06</v>
      </c>
      <c r="H358" s="139">
        <v>441.89</v>
      </c>
      <c r="I358" s="42">
        <f t="shared" si="32"/>
        <v>84123.199999999997</v>
      </c>
      <c r="J358" s="43">
        <f t="shared" si="50"/>
        <v>82111.03</v>
      </c>
      <c r="K358" s="138">
        <v>19891.72</v>
      </c>
      <c r="L358" s="139">
        <v>36636.35</v>
      </c>
      <c r="M358" s="139">
        <v>6563.62</v>
      </c>
      <c r="N358" s="143">
        <v>11705.21</v>
      </c>
      <c r="O358" s="139">
        <v>3052.39</v>
      </c>
      <c r="P358" s="139">
        <v>109.76</v>
      </c>
      <c r="Q358" s="139">
        <v>364.38</v>
      </c>
      <c r="R358" s="143">
        <v>0</v>
      </c>
      <c r="S358" s="138">
        <v>3702.13</v>
      </c>
      <c r="T358" s="149">
        <f t="shared" si="36"/>
        <v>82025.56</v>
      </c>
      <c r="U358" s="151"/>
      <c r="V358" s="109" t="s">
        <v>416</v>
      </c>
      <c r="W358" s="108">
        <f t="shared" si="34"/>
        <v>2</v>
      </c>
      <c r="X358" s="110" t="str">
        <f t="shared" ref="X358" si="52">"Quarter "&amp;Y358</f>
        <v>Quarter 1</v>
      </c>
      <c r="Y358" s="108" t="str" cm="1">
        <f t="array" ref="Y358">_xlfn.IFS(OR(W358=1,W358=2,W358=3),"1",(OR(W358=4,W358=5,W358=6)),"2",(OR(W358=7,W358=8,W358=9)),"3",(OR(W358=10,W358=11,W358=12)),"4")</f>
        <v>1</v>
      </c>
      <c r="Z358" s="109">
        <v>2025</v>
      </c>
      <c r="AE358" s="139"/>
    </row>
    <row r="359" spans="1:31" x14ac:dyDescent="0.35">
      <c r="A359" s="118" t="str">
        <f t="shared" si="48"/>
        <v>March 2025</v>
      </c>
      <c r="B359" s="138">
        <v>30819.97</v>
      </c>
      <c r="C359" s="139">
        <v>51651.06</v>
      </c>
      <c r="D359" s="139">
        <v>5722.54</v>
      </c>
      <c r="E359" s="41">
        <f t="shared" si="31"/>
        <v>45928.52</v>
      </c>
      <c r="F359" s="39">
        <v>-5755.7</v>
      </c>
      <c r="G359" s="139">
        <v>-30.06</v>
      </c>
      <c r="H359" s="139">
        <v>489.23</v>
      </c>
      <c r="I359" s="42">
        <f t="shared" si="32"/>
        <v>82471.03</v>
      </c>
      <c r="J359" s="43">
        <f t="shared" si="50"/>
        <v>71451.960000000006</v>
      </c>
      <c r="K359" s="138">
        <v>19120.64</v>
      </c>
      <c r="L359" s="139">
        <v>28825.13</v>
      </c>
      <c r="M359" s="139">
        <v>6031.97</v>
      </c>
      <c r="N359" s="143">
        <v>10288.290000000001</v>
      </c>
      <c r="O359" s="139">
        <v>3303.38</v>
      </c>
      <c r="P359" s="139">
        <v>78.599999999999994</v>
      </c>
      <c r="Q359" s="139">
        <v>325.69</v>
      </c>
      <c r="R359" s="143">
        <v>0</v>
      </c>
      <c r="S359" s="138">
        <v>3263.25</v>
      </c>
      <c r="T359" s="149">
        <f t="shared" si="36"/>
        <v>71236.950000000012</v>
      </c>
      <c r="U359" s="151"/>
      <c r="V359" s="109" t="s">
        <v>91</v>
      </c>
      <c r="W359" s="108">
        <f t="shared" si="34"/>
        <v>3</v>
      </c>
      <c r="X359" s="110" t="str">
        <f t="shared" ref="X359" si="53">"Quarter "&amp;Y359</f>
        <v>Quarter 1</v>
      </c>
      <c r="Y359" s="108" t="str" cm="1">
        <f t="array" ref="Y359">_xlfn.IFS(OR(W359=1,W359=2,W359=3),"1",(OR(W359=4,W359=5,W359=6)),"2",(OR(W359=7,W359=8,W359=9)),"3",(OR(W359=10,W359=11,W359=12)),"4")</f>
        <v>1</v>
      </c>
      <c r="Z359" s="109">
        <v>2025</v>
      </c>
      <c r="AE359" s="139"/>
    </row>
    <row r="360" spans="1:31" s="118" customFormat="1" x14ac:dyDescent="0.35">
      <c r="A360" s="118" t="str">
        <f t="shared" si="48"/>
        <v>April 2025</v>
      </c>
      <c r="B360" s="138">
        <v>29310.99</v>
      </c>
      <c r="C360" s="139">
        <v>31347.69</v>
      </c>
      <c r="D360" s="139">
        <v>12152.18</v>
      </c>
      <c r="E360" s="41">
        <f t="shared" si="31"/>
        <v>19195.509999999998</v>
      </c>
      <c r="F360" s="39">
        <v>510.15</v>
      </c>
      <c r="G360" s="139">
        <v>-34.799999999999997</v>
      </c>
      <c r="H360" s="139">
        <v>473.45</v>
      </c>
      <c r="I360" s="42">
        <f t="shared" si="32"/>
        <v>60658.68</v>
      </c>
      <c r="J360" s="43">
        <f t="shared" si="50"/>
        <v>49455.299999999996</v>
      </c>
      <c r="K360" s="138">
        <v>14277.87</v>
      </c>
      <c r="L360" s="139">
        <v>15820.87</v>
      </c>
      <c r="M360" s="139">
        <v>5393.64</v>
      </c>
      <c r="N360" s="143">
        <v>7967.73</v>
      </c>
      <c r="O360" s="139">
        <v>3234.05</v>
      </c>
      <c r="P360" s="139">
        <v>59.88</v>
      </c>
      <c r="Q360" s="139">
        <v>124.94</v>
      </c>
      <c r="R360" s="143">
        <v>0</v>
      </c>
      <c r="S360" s="138">
        <v>3031.22</v>
      </c>
      <c r="T360" s="149">
        <f t="shared" si="36"/>
        <v>49910.200000000004</v>
      </c>
      <c r="U360" s="151"/>
      <c r="V360" s="109" t="s">
        <v>92</v>
      </c>
      <c r="W360" s="108">
        <f t="shared" si="34"/>
        <v>4</v>
      </c>
      <c r="X360" s="110" t="str">
        <f t="shared" ref="X360" si="54">"Quarter "&amp;Y360</f>
        <v>Quarter 2</v>
      </c>
      <c r="Y360" s="108" t="str" cm="1">
        <f t="array" ref="Y360">_xlfn.IFS(OR(W360=1,W360=2,W360=3),"1",(OR(W360=4,W360=5,W360=6)),"2",(OR(W360=7,W360=8,W360=9)),"3",(OR(W360=10,W360=11,W360=12)),"4")</f>
        <v>2</v>
      </c>
      <c r="Z360" s="109">
        <v>2025</v>
      </c>
      <c r="AE360" s="139"/>
    </row>
    <row r="361" spans="1:31" s="118" customFormat="1" x14ac:dyDescent="0.35">
      <c r="A361" s="118" t="str">
        <f t="shared" si="48"/>
        <v>May 2025</v>
      </c>
      <c r="B361" s="138">
        <v>28574.87</v>
      </c>
      <c r="C361" s="139">
        <v>23123.85</v>
      </c>
      <c r="D361" s="139">
        <v>15218.94</v>
      </c>
      <c r="E361" s="41">
        <f t="shared" si="31"/>
        <v>7904.909999999998</v>
      </c>
      <c r="F361" s="39">
        <v>-41.49</v>
      </c>
      <c r="G361" s="139">
        <v>-34.799999999999997</v>
      </c>
      <c r="H361" s="139">
        <v>489.23</v>
      </c>
      <c r="I361" s="42">
        <f t="shared" si="32"/>
        <v>51698.720000000001</v>
      </c>
      <c r="J361" s="43">
        <f t="shared" si="50"/>
        <v>36892.720000000001</v>
      </c>
      <c r="K361" s="138">
        <v>11889.4</v>
      </c>
      <c r="L361" s="139">
        <v>8881.64</v>
      </c>
      <c r="M361" s="139">
        <v>4859.67</v>
      </c>
      <c r="N361" s="143">
        <v>6450.87</v>
      </c>
      <c r="O361" s="139">
        <v>3208.17</v>
      </c>
      <c r="P361" s="139">
        <v>45.43</v>
      </c>
      <c r="Q361" s="139">
        <v>66.31</v>
      </c>
      <c r="R361" s="143">
        <v>0</v>
      </c>
      <c r="S361" s="138">
        <v>2405.81</v>
      </c>
      <c r="T361" s="149">
        <f t="shared" si="36"/>
        <v>37807.299999999996</v>
      </c>
      <c r="U361" s="151"/>
      <c r="V361" s="109" t="s">
        <v>93</v>
      </c>
      <c r="W361" s="108">
        <f t="shared" si="34"/>
        <v>5</v>
      </c>
      <c r="X361" s="110" t="str">
        <f t="shared" ref="X361" si="55">"Quarter "&amp;Y361</f>
        <v>Quarter 2</v>
      </c>
      <c r="Y361" s="108" t="str" cm="1">
        <f t="array" ref="Y361">_xlfn.IFS(OR(W361=1,W361=2,W361=3),"1",(OR(W361=4,W361=5,W361=6)),"2",(OR(W361=7,W361=8,W361=9)),"3",(OR(W361=10,W361=11,W361=12)),"4")</f>
        <v>2</v>
      </c>
      <c r="Z361" s="109">
        <v>2025</v>
      </c>
      <c r="AE361" s="139"/>
    </row>
    <row r="362" spans="1:31" x14ac:dyDescent="0.35">
      <c r="A362" s="118" t="str">
        <f t="shared" ref="A362:A365" si="56">V362&amp;" "&amp;Z362</f>
        <v>June 2025</v>
      </c>
      <c r="B362" s="138">
        <v>25210.45</v>
      </c>
      <c r="C362" s="139">
        <v>18862.759999999998</v>
      </c>
      <c r="D362" s="139">
        <v>16888.77</v>
      </c>
      <c r="E362" s="41">
        <f t="shared" si="31"/>
        <v>1973.989999999998</v>
      </c>
      <c r="F362" s="39">
        <v>2600.1799999999998</v>
      </c>
      <c r="G362" s="139">
        <v>-34.799999999999997</v>
      </c>
      <c r="H362" s="139">
        <v>473.45</v>
      </c>
      <c r="I362" s="42">
        <f t="shared" si="32"/>
        <v>44073.21</v>
      </c>
      <c r="J362" s="43">
        <f t="shared" si="50"/>
        <v>30223.27</v>
      </c>
      <c r="K362" s="138">
        <v>10680.25</v>
      </c>
      <c r="L362" s="139">
        <v>6083.86</v>
      </c>
      <c r="M362" s="139">
        <v>4512.5</v>
      </c>
      <c r="N362" s="143">
        <v>5840.42</v>
      </c>
      <c r="O362" s="139">
        <v>2998.21</v>
      </c>
      <c r="P362" s="139">
        <v>48.59</v>
      </c>
      <c r="Q362" s="139">
        <v>44.77</v>
      </c>
      <c r="R362" s="143">
        <v>0</v>
      </c>
      <c r="S362" s="138">
        <v>2212.66</v>
      </c>
      <c r="T362" s="149">
        <f t="shared" si="36"/>
        <v>32421.26</v>
      </c>
      <c r="U362" s="151"/>
      <c r="V362" s="109" t="s">
        <v>94</v>
      </c>
      <c r="W362" s="108">
        <f t="shared" si="34"/>
        <v>6</v>
      </c>
      <c r="X362" s="110" t="str">
        <f t="shared" ref="X362" si="57">"Quarter "&amp;Y362</f>
        <v>Quarter 2</v>
      </c>
      <c r="Y362" s="108" t="str" cm="1">
        <f t="array" ref="Y362">_xlfn.IFS(OR(W362=1,W362=2,W362=3),"1",(OR(W362=4,W362=5,W362=6)),"2",(OR(W362=7,W362=8,W362=9)),"3",(OR(W362=10,W362=11,W362=12)),"4")</f>
        <v>2</v>
      </c>
      <c r="Z362" s="109">
        <v>2025</v>
      </c>
    </row>
    <row r="363" spans="1:31" x14ac:dyDescent="0.35">
      <c r="A363" s="118" t="str">
        <f t="shared" si="56"/>
        <v>July 2025</v>
      </c>
      <c r="B363" s="138">
        <v>27386.54</v>
      </c>
      <c r="C363" s="139">
        <v>28631.599999999999</v>
      </c>
      <c r="D363" s="139">
        <v>21196.37</v>
      </c>
      <c r="E363" s="41">
        <f t="shared" si="31"/>
        <v>7435.23</v>
      </c>
      <c r="F363" s="39">
        <v>-2305.44</v>
      </c>
      <c r="G363" s="139">
        <v>-31.9</v>
      </c>
      <c r="H363" s="139">
        <v>489.23</v>
      </c>
      <c r="I363" s="42">
        <f t="shared" si="32"/>
        <v>56018.14</v>
      </c>
      <c r="J363" s="43">
        <f t="shared" si="50"/>
        <v>32973.660000000003</v>
      </c>
      <c r="K363" s="138">
        <v>13769.94</v>
      </c>
      <c r="L363" s="139">
        <v>4732.8</v>
      </c>
      <c r="M363" s="139">
        <v>4450.75</v>
      </c>
      <c r="N363" s="143">
        <v>5240.8</v>
      </c>
      <c r="O363" s="139">
        <v>3075.59</v>
      </c>
      <c r="P363" s="139">
        <v>92.9</v>
      </c>
      <c r="Q363" s="139">
        <v>60.93</v>
      </c>
      <c r="R363" s="143">
        <v>0</v>
      </c>
      <c r="S363" s="138">
        <v>2384.61</v>
      </c>
      <c r="T363" s="149">
        <f t="shared" si="36"/>
        <v>33808.32</v>
      </c>
      <c r="V363" s="109" t="s">
        <v>95</v>
      </c>
      <c r="W363" s="108">
        <f t="shared" si="34"/>
        <v>7</v>
      </c>
      <c r="X363" s="110" t="str">
        <f t="shared" ref="X363" si="58">"Quarter "&amp;Y363</f>
        <v>Quarter 3</v>
      </c>
      <c r="Y363" s="108" t="str" cm="1">
        <f t="array" ref="Y363">_xlfn.IFS(OR(W363=1,W363=2,W363=3),"1",(OR(W363=4,W363=5,W363=6)),"2",(OR(W363=7,W363=8,W363=9)),"3",(OR(W363=10,W363=11,W363=12)),"4")</f>
        <v>3</v>
      </c>
      <c r="Z363" s="109">
        <v>2025</v>
      </c>
    </row>
    <row r="364" spans="1:31" x14ac:dyDescent="0.35">
      <c r="A364" s="118" t="str">
        <f t="shared" si="56"/>
        <v>August 2025</v>
      </c>
      <c r="B364" s="138">
        <v>22587.18</v>
      </c>
      <c r="C364" s="139">
        <v>23846.9</v>
      </c>
      <c r="D364" s="139">
        <v>14614.13</v>
      </c>
      <c r="E364" s="41">
        <f t="shared" si="31"/>
        <v>9232.7700000000023</v>
      </c>
      <c r="F364" s="39">
        <v>-862.98</v>
      </c>
      <c r="G364" s="139">
        <v>-31.9</v>
      </c>
      <c r="H364" s="139">
        <v>489.23</v>
      </c>
      <c r="I364" s="42">
        <f t="shared" si="32"/>
        <v>46434.080000000002</v>
      </c>
      <c r="J364" s="43">
        <f t="shared" si="50"/>
        <v>31414.300000000003</v>
      </c>
      <c r="K364" s="138">
        <v>12941.13</v>
      </c>
      <c r="L364" s="139">
        <v>5385.71</v>
      </c>
      <c r="M364" s="139">
        <v>4272.2299999999996</v>
      </c>
      <c r="N364" s="143">
        <v>5030.84</v>
      </c>
      <c r="O364" s="139">
        <v>2813.53</v>
      </c>
      <c r="P364" s="139">
        <v>50.08</v>
      </c>
      <c r="Q364" s="139">
        <v>11.38</v>
      </c>
      <c r="R364" s="143">
        <v>0</v>
      </c>
      <c r="S364" s="138">
        <v>2320.94</v>
      </c>
      <c r="T364" s="149">
        <f t="shared" si="36"/>
        <v>32825.840000000004</v>
      </c>
      <c r="V364" s="109" t="s">
        <v>96</v>
      </c>
      <c r="W364" s="108">
        <f t="shared" si="34"/>
        <v>8</v>
      </c>
      <c r="X364" s="110" t="str">
        <f t="shared" ref="X364" si="59">"Quarter "&amp;Y364</f>
        <v>Quarter 3</v>
      </c>
      <c r="Y364" s="108" t="str" cm="1">
        <f t="array" ref="Y364">_xlfn.IFS(OR(W364=1,W364=2,W364=3),"1",(OR(W364=4,W364=5,W364=6)),"2",(OR(W364=7,W364=8,W364=9)),"3",(OR(W364=10,W364=11,W364=12)),"4")</f>
        <v>3</v>
      </c>
      <c r="Z364" s="109">
        <v>2025</v>
      </c>
    </row>
    <row r="365" spans="1:31" x14ac:dyDescent="0.35">
      <c r="A365" s="118" t="str">
        <f t="shared" si="56"/>
        <v>September 2025</v>
      </c>
      <c r="B365" s="138">
        <v>24307.56</v>
      </c>
      <c r="C365" s="139">
        <v>24235.54</v>
      </c>
      <c r="D365" s="139">
        <v>14675.45</v>
      </c>
      <c r="E365" s="41">
        <f t="shared" si="31"/>
        <v>9560.09</v>
      </c>
      <c r="F365" s="39">
        <v>2326.62</v>
      </c>
      <c r="G365" s="139">
        <v>-31.9</v>
      </c>
      <c r="H365" s="139">
        <v>473.45</v>
      </c>
      <c r="I365" s="42">
        <f t="shared" si="32"/>
        <v>48543.100000000006</v>
      </c>
      <c r="J365" s="43">
        <f t="shared" si="50"/>
        <v>36635.820000000007</v>
      </c>
      <c r="K365" s="138">
        <v>12519.97</v>
      </c>
      <c r="L365" s="139">
        <v>9517.7900000000009</v>
      </c>
      <c r="M365" s="139">
        <v>4532.5200000000004</v>
      </c>
      <c r="N365" s="143">
        <v>5833.3</v>
      </c>
      <c r="O365" s="139">
        <v>2526.5700000000002</v>
      </c>
      <c r="P365" s="139">
        <v>33.549999999999997</v>
      </c>
      <c r="Q365" s="139">
        <v>32.81</v>
      </c>
      <c r="R365" s="143">
        <v>0</v>
      </c>
      <c r="S365" s="138">
        <v>2685.83</v>
      </c>
      <c r="T365" s="149">
        <f t="shared" si="36"/>
        <v>37682.340000000004</v>
      </c>
      <c r="V365" s="109" t="s">
        <v>97</v>
      </c>
      <c r="W365" s="108">
        <f t="shared" si="34"/>
        <v>9</v>
      </c>
      <c r="X365" s="110" t="str">
        <f t="shared" ref="X365" si="60">"Quarter "&amp;Y365</f>
        <v>Quarter 3</v>
      </c>
      <c r="Y365" s="108" t="str" cm="1">
        <f t="array" ref="Y365">_xlfn.IFS(OR(W365=1,W365=2,W365=3),"1",(OR(W365=4,W365=5,W365=6)),"2",(OR(W365=7,W365=8,W365=9)),"3",(OR(W365=10,W365=11,W365=12)),"4")</f>
        <v>3</v>
      </c>
      <c r="Z365" s="109">
        <v>2025</v>
      </c>
    </row>
    <row r="366" spans="1:31" x14ac:dyDescent="0.35">
      <c r="A366" s="118" t="str">
        <f t="shared" ref="A366:A370" si="61">V366&amp;" "&amp;Z366</f>
        <v>October 2025</v>
      </c>
      <c r="B366" s="138">
        <v>29196.37</v>
      </c>
      <c r="C366" s="139">
        <v>37260.400000000001</v>
      </c>
      <c r="D366" s="139">
        <v>6357.08</v>
      </c>
      <c r="E366" s="41">
        <f t="shared" si="31"/>
        <v>30903.32</v>
      </c>
      <c r="F366" s="39">
        <v>-5650.34</v>
      </c>
      <c r="G366" s="139">
        <v>-34.81</v>
      </c>
      <c r="H366" s="139">
        <v>489.23</v>
      </c>
      <c r="I366" s="42">
        <f t="shared" si="32"/>
        <v>66456.77</v>
      </c>
      <c r="J366" s="43">
        <f t="shared" si="50"/>
        <v>54903.770000000011</v>
      </c>
      <c r="K366" s="138">
        <v>17285.580000000002</v>
      </c>
      <c r="L366" s="139">
        <v>19525.93</v>
      </c>
      <c r="M366" s="139">
        <v>5032.1000000000004</v>
      </c>
      <c r="N366" s="143">
        <v>7249.16</v>
      </c>
      <c r="O366" s="139">
        <v>2609.7800000000002</v>
      </c>
      <c r="P366" s="139">
        <v>41.07</v>
      </c>
      <c r="Q366" s="139">
        <v>164.85</v>
      </c>
      <c r="R366" s="143">
        <v>0</v>
      </c>
      <c r="S366" s="138">
        <v>3100.89</v>
      </c>
      <c r="T366" s="149">
        <f t="shared" si="36"/>
        <v>55009.36</v>
      </c>
      <c r="V366" s="109" t="s">
        <v>98</v>
      </c>
      <c r="W366" s="108">
        <f t="shared" si="34"/>
        <v>10</v>
      </c>
      <c r="X366" s="110" t="str">
        <f t="shared" ref="X366" si="62">"Quarter "&amp;Y366</f>
        <v>Quarter 4</v>
      </c>
      <c r="Y366" s="108" t="str" cm="1">
        <f t="array" ref="Y366">_xlfn.IFS(OR(W366=1,W366=2,W366=3),"1",(OR(W366=4,W366=5,W366=6)),"2",(OR(W366=7,W366=8,W366=9)),"3",(OR(W366=10,W366=11,W366=12)),"4")</f>
        <v>4</v>
      </c>
      <c r="Z366" s="109">
        <v>2025</v>
      </c>
    </row>
    <row r="367" spans="1:31" x14ac:dyDescent="0.35">
      <c r="A367" s="118" t="str">
        <f t="shared" si="61"/>
        <v>November 2025</v>
      </c>
      <c r="B367" s="138">
        <v>27787.22</v>
      </c>
      <c r="C367" s="139">
        <v>50252.3</v>
      </c>
      <c r="D367" s="139">
        <v>9444.61</v>
      </c>
      <c r="E367" s="41">
        <f t="shared" si="31"/>
        <v>40807.69</v>
      </c>
      <c r="F367" s="39">
        <v>400.36</v>
      </c>
      <c r="G367" s="139">
        <v>-34.81</v>
      </c>
      <c r="H367" s="139">
        <v>473.45</v>
      </c>
      <c r="I367" s="42">
        <f t="shared" si="32"/>
        <v>78039.520000000004</v>
      </c>
      <c r="J367" s="43">
        <f t="shared" si="50"/>
        <v>69433.91</v>
      </c>
      <c r="K367" s="138">
        <v>17433.080000000002</v>
      </c>
      <c r="L367" s="139">
        <v>30872.62</v>
      </c>
      <c r="M367" s="139">
        <v>5489.76</v>
      </c>
      <c r="N367" s="143">
        <v>8819.34</v>
      </c>
      <c r="O367" s="139">
        <v>3167.88</v>
      </c>
      <c r="P367" s="139">
        <v>97.41</v>
      </c>
      <c r="Q367" s="139">
        <v>278.49</v>
      </c>
      <c r="R367" s="143">
        <v>0</v>
      </c>
      <c r="S367" s="138">
        <v>3798.57</v>
      </c>
      <c r="T367" s="149">
        <f t="shared" si="36"/>
        <v>69957.150000000023</v>
      </c>
      <c r="V367" s="109" t="s">
        <v>99</v>
      </c>
      <c r="W367" s="108">
        <f t="shared" si="34"/>
        <v>11</v>
      </c>
      <c r="X367" s="110" t="str">
        <f t="shared" ref="X367:X368" si="63">"Quarter "&amp;Y367</f>
        <v>Quarter 4</v>
      </c>
      <c r="Y367" s="108" t="str" cm="1">
        <f t="array" ref="Y367">_xlfn.IFS(OR(W367=1,W367=2,W367=3),"1",(OR(W367=4,W367=5,W367=6)),"2",(OR(W367=7,W367=8,W367=9)),"3",(OR(W367=10,W367=11,W367=12)),"4")</f>
        <v>4</v>
      </c>
      <c r="Z367" s="109">
        <v>2025</v>
      </c>
    </row>
    <row r="368" spans="1:31" x14ac:dyDescent="0.35">
      <c r="A368" s="118" t="str">
        <f t="shared" si="61"/>
        <v>December 2025</v>
      </c>
      <c r="B368" s="138">
        <v>27784.400000000001</v>
      </c>
      <c r="C368" s="139">
        <v>54671.62</v>
      </c>
      <c r="D368" s="139">
        <v>6516.66</v>
      </c>
      <c r="E368" s="41">
        <f t="shared" si="31"/>
        <v>48154.960000000006</v>
      </c>
      <c r="F368" s="39">
        <v>1736.04</v>
      </c>
      <c r="G368" s="139">
        <v>-34.81</v>
      </c>
      <c r="H368" s="139">
        <v>489.23</v>
      </c>
      <c r="I368" s="42">
        <f t="shared" si="32"/>
        <v>82456.02</v>
      </c>
      <c r="J368" s="43">
        <f t="shared" si="50"/>
        <v>78129.819999999992</v>
      </c>
      <c r="K368" s="138">
        <v>16640.7</v>
      </c>
      <c r="L368" s="139">
        <v>38391.4</v>
      </c>
      <c r="M368" s="139">
        <v>5912.22</v>
      </c>
      <c r="N368" s="143">
        <v>10030.9</v>
      </c>
      <c r="O368" s="139">
        <v>3196.58</v>
      </c>
      <c r="P368" s="139">
        <v>79.25</v>
      </c>
      <c r="Q368" s="139">
        <v>276.31</v>
      </c>
      <c r="R368" s="143">
        <v>0</v>
      </c>
      <c r="S368" s="138">
        <v>3992.34</v>
      </c>
      <c r="T368" s="149">
        <f t="shared" si="36"/>
        <v>78519.7</v>
      </c>
      <c r="V368" s="109" t="s">
        <v>100</v>
      </c>
      <c r="W368" s="108">
        <f t="shared" si="34"/>
        <v>12</v>
      </c>
      <c r="X368" s="110" t="str">
        <f t="shared" si="63"/>
        <v>Quarter 4</v>
      </c>
      <c r="Y368" s="108" t="str" cm="1">
        <f t="array" ref="Y368">_xlfn.IFS(OR(W368=1,W368=2,W368=3),"1",(OR(W368=4,W368=5,W368=6)),"2",(OR(W368=7,W368=8,W368=9)),"3",(OR(W368=10,W368=11,W368=12)),"4")</f>
        <v>4</v>
      </c>
      <c r="Z368" s="109">
        <v>2025</v>
      </c>
    </row>
    <row r="369" spans="1:26" x14ac:dyDescent="0.35">
      <c r="A369" s="118" t="str">
        <f t="shared" si="61"/>
        <v>January 2026</v>
      </c>
      <c r="B369" s="138">
        <v>27108.639999999999</v>
      </c>
      <c r="C369" s="139">
        <v>65080.32</v>
      </c>
      <c r="D369" s="139">
        <v>6224.28</v>
      </c>
      <c r="E369" s="41">
        <f t="shared" si="31"/>
        <v>58856.04</v>
      </c>
      <c r="F369" s="39">
        <v>7588.06</v>
      </c>
      <c r="G369" s="139">
        <v>-38.549999999999997</v>
      </c>
      <c r="H369" s="139">
        <v>489.23</v>
      </c>
      <c r="I369" s="42">
        <f t="shared" si="32"/>
        <v>92188.959999999992</v>
      </c>
      <c r="J369" s="43">
        <f t="shared" si="50"/>
        <v>94003.419999999984</v>
      </c>
      <c r="K369" s="138">
        <v>21391.56</v>
      </c>
      <c r="L369" s="139">
        <v>47588.82</v>
      </c>
      <c r="M369" s="139">
        <v>5656.67</v>
      </c>
      <c r="N369" s="143">
        <v>12554.17</v>
      </c>
      <c r="O369" s="139">
        <v>2768.71</v>
      </c>
      <c r="P369" s="139">
        <v>181.72</v>
      </c>
      <c r="Q369" s="139">
        <v>415.34</v>
      </c>
      <c r="R369" s="143">
        <v>0</v>
      </c>
      <c r="S369" s="138">
        <v>4634.6899999999996</v>
      </c>
      <c r="T369" s="149">
        <f t="shared" si="36"/>
        <v>95191.680000000008</v>
      </c>
      <c r="V369" s="109" t="s">
        <v>89</v>
      </c>
      <c r="W369" s="108">
        <f t="shared" si="34"/>
        <v>1</v>
      </c>
      <c r="X369" s="110" t="str">
        <f t="shared" ref="X369" si="64">"Quarter "&amp;Y369</f>
        <v>Quarter 1</v>
      </c>
      <c r="Y369" s="108" t="str" cm="1">
        <f t="array" ref="Y369">_xlfn.IFS(OR(W369=1,W369=2,W369=3),"1",(OR(W369=4,W369=5,W369=6)),"2",(OR(W369=7,W369=8,W369=9)),"3",(OR(W369=10,W369=11,W369=12)),"4")</f>
        <v>1</v>
      </c>
      <c r="Z369" s="109">
        <v>2026</v>
      </c>
    </row>
    <row r="370" spans="1:26" x14ac:dyDescent="0.35">
      <c r="A370" s="118" t="str">
        <f t="shared" si="61"/>
        <v>February 2026</v>
      </c>
      <c r="B370" s="138">
        <v>26070.17</v>
      </c>
      <c r="C370" s="139">
        <v>56225.95</v>
      </c>
      <c r="D370" s="139">
        <v>8229.49</v>
      </c>
      <c r="E370" s="41">
        <f t="shared" si="31"/>
        <v>47996.46</v>
      </c>
      <c r="F370" s="39">
        <v>944.3</v>
      </c>
      <c r="G370" s="139">
        <v>-38.549999999999997</v>
      </c>
      <c r="H370" s="139">
        <v>441.89</v>
      </c>
      <c r="I370" s="42">
        <f t="shared" si="32"/>
        <v>82296.12</v>
      </c>
      <c r="J370" s="43">
        <f t="shared" si="50"/>
        <v>75414.26999999999</v>
      </c>
      <c r="K370" s="138">
        <v>17701.38</v>
      </c>
      <c r="L370" s="139">
        <v>35738.400000000001</v>
      </c>
      <c r="M370" s="139">
        <v>7040.38</v>
      </c>
      <c r="N370" s="143">
        <v>9855.0499999999993</v>
      </c>
      <c r="O370" s="139">
        <v>2437.9</v>
      </c>
      <c r="P370" s="139">
        <v>155.74</v>
      </c>
      <c r="Q370" s="139">
        <v>472.58</v>
      </c>
      <c r="R370" s="143">
        <v>0</v>
      </c>
      <c r="S370" s="138">
        <v>3927.93</v>
      </c>
      <c r="T370" s="149">
        <f t="shared" si="36"/>
        <v>77329.359999999986</v>
      </c>
      <c r="V370" s="109" t="s">
        <v>90</v>
      </c>
      <c r="W370" s="108">
        <f t="shared" si="34"/>
        <v>2</v>
      </c>
      <c r="X370" s="110" t="str">
        <f t="shared" ref="X370:X373" si="65">"Quarter "&amp;Y370</f>
        <v>Quarter 1</v>
      </c>
      <c r="Y370" s="108" t="str" cm="1">
        <f t="array" ref="Y370">_xlfn.IFS(OR(W370=1,W370=2,W370=3),"1",(OR(W370=4,W370=5,W370=6)),"2",(OR(W370=7,W370=8,W370=9)),"3",(OR(W370=10,W370=11,W370=12)),"4")</f>
        <v>1</v>
      </c>
      <c r="Z370" s="109">
        <v>2026</v>
      </c>
    </row>
    <row r="371" spans="1:26" x14ac:dyDescent="0.35">
      <c r="A371" s="118" t="str">
        <f t="shared" ref="A371:A373" si="66">V371&amp;" "&amp;Z371</f>
        <v>March 2026</v>
      </c>
      <c r="B371" s="138">
        <v>29114.04</v>
      </c>
      <c r="C371" s="139">
        <v>50304.36</v>
      </c>
      <c r="D371" s="139">
        <v>7836.91</v>
      </c>
      <c r="E371" s="41">
        <f t="shared" si="31"/>
        <v>42467.45</v>
      </c>
      <c r="F371" s="39">
        <v>-4339.55</v>
      </c>
      <c r="G371" s="139">
        <v>-38.549999999999997</v>
      </c>
      <c r="H371" s="139">
        <v>489.23</v>
      </c>
      <c r="I371" s="42">
        <f t="shared" si="32"/>
        <v>79418.399999999994</v>
      </c>
      <c r="J371" s="43">
        <f t="shared" si="50"/>
        <v>67692.619999999981</v>
      </c>
      <c r="K371" s="138">
        <v>14538.79</v>
      </c>
      <c r="L371" s="139">
        <v>30660.48</v>
      </c>
      <c r="M371" s="139">
        <v>7091.49</v>
      </c>
      <c r="N371" s="143">
        <v>9427.5300000000007</v>
      </c>
      <c r="O371" s="139">
        <v>2596.1799999999998</v>
      </c>
      <c r="P371" s="139">
        <v>75.81</v>
      </c>
      <c r="Q371" s="139">
        <v>282.23</v>
      </c>
      <c r="R371" s="143">
        <v>0</v>
      </c>
      <c r="S371" s="138">
        <v>3554.76</v>
      </c>
      <c r="T371" s="149">
        <f t="shared" si="36"/>
        <v>68227.27</v>
      </c>
      <c r="V371" s="109" t="s">
        <v>91</v>
      </c>
      <c r="W371" s="108">
        <f t="shared" si="34"/>
        <v>3</v>
      </c>
      <c r="X371" s="110" t="str">
        <f t="shared" si="65"/>
        <v>Quarter 1</v>
      </c>
      <c r="Y371" s="108" t="str" cm="1">
        <f t="array" ref="Y371">_xlfn.IFS(OR(W371=1,W371=2,W371=3),"1",(OR(W371=4,W371=5,W371=6)),"2",(OR(W371=7,W371=8,W371=9)),"3",(OR(W371=10,W371=11,W371=12)),"4")</f>
        <v>1</v>
      </c>
      <c r="Z371" s="109">
        <v>2026</v>
      </c>
    </row>
    <row r="372" spans="1:26" x14ac:dyDescent="0.35">
      <c r="A372" s="118" t="str">
        <f t="shared" si="66"/>
        <v>April 2026</v>
      </c>
      <c r="B372" s="138">
        <v>26505.93</v>
      </c>
      <c r="C372" s="139">
        <v>28083.48</v>
      </c>
      <c r="D372" s="139">
        <v>10940.74</v>
      </c>
      <c r="E372" s="41">
        <f t="shared" si="31"/>
        <v>17142.739999999998</v>
      </c>
      <c r="F372" s="39">
        <v>1781.36</v>
      </c>
      <c r="G372" s="139">
        <v>-38.549999999999997</v>
      </c>
      <c r="H372" s="139">
        <v>473.45</v>
      </c>
      <c r="I372" s="42">
        <f t="shared" si="32"/>
        <v>54589.41</v>
      </c>
      <c r="J372" s="43">
        <f t="shared" si="50"/>
        <v>45864.93</v>
      </c>
      <c r="K372" s="138">
        <v>9988.35</v>
      </c>
      <c r="L372" s="139">
        <v>18824.54</v>
      </c>
      <c r="M372" s="139">
        <v>5307.77</v>
      </c>
      <c r="N372" s="143">
        <v>7679.22</v>
      </c>
      <c r="O372" s="139">
        <v>2420.96</v>
      </c>
      <c r="P372" s="139">
        <v>48.24</v>
      </c>
      <c r="Q372" s="139">
        <v>79.64</v>
      </c>
      <c r="R372" s="143">
        <v>0</v>
      </c>
      <c r="S372" s="138">
        <v>3013.75</v>
      </c>
      <c r="T372" s="149">
        <f t="shared" si="36"/>
        <v>47362.47</v>
      </c>
      <c r="V372" s="109" t="s">
        <v>92</v>
      </c>
      <c r="W372" s="108">
        <f t="shared" si="34"/>
        <v>4</v>
      </c>
      <c r="X372" s="110" t="str">
        <f t="shared" si="65"/>
        <v>Quarter 2</v>
      </c>
      <c r="Y372" s="108" t="str" cm="1">
        <f t="array" ref="Y372">_xlfn.IFS(OR(W372=1,W372=2,W372=3),"1",(OR(W372=4,W372=5,W372=6)),"2",(OR(W372=7,W372=8,W372=9)),"3",(OR(W372=10,W372=11,W372=12)),"4")</f>
        <v>2</v>
      </c>
      <c r="Z372" s="109">
        <v>2026</v>
      </c>
    </row>
    <row r="373" spans="1:26" x14ac:dyDescent="0.35">
      <c r="A373" s="118" t="str">
        <f t="shared" si="66"/>
        <v>[provisional] May 2026</v>
      </c>
      <c r="B373" s="138">
        <v>25302.99</v>
      </c>
      <c r="C373" s="139">
        <v>21073.279999999999</v>
      </c>
      <c r="D373" s="139">
        <v>11170.7</v>
      </c>
      <c r="E373" s="41">
        <f t="shared" si="31"/>
        <v>9902.5799999999981</v>
      </c>
      <c r="F373" s="39">
        <v>3889.04</v>
      </c>
      <c r="G373" s="139">
        <v>-38.549999999999997</v>
      </c>
      <c r="H373" s="139">
        <v>489.23</v>
      </c>
      <c r="I373" s="42">
        <f t="shared" si="32"/>
        <v>46376.270000000004</v>
      </c>
      <c r="J373" s="43">
        <f t="shared" si="50"/>
        <v>39545.290000000008</v>
      </c>
      <c r="K373" s="138">
        <v>13165.02</v>
      </c>
      <c r="L373" s="139">
        <v>12180.66</v>
      </c>
      <c r="M373" s="139">
        <v>4662.0200000000004</v>
      </c>
      <c r="N373" s="143">
        <v>6647.32</v>
      </c>
      <c r="O373" s="139">
        <v>2210.7199999999998</v>
      </c>
      <c r="P373" s="139">
        <v>54.43</v>
      </c>
      <c r="Q373" s="139">
        <v>59.22</v>
      </c>
      <c r="R373" s="143">
        <v>0</v>
      </c>
      <c r="S373" s="138">
        <v>2501.36</v>
      </c>
      <c r="T373" s="149">
        <f t="shared" si="36"/>
        <v>41480.750000000007</v>
      </c>
      <c r="V373" s="109" t="s">
        <v>462</v>
      </c>
      <c r="W373" s="150">
        <v>5</v>
      </c>
      <c r="X373" s="110" t="str">
        <f t="shared" si="65"/>
        <v>Quarter 2</v>
      </c>
      <c r="Y373" s="108" t="str" cm="1">
        <f t="array" ref="Y373">_xlfn.IFS(OR(W373=1,W373=2,W373=3),"1",(OR(W373=4,W373=5,W373=6)),"2",(OR(W373=7,W373=8,W373=9)),"3",(OR(W373=10,W373=11,W373=12)),"4")</f>
        <v>2</v>
      </c>
      <c r="Z373" s="109">
        <v>2026</v>
      </c>
    </row>
    <row r="374" spans="1:26" x14ac:dyDescent="0.35">
      <c r="M374" s="153"/>
    </row>
    <row r="375" spans="1:26" x14ac:dyDescent="0.35">
      <c r="F375" s="151"/>
      <c r="M375" s="153"/>
    </row>
    <row r="376" spans="1:26" x14ac:dyDescent="0.35">
      <c r="F376" s="151"/>
      <c r="M376" s="153"/>
    </row>
    <row r="377" spans="1:26" x14ac:dyDescent="0.35">
      <c r="F377" s="151"/>
      <c r="G377" s="40"/>
      <c r="M377" s="153"/>
    </row>
    <row r="378" spans="1:26" x14ac:dyDescent="0.35">
      <c r="F378" s="40"/>
      <c r="G378" s="40"/>
      <c r="M378" s="153"/>
    </row>
    <row r="379" spans="1:26" x14ac:dyDescent="0.35">
      <c r="F379" s="40"/>
      <c r="G379" s="40"/>
      <c r="M379" s="153"/>
    </row>
    <row r="380" spans="1:26" x14ac:dyDescent="0.35">
      <c r="F380" s="40"/>
      <c r="G380" s="40"/>
      <c r="M380" s="153"/>
    </row>
    <row r="381" spans="1:26" x14ac:dyDescent="0.35">
      <c r="F381" s="40"/>
      <c r="G381" s="40"/>
      <c r="M381" s="153"/>
    </row>
    <row r="382" spans="1:26" x14ac:dyDescent="0.35">
      <c r="F382" s="40"/>
      <c r="G382" s="40"/>
      <c r="M382" s="153"/>
    </row>
    <row r="383" spans="1:26" x14ac:dyDescent="0.35">
      <c r="F383" s="40"/>
      <c r="G383" s="40"/>
    </row>
    <row r="384" spans="1:26" x14ac:dyDescent="0.35">
      <c r="F384" s="40"/>
      <c r="G384" s="40"/>
    </row>
    <row r="385" spans="6:7" x14ac:dyDescent="0.35">
      <c r="F385" s="40"/>
      <c r="G385" s="40"/>
    </row>
    <row r="386" spans="6:7" x14ac:dyDescent="0.35">
      <c r="F386" s="40"/>
      <c r="G386" s="40"/>
    </row>
    <row r="387" spans="6:7" x14ac:dyDescent="0.35">
      <c r="F387" s="40"/>
      <c r="G387" s="40"/>
    </row>
    <row r="388" spans="6:7" x14ac:dyDescent="0.35">
      <c r="F388" s="40"/>
      <c r="G388" s="40"/>
    </row>
    <row r="389" spans="6:7" x14ac:dyDescent="0.35">
      <c r="F389" s="40"/>
      <c r="G389" s="40"/>
    </row>
    <row r="390" spans="6:7" x14ac:dyDescent="0.35">
      <c r="F390" s="40"/>
      <c r="G390" s="40"/>
    </row>
    <row r="391" spans="6:7" x14ac:dyDescent="0.35">
      <c r="F391" s="40"/>
      <c r="G391" s="40"/>
    </row>
    <row r="392" spans="6:7" x14ac:dyDescent="0.35">
      <c r="F392" s="40"/>
      <c r="G392" s="40"/>
    </row>
    <row r="393" spans="6:7" x14ac:dyDescent="0.35">
      <c r="F393" s="40"/>
      <c r="G393" s="40"/>
    </row>
    <row r="394" spans="6:7" x14ac:dyDescent="0.35">
      <c r="F394" s="40"/>
      <c r="G394" s="40"/>
    </row>
    <row r="395" spans="6:7" x14ac:dyDescent="0.35">
      <c r="F395" s="40"/>
      <c r="G395" s="40"/>
    </row>
    <row r="396" spans="6:7" x14ac:dyDescent="0.35">
      <c r="F396" s="40"/>
      <c r="G396" s="40"/>
    </row>
    <row r="397" spans="6:7" x14ac:dyDescent="0.35">
      <c r="F397" s="40"/>
      <c r="G397" s="40"/>
    </row>
    <row r="398" spans="6:7" x14ac:dyDescent="0.35">
      <c r="F398" s="40"/>
      <c r="G398" s="40"/>
    </row>
    <row r="399" spans="6:7" x14ac:dyDescent="0.35">
      <c r="F399" s="40"/>
      <c r="G399" s="40"/>
    </row>
    <row r="400" spans="6:7" x14ac:dyDescent="0.35">
      <c r="F400" s="40"/>
      <c r="G400" s="40"/>
    </row>
    <row r="401" spans="6:7" x14ac:dyDescent="0.35">
      <c r="F401" s="40"/>
      <c r="G401" s="40"/>
    </row>
    <row r="402" spans="6:7" x14ac:dyDescent="0.35">
      <c r="F402" s="40"/>
      <c r="G402" s="40"/>
    </row>
    <row r="403" spans="6:7" x14ac:dyDescent="0.35">
      <c r="F403" s="40"/>
      <c r="G403" s="40"/>
    </row>
    <row r="404" spans="6:7" x14ac:dyDescent="0.35">
      <c r="F404" s="40"/>
      <c r="G404" s="40"/>
    </row>
    <row r="405" spans="6:7" x14ac:dyDescent="0.35">
      <c r="F405" s="40"/>
      <c r="G405" s="40"/>
    </row>
    <row r="406" spans="6:7" x14ac:dyDescent="0.35">
      <c r="F406" s="40"/>
      <c r="G406" s="40"/>
    </row>
    <row r="407" spans="6:7" x14ac:dyDescent="0.35">
      <c r="F407" s="40"/>
      <c r="G407" s="40"/>
    </row>
    <row r="408" spans="6:7" x14ac:dyDescent="0.35">
      <c r="F408" s="40"/>
      <c r="G408" s="40"/>
    </row>
    <row r="409" spans="6:7" x14ac:dyDescent="0.35">
      <c r="F409" s="40"/>
      <c r="G409" s="40"/>
    </row>
    <row r="410" spans="6:7" x14ac:dyDescent="0.35">
      <c r="F410" s="40"/>
      <c r="G410" s="40"/>
    </row>
    <row r="411" spans="6:7" x14ac:dyDescent="0.35">
      <c r="F411" s="40"/>
      <c r="G411" s="40"/>
    </row>
    <row r="412" spans="6:7" x14ac:dyDescent="0.35">
      <c r="F412" s="40"/>
      <c r="G412" s="40"/>
    </row>
    <row r="413" spans="6:7" x14ac:dyDescent="0.35">
      <c r="F413" s="40"/>
      <c r="G413" s="40"/>
    </row>
    <row r="414" spans="6:7" x14ac:dyDescent="0.35">
      <c r="F414" s="40"/>
      <c r="G414" s="40"/>
    </row>
    <row r="415" spans="6:7" x14ac:dyDescent="0.35">
      <c r="F415" s="40"/>
      <c r="G415" s="40"/>
    </row>
    <row r="416" spans="6:7" x14ac:dyDescent="0.35">
      <c r="F416" s="40"/>
      <c r="G416" s="40"/>
    </row>
    <row r="417" spans="6:7" x14ac:dyDescent="0.35">
      <c r="F417" s="40"/>
      <c r="G417" s="40"/>
    </row>
    <row r="418" spans="6:7" x14ac:dyDescent="0.35">
      <c r="F418" s="40"/>
      <c r="G418" s="40"/>
    </row>
    <row r="419" spans="6:7" x14ac:dyDescent="0.35">
      <c r="F419" s="40"/>
      <c r="G419" s="40"/>
    </row>
    <row r="420" spans="6:7" x14ac:dyDescent="0.35">
      <c r="F420" s="40"/>
      <c r="G420" s="40"/>
    </row>
    <row r="421" spans="6:7" x14ac:dyDescent="0.35">
      <c r="F421" s="40"/>
      <c r="G421" s="40"/>
    </row>
    <row r="422" spans="6:7" x14ac:dyDescent="0.35">
      <c r="F422" s="40"/>
      <c r="G422" s="40"/>
    </row>
    <row r="423" spans="6:7" x14ac:dyDescent="0.35">
      <c r="F423" s="40"/>
      <c r="G423" s="40"/>
    </row>
    <row r="424" spans="6:7" x14ac:dyDescent="0.35">
      <c r="F424" s="40"/>
      <c r="G424" s="40"/>
    </row>
    <row r="425" spans="6:7" x14ac:dyDescent="0.35">
      <c r="F425" s="40"/>
      <c r="G425" s="40"/>
    </row>
    <row r="426" spans="6:7" x14ac:dyDescent="0.35">
      <c r="F426" s="40"/>
      <c r="G426" s="40"/>
    </row>
    <row r="427" spans="6:7" x14ac:dyDescent="0.35">
      <c r="F427" s="40"/>
      <c r="G427" s="40"/>
    </row>
    <row r="428" spans="6:7" x14ac:dyDescent="0.35">
      <c r="F428" s="40"/>
      <c r="G428" s="40"/>
    </row>
    <row r="429" spans="6:7" x14ac:dyDescent="0.35">
      <c r="F429" s="40"/>
      <c r="G429" s="40"/>
    </row>
    <row r="430" spans="6:7" x14ac:dyDescent="0.35">
      <c r="F430" s="40"/>
      <c r="G430" s="40"/>
    </row>
    <row r="431" spans="6:7" x14ac:dyDescent="0.35">
      <c r="F431" s="40"/>
      <c r="G431" s="40"/>
    </row>
    <row r="432" spans="6:7" x14ac:dyDescent="0.35">
      <c r="F432" s="40"/>
      <c r="G432" s="40"/>
    </row>
    <row r="433" spans="6:7" x14ac:dyDescent="0.35">
      <c r="F433" s="40"/>
      <c r="G433" s="40"/>
    </row>
    <row r="434" spans="6:7" x14ac:dyDescent="0.35">
      <c r="F434" s="40"/>
      <c r="G434" s="40"/>
    </row>
    <row r="435" spans="6:7" x14ac:dyDescent="0.35">
      <c r="F435" s="40"/>
    </row>
    <row r="436" spans="6:7" x14ac:dyDescent="0.35">
      <c r="F436" s="40"/>
    </row>
    <row r="437" spans="6:7" x14ac:dyDescent="0.35">
      <c r="F437" s="40"/>
    </row>
    <row r="438" spans="6:7" x14ac:dyDescent="0.35">
      <c r="F438" s="40"/>
    </row>
    <row r="439" spans="6:7" x14ac:dyDescent="0.35">
      <c r="F439" s="40"/>
    </row>
    <row r="440" spans="6:7" x14ac:dyDescent="0.35">
      <c r="F440" s="40"/>
    </row>
    <row r="441" spans="6:7" x14ac:dyDescent="0.35">
      <c r="F441" s="40"/>
    </row>
    <row r="442" spans="6:7" x14ac:dyDescent="0.35">
      <c r="F442" s="40"/>
    </row>
    <row r="443" spans="6:7" x14ac:dyDescent="0.35">
      <c r="F443" s="40"/>
    </row>
    <row r="444" spans="6:7" x14ac:dyDescent="0.35">
      <c r="F444" s="40"/>
    </row>
    <row r="445" spans="6:7" x14ac:dyDescent="0.35">
      <c r="F445" s="40"/>
    </row>
    <row r="446" spans="6:7" x14ac:dyDescent="0.35">
      <c r="F446" s="40"/>
    </row>
    <row r="447" spans="6:7" x14ac:dyDescent="0.35">
      <c r="F447" s="40"/>
    </row>
    <row r="448" spans="6:7" x14ac:dyDescent="0.35">
      <c r="F448" s="40"/>
    </row>
    <row r="449" spans="6:6" x14ac:dyDescent="0.35">
      <c r="F449" s="40"/>
    </row>
    <row r="450" spans="6:6" x14ac:dyDescent="0.35">
      <c r="F450" s="40"/>
    </row>
    <row r="451" spans="6:6" x14ac:dyDescent="0.35">
      <c r="F451" s="40"/>
    </row>
    <row r="452" spans="6:6" x14ac:dyDescent="0.35">
      <c r="F452" s="40"/>
    </row>
    <row r="453" spans="6:6" x14ac:dyDescent="0.35">
      <c r="F453" s="40"/>
    </row>
    <row r="454" spans="6:6" x14ac:dyDescent="0.35">
      <c r="F454" s="40"/>
    </row>
    <row r="455" spans="6:6" x14ac:dyDescent="0.35">
      <c r="F455" s="40"/>
    </row>
    <row r="456" spans="6:6" x14ac:dyDescent="0.35">
      <c r="F456" s="40"/>
    </row>
    <row r="457" spans="6:6" x14ac:dyDescent="0.35">
      <c r="F457" s="40"/>
    </row>
    <row r="458" spans="6:6" x14ac:dyDescent="0.35">
      <c r="F458" s="40"/>
    </row>
    <row r="459" spans="6:6" x14ac:dyDescent="0.35">
      <c r="F459" s="40"/>
    </row>
    <row r="460" spans="6:6" x14ac:dyDescent="0.35">
      <c r="F460" s="40"/>
    </row>
    <row r="461" spans="6:6" x14ac:dyDescent="0.35">
      <c r="F461" s="40"/>
    </row>
    <row r="462" spans="6:6" x14ac:dyDescent="0.35">
      <c r="F462" s="40"/>
    </row>
    <row r="463" spans="6:6" x14ac:dyDescent="0.35">
      <c r="F463" s="40"/>
    </row>
    <row r="464" spans="6:6" x14ac:dyDescent="0.35">
      <c r="F464" s="40"/>
    </row>
    <row r="465" spans="6:6" x14ac:dyDescent="0.35">
      <c r="F465" s="40"/>
    </row>
    <row r="466" spans="6:6" x14ac:dyDescent="0.35">
      <c r="F466" s="40"/>
    </row>
    <row r="467" spans="6:6" x14ac:dyDescent="0.35">
      <c r="F467" s="40"/>
    </row>
    <row r="468" spans="6:6" x14ac:dyDescent="0.35">
      <c r="F468" s="40"/>
    </row>
    <row r="469" spans="6:6" x14ac:dyDescent="0.35">
      <c r="F469" s="40"/>
    </row>
    <row r="470" spans="6:6" x14ac:dyDescent="0.35">
      <c r="F470" s="40"/>
    </row>
    <row r="471" spans="6:6" x14ac:dyDescent="0.35">
      <c r="F471" s="40"/>
    </row>
    <row r="472" spans="6:6" x14ac:dyDescent="0.35">
      <c r="F472" s="40"/>
    </row>
    <row r="473" spans="6:6" x14ac:dyDescent="0.35">
      <c r="F473" s="40"/>
    </row>
    <row r="474" spans="6:6" x14ac:dyDescent="0.35">
      <c r="F474" s="40"/>
    </row>
    <row r="475" spans="6:6" x14ac:dyDescent="0.35">
      <c r="F475" s="40"/>
    </row>
    <row r="476" spans="6:6" x14ac:dyDescent="0.35">
      <c r="F476" s="40"/>
    </row>
    <row r="477" spans="6:6" x14ac:dyDescent="0.35">
      <c r="F477" s="40"/>
    </row>
    <row r="478" spans="6:6" x14ac:dyDescent="0.35">
      <c r="F478" s="40"/>
    </row>
    <row r="479" spans="6:6" x14ac:dyDescent="0.35">
      <c r="F479" s="40"/>
    </row>
    <row r="480" spans="6:6" x14ac:dyDescent="0.35">
      <c r="F480" s="40"/>
    </row>
    <row r="481" spans="6:6" x14ac:dyDescent="0.35">
      <c r="F481" s="40"/>
    </row>
    <row r="482" spans="6:6" x14ac:dyDescent="0.35">
      <c r="F482" s="40"/>
    </row>
  </sheetData>
  <phoneticPr fontId="21" type="noConversion"/>
  <pageMargins left="0.74803149606299213" right="0.74803149606299213" top="0.98425196850393704" bottom="0.98425196850393704" header="0.51181102362204722" footer="0.51181102362204722"/>
  <pageSetup paperSize="9" scale="52" orientation="landscape" verticalDpi="4"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9AF7D-95AC-454F-91EE-E9CBC05FA9E8}">
  <dimension ref="A1:AQ380"/>
  <sheetViews>
    <sheetView topLeftCell="T1" zoomScaleNormal="100" workbookViewId="0">
      <selection activeCell="W8" sqref="W8"/>
    </sheetView>
  </sheetViews>
  <sheetFormatPr defaultColWidth="9.1796875" defaultRowHeight="15.5" x14ac:dyDescent="0.35"/>
  <cols>
    <col min="1" max="1" width="35.7265625" style="91" customWidth="1"/>
    <col min="2" max="20" width="10.7265625" style="91" customWidth="1"/>
    <col min="21" max="21" width="10.54296875" style="91" customWidth="1"/>
    <col min="22" max="22" width="10.54296875" style="50" customWidth="1"/>
    <col min="23" max="23" width="23" style="50" bestFit="1" customWidth="1"/>
    <col min="24" max="24" width="12.54296875" style="50" customWidth="1"/>
    <col min="25" max="25" width="24.1796875" style="50" bestFit="1" customWidth="1"/>
    <col min="26" max="43" width="10.54296875" style="50" customWidth="1"/>
    <col min="44" max="16384" width="9.1796875" style="91"/>
  </cols>
  <sheetData>
    <row r="1" spans="1:43" x14ac:dyDescent="0.35">
      <c r="A1" s="90" t="s">
        <v>49</v>
      </c>
    </row>
    <row r="5" spans="1:43" ht="16" thickBot="1" x14ac:dyDescent="0.4"/>
    <row r="6" spans="1:43" s="92" customFormat="1" ht="20.149999999999999" customHeight="1" x14ac:dyDescent="0.35">
      <c r="B6" s="93" t="s">
        <v>53</v>
      </c>
      <c r="C6" s="93"/>
      <c r="D6" s="93"/>
      <c r="E6" s="93"/>
      <c r="F6" s="93"/>
      <c r="G6" s="93"/>
      <c r="H6" s="93"/>
      <c r="I6" s="93"/>
      <c r="J6" s="93"/>
      <c r="K6" s="93" t="s">
        <v>54</v>
      </c>
      <c r="L6" s="93"/>
      <c r="M6" s="93"/>
      <c r="N6" s="93"/>
      <c r="O6" s="93"/>
      <c r="P6" s="93"/>
      <c r="Q6" s="93"/>
      <c r="R6" s="93"/>
      <c r="S6" s="93"/>
      <c r="T6" s="93"/>
      <c r="V6" s="100" t="s">
        <v>88</v>
      </c>
      <c r="W6" s="103">
        <v>2026</v>
      </c>
      <c r="X6" s="94"/>
      <c r="Y6" s="94"/>
      <c r="Z6" s="94"/>
      <c r="AB6" s="94"/>
      <c r="AC6" s="94"/>
      <c r="AD6" s="94"/>
      <c r="AE6" s="94"/>
      <c r="AF6" s="94"/>
      <c r="AG6" s="94"/>
      <c r="AH6" s="94"/>
      <c r="AI6" s="94"/>
      <c r="AJ6" s="94"/>
      <c r="AK6" s="94"/>
      <c r="AL6" s="94"/>
      <c r="AM6" s="94"/>
      <c r="AN6" s="94"/>
      <c r="AO6" s="94"/>
      <c r="AP6" s="94"/>
      <c r="AQ6" s="94"/>
    </row>
    <row r="7" spans="1:43" s="92" customFormat="1" ht="20.149999999999999" customHeight="1" thickBot="1" x14ac:dyDescent="0.4">
      <c r="B7" s="93"/>
      <c r="C7" s="93" t="s">
        <v>55</v>
      </c>
      <c r="D7" s="93"/>
      <c r="E7" s="93"/>
      <c r="F7" s="93"/>
      <c r="G7" s="93" t="s">
        <v>56</v>
      </c>
      <c r="H7" s="93"/>
      <c r="I7" s="93"/>
      <c r="J7" s="93"/>
      <c r="K7" s="93"/>
      <c r="L7" s="93" t="s">
        <v>57</v>
      </c>
      <c r="M7" s="93"/>
      <c r="N7" s="93"/>
      <c r="O7" s="92" t="s">
        <v>58</v>
      </c>
      <c r="P7" s="93"/>
      <c r="Q7" s="93"/>
      <c r="R7" s="93"/>
      <c r="S7" s="93"/>
      <c r="T7" s="93"/>
      <c r="V7" s="101" t="s">
        <v>87</v>
      </c>
      <c r="W7" s="102">
        <v>5</v>
      </c>
      <c r="X7" s="50"/>
      <c r="Y7" s="94"/>
      <c r="Z7" s="94"/>
      <c r="AA7" s="94"/>
      <c r="AB7" s="94"/>
      <c r="AC7" s="94"/>
      <c r="AD7" s="94"/>
      <c r="AE7" s="94"/>
      <c r="AF7" s="94"/>
      <c r="AG7" s="94"/>
      <c r="AH7" s="94"/>
      <c r="AI7" s="94"/>
      <c r="AJ7" s="94"/>
      <c r="AK7" s="94"/>
      <c r="AL7" s="94"/>
      <c r="AM7" s="94"/>
      <c r="AN7" s="94"/>
      <c r="AO7" s="94"/>
      <c r="AP7" s="94"/>
      <c r="AQ7" s="94"/>
    </row>
    <row r="8" spans="1:43" s="95" customFormat="1" ht="90" customHeight="1" x14ac:dyDescent="0.35">
      <c r="A8" s="95" t="s">
        <v>87</v>
      </c>
      <c r="B8" s="96" t="s">
        <v>71</v>
      </c>
      <c r="C8" s="96" t="s">
        <v>60</v>
      </c>
      <c r="D8" s="96" t="s">
        <v>61</v>
      </c>
      <c r="E8" s="96" t="s">
        <v>72</v>
      </c>
      <c r="F8" s="96" t="s">
        <v>73</v>
      </c>
      <c r="G8" s="96" t="s">
        <v>152</v>
      </c>
      <c r="H8" s="96" t="s">
        <v>163</v>
      </c>
      <c r="I8" s="96" t="s">
        <v>164</v>
      </c>
      <c r="J8" s="96" t="s">
        <v>165</v>
      </c>
      <c r="K8" s="96" t="s">
        <v>64</v>
      </c>
      <c r="L8" s="96" t="s">
        <v>65</v>
      </c>
      <c r="M8" s="96" t="s">
        <v>66</v>
      </c>
      <c r="N8" s="96" t="s">
        <v>166</v>
      </c>
      <c r="O8" s="96" t="s">
        <v>167</v>
      </c>
      <c r="P8" s="96" t="s">
        <v>168</v>
      </c>
      <c r="Q8" s="96" t="s">
        <v>169</v>
      </c>
      <c r="R8" s="96" t="s">
        <v>170</v>
      </c>
      <c r="S8" s="96" t="s">
        <v>171</v>
      </c>
      <c r="T8" s="96" t="s">
        <v>54</v>
      </c>
      <c r="Y8" s="94"/>
      <c r="Z8" s="94"/>
      <c r="AA8" s="94"/>
      <c r="AB8" s="94"/>
      <c r="AC8" s="94"/>
      <c r="AD8" s="94"/>
      <c r="AE8" s="94"/>
      <c r="AF8" s="94"/>
      <c r="AG8" s="94"/>
      <c r="AH8" s="94"/>
      <c r="AI8" s="94"/>
      <c r="AJ8" s="94"/>
      <c r="AK8" s="94"/>
      <c r="AL8" s="94"/>
      <c r="AM8" s="94"/>
      <c r="AN8" s="94"/>
      <c r="AO8" s="94"/>
      <c r="AP8" s="94"/>
      <c r="AQ8" s="94"/>
    </row>
    <row r="9" spans="1:43" x14ac:dyDescent="0.35">
      <c r="A9" s="97" t="s">
        <v>89</v>
      </c>
      <c r="B9" s="98"/>
      <c r="C9" s="98"/>
      <c r="D9" s="98"/>
      <c r="E9" s="98"/>
      <c r="F9" s="98"/>
      <c r="G9" s="98"/>
      <c r="H9" s="98"/>
      <c r="I9" s="98"/>
      <c r="J9" s="98"/>
      <c r="K9" s="98"/>
      <c r="L9" s="98"/>
      <c r="M9" s="98"/>
      <c r="N9" s="98"/>
      <c r="O9" s="98"/>
      <c r="P9" s="98"/>
      <c r="Q9" s="98"/>
      <c r="R9" s="98"/>
      <c r="S9" s="98"/>
      <c r="T9" s="98"/>
    </row>
    <row r="10" spans="1:43" x14ac:dyDescent="0.35">
      <c r="A10" s="97" t="s">
        <v>90</v>
      </c>
      <c r="B10" s="98"/>
      <c r="C10" s="98"/>
      <c r="D10" s="98"/>
      <c r="E10" s="98"/>
      <c r="F10" s="98"/>
      <c r="G10" s="98"/>
      <c r="H10" s="98"/>
      <c r="I10" s="98"/>
      <c r="J10" s="98"/>
      <c r="K10" s="98"/>
      <c r="L10" s="98"/>
      <c r="M10" s="98"/>
      <c r="N10" s="98"/>
      <c r="O10" s="98"/>
      <c r="P10" s="98"/>
      <c r="Q10" s="98"/>
      <c r="R10" s="98"/>
      <c r="S10" s="98"/>
      <c r="T10" s="98"/>
    </row>
    <row r="11" spans="1:43" x14ac:dyDescent="0.35">
      <c r="A11" s="97" t="s">
        <v>91</v>
      </c>
      <c r="B11" s="98"/>
      <c r="C11" s="98"/>
      <c r="D11" s="98"/>
      <c r="E11" s="98"/>
      <c r="F11" s="98"/>
      <c r="G11" s="98"/>
      <c r="H11" s="98"/>
      <c r="I11" s="98"/>
      <c r="J11" s="98"/>
      <c r="K11" s="98"/>
      <c r="L11" s="98"/>
      <c r="M11" s="98"/>
      <c r="N11" s="98"/>
      <c r="O11" s="98"/>
      <c r="P11" s="98"/>
      <c r="Q11" s="98"/>
      <c r="R11" s="98"/>
      <c r="S11" s="98"/>
      <c r="T11" s="98"/>
      <c r="W11" s="50" t="s">
        <v>110</v>
      </c>
      <c r="X11" s="50" t="s">
        <v>111</v>
      </c>
      <c r="Y11" s="50" t="s">
        <v>179</v>
      </c>
      <c r="Z11" s="50" t="s">
        <v>180</v>
      </c>
      <c r="AA11" s="50" t="s">
        <v>122</v>
      </c>
      <c r="AB11" s="50" t="s">
        <v>112</v>
      </c>
      <c r="AC11" s="50" t="s">
        <v>113</v>
      </c>
      <c r="AD11" s="50" t="s">
        <v>114</v>
      </c>
      <c r="AE11" s="50" t="s">
        <v>115</v>
      </c>
      <c r="AF11" s="50" t="s">
        <v>116</v>
      </c>
      <c r="AG11" s="50" t="s">
        <v>117</v>
      </c>
      <c r="AH11" s="50" t="s">
        <v>118</v>
      </c>
      <c r="AI11" s="50" t="s">
        <v>105</v>
      </c>
      <c r="AJ11" s="50" t="s">
        <v>119</v>
      </c>
      <c r="AK11" s="50" t="s">
        <v>120</v>
      </c>
      <c r="AL11" s="50" t="s">
        <v>121</v>
      </c>
      <c r="AM11" s="50" t="s">
        <v>106</v>
      </c>
      <c r="AN11" s="50" t="s">
        <v>123</v>
      </c>
      <c r="AO11" s="50" t="s">
        <v>125</v>
      </c>
      <c r="AP11" s="50" t="s">
        <v>126</v>
      </c>
      <c r="AQ11" s="50" t="s">
        <v>127</v>
      </c>
    </row>
    <row r="12" spans="1:43" x14ac:dyDescent="0.35">
      <c r="A12" s="97" t="s">
        <v>92</v>
      </c>
      <c r="B12" s="98"/>
      <c r="C12" s="98"/>
      <c r="D12" s="98"/>
      <c r="E12" s="98"/>
      <c r="F12" s="98"/>
      <c r="G12" s="98"/>
      <c r="H12" s="98"/>
      <c r="I12" s="98"/>
      <c r="J12" s="98"/>
      <c r="K12" s="98"/>
      <c r="L12" s="98"/>
      <c r="M12" s="98"/>
      <c r="N12" s="98"/>
      <c r="O12" s="98"/>
      <c r="P12" s="98"/>
      <c r="Q12" s="98"/>
      <c r="R12" s="98"/>
      <c r="S12" s="98"/>
      <c r="T12" s="98"/>
      <c r="U12" s="99" t="s">
        <v>109</v>
      </c>
      <c r="V12" s="50">
        <f>W6-1996+10+IF(W7=12,1,0)-6</f>
        <v>34</v>
      </c>
      <c r="W12" s="50" t="str">
        <f t="shared" ref="W12:AG12" si="0">$U$12&amp;W$11&amp;$V12</f>
        <v>'Annual (GWh)'!A34</v>
      </c>
      <c r="X12" s="50" t="str">
        <f t="shared" si="0"/>
        <v>'Annual (GWh)'!B34</v>
      </c>
      <c r="Y12" s="50" t="str">
        <f t="shared" si="0"/>
        <v>'Annual (GWh)'!C34</v>
      </c>
      <c r="Z12" s="50" t="str">
        <f t="shared" si="0"/>
        <v>'Annual (GWh)'!D34</v>
      </c>
      <c r="AA12" s="50" t="str">
        <f t="shared" si="0"/>
        <v>'Annual (GWh)'!E34</v>
      </c>
      <c r="AB12" s="50" t="str">
        <f t="shared" si="0"/>
        <v>'Annual (GWh)'!F34</v>
      </c>
      <c r="AC12" s="50" t="str">
        <f t="shared" si="0"/>
        <v>'Annual (GWh)'!G34</v>
      </c>
      <c r="AD12" s="50" t="str">
        <f t="shared" si="0"/>
        <v>'Annual (GWh)'!H34</v>
      </c>
      <c r="AE12" s="50" t="str">
        <f t="shared" si="0"/>
        <v>'Annual (GWh)'!I34</v>
      </c>
      <c r="AF12" s="50" t="str">
        <f t="shared" si="0"/>
        <v>'Annual (GWh)'!J34</v>
      </c>
      <c r="AG12" s="50" t="str">
        <f t="shared" si="0"/>
        <v>'Annual (GWh)'!K34</v>
      </c>
      <c r="AH12" s="50" t="str">
        <f t="shared" ref="AH12:AQ16" si="1">$U$12&amp;AH$11&amp;$V12</f>
        <v>'Annual (GWh)'!L34</v>
      </c>
      <c r="AI12" s="50" t="str">
        <f t="shared" si="1"/>
        <v>'Annual (GWh)'!M34</v>
      </c>
      <c r="AJ12" s="50" t="str">
        <f t="shared" si="1"/>
        <v>'Annual (GWh)'!N34</v>
      </c>
      <c r="AK12" s="50" t="str">
        <f t="shared" si="1"/>
        <v>'Annual (GWh)'!O34</v>
      </c>
      <c r="AL12" s="50" t="str">
        <f t="shared" si="1"/>
        <v>'Annual (GWh)'!P34</v>
      </c>
      <c r="AM12" s="50" t="str">
        <f t="shared" si="1"/>
        <v>'Annual (GWh)'!Q34</v>
      </c>
      <c r="AN12" s="50" t="str">
        <f t="shared" si="1"/>
        <v>'Annual (GWh)'!R34</v>
      </c>
      <c r="AO12" s="50" t="str">
        <f t="shared" si="1"/>
        <v>'Annual (GWh)'!S34</v>
      </c>
      <c r="AP12" s="50" t="str">
        <f t="shared" si="1"/>
        <v>'Annual (GWh)'!T34</v>
      </c>
      <c r="AQ12" s="50" t="str">
        <f t="shared" si="1"/>
        <v>'Annual (GWh)'!U34</v>
      </c>
    </row>
    <row r="13" spans="1:43" x14ac:dyDescent="0.35">
      <c r="A13" s="97" t="s">
        <v>93</v>
      </c>
      <c r="B13" s="98"/>
      <c r="C13" s="98"/>
      <c r="D13" s="98"/>
      <c r="E13" s="98"/>
      <c r="F13" s="98"/>
      <c r="G13" s="98"/>
      <c r="H13" s="98"/>
      <c r="I13" s="98"/>
      <c r="J13" s="98"/>
      <c r="K13" s="98"/>
      <c r="L13" s="98"/>
      <c r="M13" s="98"/>
      <c r="N13" s="98"/>
      <c r="O13" s="98"/>
      <c r="P13" s="98"/>
      <c r="Q13" s="98"/>
      <c r="R13" s="98"/>
      <c r="S13" s="98"/>
      <c r="T13" s="98"/>
      <c r="V13" s="50">
        <f>V12+1</f>
        <v>35</v>
      </c>
      <c r="W13" s="50" t="str">
        <f t="shared" ref="W13:W16" si="2">$U$12&amp;W$11&amp;$V13</f>
        <v>'Annual (GWh)'!A35</v>
      </c>
      <c r="X13" s="50" t="str">
        <f t="shared" ref="X13:AG16" si="3">$U$12&amp;X$11&amp;$V13</f>
        <v>'Annual (GWh)'!B35</v>
      </c>
      <c r="Y13" s="50" t="str">
        <f t="shared" si="3"/>
        <v>'Annual (GWh)'!C35</v>
      </c>
      <c r="Z13" s="50" t="str">
        <f t="shared" si="3"/>
        <v>'Annual (GWh)'!D35</v>
      </c>
      <c r="AA13" s="50" t="str">
        <f t="shared" si="3"/>
        <v>'Annual (GWh)'!E35</v>
      </c>
      <c r="AB13" s="50" t="str">
        <f t="shared" si="3"/>
        <v>'Annual (GWh)'!F35</v>
      </c>
      <c r="AC13" s="50" t="str">
        <f t="shared" si="3"/>
        <v>'Annual (GWh)'!G35</v>
      </c>
      <c r="AD13" s="50" t="str">
        <f t="shared" si="3"/>
        <v>'Annual (GWh)'!H35</v>
      </c>
      <c r="AE13" s="50" t="str">
        <f t="shared" si="3"/>
        <v>'Annual (GWh)'!I35</v>
      </c>
      <c r="AF13" s="50" t="str">
        <f t="shared" si="3"/>
        <v>'Annual (GWh)'!J35</v>
      </c>
      <c r="AG13" s="50" t="str">
        <f t="shared" si="3"/>
        <v>'Annual (GWh)'!K35</v>
      </c>
      <c r="AH13" s="50" t="str">
        <f t="shared" si="1"/>
        <v>'Annual (GWh)'!L35</v>
      </c>
      <c r="AI13" s="50" t="str">
        <f t="shared" si="1"/>
        <v>'Annual (GWh)'!M35</v>
      </c>
      <c r="AJ13" s="50" t="str">
        <f t="shared" si="1"/>
        <v>'Annual (GWh)'!N35</v>
      </c>
      <c r="AK13" s="50" t="str">
        <f t="shared" si="1"/>
        <v>'Annual (GWh)'!O35</v>
      </c>
      <c r="AL13" s="50" t="str">
        <f t="shared" si="1"/>
        <v>'Annual (GWh)'!P35</v>
      </c>
      <c r="AM13" s="50" t="str">
        <f t="shared" si="1"/>
        <v>'Annual (GWh)'!Q35</v>
      </c>
      <c r="AN13" s="50" t="str">
        <f t="shared" si="1"/>
        <v>'Annual (GWh)'!R35</v>
      </c>
      <c r="AO13" s="50" t="str">
        <f t="shared" si="1"/>
        <v>'Annual (GWh)'!S35</v>
      </c>
      <c r="AP13" s="50" t="str">
        <f t="shared" si="1"/>
        <v>'Annual (GWh)'!T35</v>
      </c>
      <c r="AQ13" s="50" t="str">
        <f t="shared" si="1"/>
        <v>'Annual (GWh)'!U35</v>
      </c>
    </row>
    <row r="14" spans="1:43" x14ac:dyDescent="0.35">
      <c r="A14" s="97" t="s">
        <v>94</v>
      </c>
      <c r="B14" s="98"/>
      <c r="C14" s="98"/>
      <c r="D14" s="98"/>
      <c r="E14" s="98"/>
      <c r="F14" s="98"/>
      <c r="G14" s="98"/>
      <c r="H14" s="98"/>
      <c r="I14" s="98"/>
      <c r="J14" s="98"/>
      <c r="K14" s="98"/>
      <c r="L14" s="98"/>
      <c r="M14" s="98"/>
      <c r="N14" s="98"/>
      <c r="O14" s="98"/>
      <c r="P14" s="98"/>
      <c r="Q14" s="98"/>
      <c r="R14" s="98"/>
      <c r="S14" s="98"/>
      <c r="T14" s="98"/>
      <c r="V14" s="50">
        <f>V13+1</f>
        <v>36</v>
      </c>
      <c r="W14" s="50" t="str">
        <f t="shared" si="2"/>
        <v>'Annual (GWh)'!A36</v>
      </c>
      <c r="X14" s="50" t="str">
        <f t="shared" si="3"/>
        <v>'Annual (GWh)'!B36</v>
      </c>
      <c r="Y14" s="50" t="str">
        <f t="shared" si="3"/>
        <v>'Annual (GWh)'!C36</v>
      </c>
      <c r="Z14" s="50" t="str">
        <f t="shared" si="3"/>
        <v>'Annual (GWh)'!D36</v>
      </c>
      <c r="AA14" s="50" t="str">
        <f t="shared" si="3"/>
        <v>'Annual (GWh)'!E36</v>
      </c>
      <c r="AB14" s="50" t="str">
        <f t="shared" si="3"/>
        <v>'Annual (GWh)'!F36</v>
      </c>
      <c r="AC14" s="50" t="str">
        <f t="shared" si="3"/>
        <v>'Annual (GWh)'!G36</v>
      </c>
      <c r="AD14" s="50" t="str">
        <f t="shared" si="3"/>
        <v>'Annual (GWh)'!H36</v>
      </c>
      <c r="AE14" s="50" t="str">
        <f t="shared" si="3"/>
        <v>'Annual (GWh)'!I36</v>
      </c>
      <c r="AF14" s="50" t="str">
        <f t="shared" si="3"/>
        <v>'Annual (GWh)'!J36</v>
      </c>
      <c r="AG14" s="50" t="str">
        <f t="shared" si="3"/>
        <v>'Annual (GWh)'!K36</v>
      </c>
      <c r="AH14" s="50" t="str">
        <f t="shared" si="1"/>
        <v>'Annual (GWh)'!L36</v>
      </c>
      <c r="AI14" s="50" t="str">
        <f t="shared" si="1"/>
        <v>'Annual (GWh)'!M36</v>
      </c>
      <c r="AJ14" s="50" t="str">
        <f t="shared" si="1"/>
        <v>'Annual (GWh)'!N36</v>
      </c>
      <c r="AK14" s="50" t="str">
        <f t="shared" si="1"/>
        <v>'Annual (GWh)'!O36</v>
      </c>
      <c r="AL14" s="50" t="str">
        <f t="shared" si="1"/>
        <v>'Annual (GWh)'!P36</v>
      </c>
      <c r="AM14" s="50" t="str">
        <f t="shared" si="1"/>
        <v>'Annual (GWh)'!Q36</v>
      </c>
      <c r="AN14" s="50" t="str">
        <f t="shared" si="1"/>
        <v>'Annual (GWh)'!R36</v>
      </c>
      <c r="AO14" s="50" t="str">
        <f t="shared" si="1"/>
        <v>'Annual (GWh)'!S36</v>
      </c>
      <c r="AP14" s="50" t="str">
        <f t="shared" si="1"/>
        <v>'Annual (GWh)'!T36</v>
      </c>
      <c r="AQ14" s="50" t="str">
        <f t="shared" si="1"/>
        <v>'Annual (GWh)'!U36</v>
      </c>
    </row>
    <row r="15" spans="1:43" x14ac:dyDescent="0.35">
      <c r="A15" s="97" t="s">
        <v>95</v>
      </c>
      <c r="B15" s="98"/>
      <c r="C15" s="98"/>
      <c r="D15" s="98"/>
      <c r="E15" s="98"/>
      <c r="F15" s="98"/>
      <c r="G15" s="98"/>
      <c r="H15" s="98"/>
      <c r="I15" s="98"/>
      <c r="J15" s="98"/>
      <c r="K15" s="98"/>
      <c r="L15" s="98"/>
      <c r="M15" s="98"/>
      <c r="N15" s="98"/>
      <c r="O15" s="98"/>
      <c r="P15" s="98"/>
      <c r="Q15" s="98"/>
      <c r="R15" s="98"/>
      <c r="S15" s="98"/>
      <c r="T15" s="98"/>
      <c r="V15" s="50">
        <f>V14+1</f>
        <v>37</v>
      </c>
      <c r="W15" s="50" t="str">
        <f t="shared" si="2"/>
        <v>'Annual (GWh)'!A37</v>
      </c>
      <c r="X15" s="50" t="str">
        <f t="shared" si="3"/>
        <v>'Annual (GWh)'!B37</v>
      </c>
      <c r="Y15" s="50" t="str">
        <f t="shared" si="3"/>
        <v>'Annual (GWh)'!C37</v>
      </c>
      <c r="Z15" s="50" t="str">
        <f t="shared" si="3"/>
        <v>'Annual (GWh)'!D37</v>
      </c>
      <c r="AA15" s="50" t="str">
        <f t="shared" si="3"/>
        <v>'Annual (GWh)'!E37</v>
      </c>
      <c r="AB15" s="50" t="str">
        <f t="shared" si="3"/>
        <v>'Annual (GWh)'!F37</v>
      </c>
      <c r="AC15" s="50" t="str">
        <f t="shared" si="3"/>
        <v>'Annual (GWh)'!G37</v>
      </c>
      <c r="AD15" s="50" t="str">
        <f t="shared" si="3"/>
        <v>'Annual (GWh)'!H37</v>
      </c>
      <c r="AE15" s="50" t="str">
        <f t="shared" si="3"/>
        <v>'Annual (GWh)'!I37</v>
      </c>
      <c r="AF15" s="50" t="str">
        <f t="shared" si="3"/>
        <v>'Annual (GWh)'!J37</v>
      </c>
      <c r="AG15" s="50" t="str">
        <f t="shared" si="3"/>
        <v>'Annual (GWh)'!K37</v>
      </c>
      <c r="AH15" s="50" t="str">
        <f t="shared" si="1"/>
        <v>'Annual (GWh)'!L37</v>
      </c>
      <c r="AI15" s="50" t="str">
        <f t="shared" si="1"/>
        <v>'Annual (GWh)'!M37</v>
      </c>
      <c r="AJ15" s="50" t="str">
        <f t="shared" si="1"/>
        <v>'Annual (GWh)'!N37</v>
      </c>
      <c r="AK15" s="50" t="str">
        <f t="shared" si="1"/>
        <v>'Annual (GWh)'!O37</v>
      </c>
      <c r="AL15" s="50" t="str">
        <f t="shared" si="1"/>
        <v>'Annual (GWh)'!P37</v>
      </c>
      <c r="AM15" s="50" t="str">
        <f t="shared" si="1"/>
        <v>'Annual (GWh)'!Q37</v>
      </c>
      <c r="AN15" s="50" t="str">
        <f t="shared" si="1"/>
        <v>'Annual (GWh)'!R37</v>
      </c>
      <c r="AO15" s="50" t="str">
        <f t="shared" si="1"/>
        <v>'Annual (GWh)'!S37</v>
      </c>
      <c r="AP15" s="50" t="str">
        <f t="shared" si="1"/>
        <v>'Annual (GWh)'!T37</v>
      </c>
      <c r="AQ15" s="50" t="str">
        <f t="shared" si="1"/>
        <v>'Annual (GWh)'!U37</v>
      </c>
    </row>
    <row r="16" spans="1:43" x14ac:dyDescent="0.35">
      <c r="A16" s="97" t="s">
        <v>96</v>
      </c>
      <c r="B16" s="98"/>
      <c r="C16" s="98"/>
      <c r="D16" s="98"/>
      <c r="E16" s="98"/>
      <c r="F16" s="98"/>
      <c r="G16" s="98"/>
      <c r="H16" s="98"/>
      <c r="I16" s="98"/>
      <c r="J16" s="98"/>
      <c r="K16" s="98"/>
      <c r="L16" s="98"/>
      <c r="M16" s="98"/>
      <c r="N16" s="98"/>
      <c r="O16" s="98"/>
      <c r="P16" s="98"/>
      <c r="Q16" s="98"/>
      <c r="R16" s="98"/>
      <c r="S16" s="98"/>
      <c r="T16" s="98"/>
      <c r="V16" s="50">
        <f>V15+1</f>
        <v>38</v>
      </c>
      <c r="W16" s="50" t="str">
        <f t="shared" si="2"/>
        <v>'Annual (GWh)'!A38</v>
      </c>
      <c r="X16" s="50" t="str">
        <f t="shared" si="3"/>
        <v>'Annual (GWh)'!B38</v>
      </c>
      <c r="Y16" s="50" t="str">
        <f t="shared" si="3"/>
        <v>'Annual (GWh)'!C38</v>
      </c>
      <c r="Z16" s="50" t="str">
        <f t="shared" si="3"/>
        <v>'Annual (GWh)'!D38</v>
      </c>
      <c r="AA16" s="50" t="str">
        <f t="shared" si="3"/>
        <v>'Annual (GWh)'!E38</v>
      </c>
      <c r="AB16" s="50" t="str">
        <f t="shared" si="3"/>
        <v>'Annual (GWh)'!F38</v>
      </c>
      <c r="AC16" s="50" t="str">
        <f t="shared" si="3"/>
        <v>'Annual (GWh)'!G38</v>
      </c>
      <c r="AD16" s="50" t="str">
        <f t="shared" si="3"/>
        <v>'Annual (GWh)'!H38</v>
      </c>
      <c r="AE16" s="50" t="str">
        <f t="shared" si="3"/>
        <v>'Annual (GWh)'!I38</v>
      </c>
      <c r="AF16" s="50" t="str">
        <f t="shared" si="3"/>
        <v>'Annual (GWh)'!J38</v>
      </c>
      <c r="AG16" s="50" t="str">
        <f t="shared" si="3"/>
        <v>'Annual (GWh)'!K38</v>
      </c>
      <c r="AH16" s="50" t="str">
        <f t="shared" si="1"/>
        <v>'Annual (GWh)'!L38</v>
      </c>
      <c r="AI16" s="50" t="str">
        <f t="shared" si="1"/>
        <v>'Annual (GWh)'!M38</v>
      </c>
      <c r="AJ16" s="50" t="str">
        <f t="shared" si="1"/>
        <v>'Annual (GWh)'!N38</v>
      </c>
      <c r="AK16" s="50" t="str">
        <f t="shared" si="1"/>
        <v>'Annual (GWh)'!O38</v>
      </c>
      <c r="AL16" s="50" t="str">
        <f t="shared" si="1"/>
        <v>'Annual (GWh)'!P38</v>
      </c>
      <c r="AM16" s="50" t="str">
        <f t="shared" si="1"/>
        <v>'Annual (GWh)'!Q38</v>
      </c>
      <c r="AN16" s="50" t="str">
        <f t="shared" si="1"/>
        <v>'Annual (GWh)'!R38</v>
      </c>
      <c r="AO16" s="50" t="str">
        <f t="shared" si="1"/>
        <v>'Annual (GWh)'!S38</v>
      </c>
      <c r="AP16" s="50" t="str">
        <f t="shared" si="1"/>
        <v>'Annual (GWh)'!T38</v>
      </c>
      <c r="AQ16" s="50" t="str">
        <f t="shared" si="1"/>
        <v>'Annual (GWh)'!U38</v>
      </c>
    </row>
    <row r="17" spans="1:43" x14ac:dyDescent="0.35">
      <c r="A17" s="97" t="s">
        <v>97</v>
      </c>
      <c r="B17" s="98"/>
      <c r="C17" s="98"/>
      <c r="D17" s="98"/>
      <c r="E17" s="98"/>
      <c r="F17" s="98"/>
      <c r="G17" s="98"/>
      <c r="H17" s="98"/>
      <c r="I17" s="98"/>
      <c r="J17" s="98"/>
      <c r="K17" s="98"/>
      <c r="L17" s="98"/>
      <c r="M17" s="98"/>
      <c r="N17" s="98"/>
      <c r="O17" s="98"/>
      <c r="P17" s="98"/>
      <c r="Q17" s="98"/>
      <c r="R17" s="98"/>
      <c r="S17" s="98"/>
      <c r="T17" s="98"/>
    </row>
    <row r="18" spans="1:43" x14ac:dyDescent="0.35">
      <c r="A18" s="97" t="s">
        <v>98</v>
      </c>
      <c r="B18" s="98"/>
      <c r="C18" s="98"/>
      <c r="D18" s="98"/>
      <c r="E18" s="98"/>
      <c r="F18" s="98"/>
      <c r="G18" s="98"/>
      <c r="H18" s="98"/>
      <c r="I18" s="98"/>
      <c r="J18" s="98"/>
      <c r="K18" s="98"/>
      <c r="L18" s="98"/>
      <c r="M18" s="98"/>
      <c r="N18" s="98"/>
      <c r="O18" s="98"/>
      <c r="P18" s="98"/>
      <c r="Q18" s="98"/>
      <c r="R18" s="98"/>
      <c r="S18" s="98"/>
      <c r="T18" s="98"/>
      <c r="U18" s="99" t="s">
        <v>147</v>
      </c>
      <c r="V18" s="50">
        <f>V19-12</f>
        <v>361</v>
      </c>
      <c r="W18" s="50" t="str">
        <f t="shared" ref="W18:AF19" si="4">$U$18&amp;W$11&amp;$V18</f>
        <v>'Calculation_GWh'!A361</v>
      </c>
      <c r="X18" s="50" t="str">
        <f t="shared" si="4"/>
        <v>'Calculation_GWh'!B361</v>
      </c>
      <c r="Y18" s="50" t="str">
        <f t="shared" si="4"/>
        <v>'Calculation_GWh'!C361</v>
      </c>
      <c r="Z18" s="50" t="str">
        <f t="shared" si="4"/>
        <v>'Calculation_GWh'!D361</v>
      </c>
      <c r="AA18" s="50" t="str">
        <f t="shared" si="4"/>
        <v>'Calculation_GWh'!E361</v>
      </c>
      <c r="AB18" s="50" t="str">
        <f t="shared" si="4"/>
        <v>'Calculation_GWh'!F361</v>
      </c>
      <c r="AC18" s="50" t="str">
        <f t="shared" si="4"/>
        <v>'Calculation_GWh'!G361</v>
      </c>
      <c r="AD18" s="50" t="str">
        <f t="shared" si="4"/>
        <v>'Calculation_GWh'!H361</v>
      </c>
      <c r="AE18" s="50" t="str">
        <f t="shared" si="4"/>
        <v>'Calculation_GWh'!I361</v>
      </c>
      <c r="AF18" s="50" t="str">
        <f t="shared" si="4"/>
        <v>'Calculation_GWh'!J361</v>
      </c>
      <c r="AG18" s="50" t="str">
        <f t="shared" ref="AG18:AQ19" si="5">$U$18&amp;AG$11&amp;$V18</f>
        <v>'Calculation_GWh'!K361</v>
      </c>
      <c r="AH18" s="50" t="str">
        <f t="shared" si="5"/>
        <v>'Calculation_GWh'!L361</v>
      </c>
      <c r="AI18" s="50" t="str">
        <f t="shared" si="5"/>
        <v>'Calculation_GWh'!M361</v>
      </c>
      <c r="AJ18" s="50" t="str">
        <f t="shared" si="5"/>
        <v>'Calculation_GWh'!N361</v>
      </c>
      <c r="AK18" s="50" t="str">
        <f t="shared" si="5"/>
        <v>'Calculation_GWh'!O361</v>
      </c>
      <c r="AL18" s="50" t="str">
        <f t="shared" si="5"/>
        <v>'Calculation_GWh'!P361</v>
      </c>
      <c r="AM18" s="50" t="str">
        <f t="shared" si="5"/>
        <v>'Calculation_GWh'!Q361</v>
      </c>
      <c r="AN18" s="50" t="str">
        <f t="shared" si="5"/>
        <v>'Calculation_GWh'!R361</v>
      </c>
      <c r="AO18" s="50" t="str">
        <f t="shared" si="5"/>
        <v>'Calculation_GWh'!S361</v>
      </c>
      <c r="AP18" s="50" t="str">
        <f t="shared" si="5"/>
        <v>'Calculation_GWh'!T361</v>
      </c>
      <c r="AQ18" s="50" t="str">
        <f t="shared" si="5"/>
        <v>'Calculation_GWh'!U361</v>
      </c>
    </row>
    <row r="19" spans="1:43" x14ac:dyDescent="0.35">
      <c r="A19" s="97" t="s">
        <v>99</v>
      </c>
      <c r="B19" s="98"/>
      <c r="C19" s="98"/>
      <c r="D19" s="98"/>
      <c r="E19" s="98"/>
      <c r="F19" s="98"/>
      <c r="G19" s="98"/>
      <c r="H19" s="98"/>
      <c r="I19" s="98"/>
      <c r="J19" s="98"/>
      <c r="K19" s="98"/>
      <c r="L19" s="98"/>
      <c r="M19" s="98"/>
      <c r="N19" s="98"/>
      <c r="O19" s="98"/>
      <c r="P19" s="98"/>
      <c r="Q19" s="98"/>
      <c r="R19" s="98"/>
      <c r="S19" s="98"/>
      <c r="T19" s="98"/>
      <c r="V19" s="50">
        <f>8+(W6-1996)*12+W7</f>
        <v>373</v>
      </c>
      <c r="W19" s="50" t="str">
        <f t="shared" si="4"/>
        <v>'Calculation_GWh'!A373</v>
      </c>
      <c r="X19" s="50" t="str">
        <f t="shared" si="4"/>
        <v>'Calculation_GWh'!B373</v>
      </c>
      <c r="Y19" s="50" t="str">
        <f t="shared" si="4"/>
        <v>'Calculation_GWh'!C373</v>
      </c>
      <c r="Z19" s="50" t="str">
        <f t="shared" si="4"/>
        <v>'Calculation_GWh'!D373</v>
      </c>
      <c r="AA19" s="50" t="str">
        <f t="shared" si="4"/>
        <v>'Calculation_GWh'!E373</v>
      </c>
      <c r="AB19" s="50" t="str">
        <f t="shared" si="4"/>
        <v>'Calculation_GWh'!F373</v>
      </c>
      <c r="AC19" s="50" t="str">
        <f t="shared" si="4"/>
        <v>'Calculation_GWh'!G373</v>
      </c>
      <c r="AD19" s="50" t="str">
        <f t="shared" si="4"/>
        <v>'Calculation_GWh'!H373</v>
      </c>
      <c r="AE19" s="50" t="str">
        <f t="shared" si="4"/>
        <v>'Calculation_GWh'!I373</v>
      </c>
      <c r="AF19" s="50" t="str">
        <f t="shared" si="4"/>
        <v>'Calculation_GWh'!J373</v>
      </c>
      <c r="AG19" s="50" t="str">
        <f t="shared" si="5"/>
        <v>'Calculation_GWh'!K373</v>
      </c>
      <c r="AH19" s="50" t="str">
        <f t="shared" si="5"/>
        <v>'Calculation_GWh'!L373</v>
      </c>
      <c r="AI19" s="50" t="str">
        <f t="shared" si="5"/>
        <v>'Calculation_GWh'!M373</v>
      </c>
      <c r="AJ19" s="50" t="str">
        <f t="shared" si="5"/>
        <v>'Calculation_GWh'!N373</v>
      </c>
      <c r="AK19" s="50" t="str">
        <f t="shared" si="5"/>
        <v>'Calculation_GWh'!O373</v>
      </c>
      <c r="AL19" s="50" t="str">
        <f t="shared" si="5"/>
        <v>'Calculation_GWh'!P373</v>
      </c>
      <c r="AM19" s="50" t="str">
        <f t="shared" si="5"/>
        <v>'Calculation_GWh'!Q373</v>
      </c>
      <c r="AN19" s="50" t="str">
        <f t="shared" si="5"/>
        <v>'Calculation_GWh'!R373</v>
      </c>
      <c r="AO19" s="50" t="str">
        <f t="shared" si="5"/>
        <v>'Calculation_GWh'!S373</v>
      </c>
      <c r="AP19" s="50" t="str">
        <f t="shared" si="5"/>
        <v>'Calculation_GWh'!T373</v>
      </c>
      <c r="AQ19" s="50" t="str">
        <f t="shared" si="5"/>
        <v>'Calculation_GWh'!U373</v>
      </c>
    </row>
    <row r="20" spans="1:43" x14ac:dyDescent="0.35">
      <c r="A20" s="97" t="s">
        <v>100</v>
      </c>
      <c r="B20" s="98"/>
      <c r="C20" s="98"/>
      <c r="D20" s="98"/>
      <c r="E20" s="98"/>
      <c r="F20" s="98"/>
      <c r="G20" s="98"/>
      <c r="H20" s="98"/>
      <c r="I20" s="98"/>
      <c r="J20" s="98"/>
      <c r="K20" s="98"/>
      <c r="L20" s="98"/>
      <c r="M20" s="98"/>
      <c r="N20" s="98"/>
      <c r="O20" s="98"/>
      <c r="P20" s="98"/>
      <c r="Q20" s="98"/>
      <c r="R20" s="98"/>
      <c r="S20" s="98"/>
      <c r="T20" s="98"/>
    </row>
    <row r="21" spans="1:43" x14ac:dyDescent="0.35">
      <c r="A21" s="97" t="s">
        <v>89</v>
      </c>
      <c r="B21" s="98"/>
      <c r="C21" s="98"/>
      <c r="D21" s="98"/>
      <c r="E21" s="98"/>
      <c r="F21" s="98"/>
      <c r="G21" s="98"/>
      <c r="H21" s="98"/>
      <c r="I21" s="98"/>
      <c r="J21" s="98"/>
      <c r="K21" s="98"/>
      <c r="L21" s="98"/>
      <c r="M21" s="98"/>
      <c r="N21" s="98"/>
      <c r="O21" s="98"/>
      <c r="P21" s="98"/>
      <c r="Q21" s="98"/>
      <c r="R21" s="98"/>
      <c r="S21" s="98"/>
      <c r="T21" s="98"/>
      <c r="U21" s="99" t="s">
        <v>124</v>
      </c>
      <c r="V21" s="50">
        <f>V25-12</f>
        <v>359</v>
      </c>
      <c r="W21" s="50" t="str">
        <f>$U$21&amp;W$11&amp;$V21</f>
        <v>'Month (GWh)'!A359</v>
      </c>
      <c r="X21" s="50" t="str">
        <f t="shared" ref="X21:AQ23" si="6">$U$21&amp;X$11&amp;$V21</f>
        <v>'Month (GWh)'!B359</v>
      </c>
      <c r="Y21" s="50" t="str">
        <f t="shared" si="6"/>
        <v>'Month (GWh)'!C359</v>
      </c>
      <c r="Z21" s="50" t="str">
        <f t="shared" si="6"/>
        <v>'Month (GWh)'!D359</v>
      </c>
      <c r="AA21" s="50" t="str">
        <f t="shared" si="6"/>
        <v>'Month (GWh)'!E359</v>
      </c>
      <c r="AB21" s="50" t="str">
        <f t="shared" si="6"/>
        <v>'Month (GWh)'!F359</v>
      </c>
      <c r="AC21" s="50" t="str">
        <f t="shared" si="6"/>
        <v>'Month (GWh)'!G359</v>
      </c>
      <c r="AD21" s="50" t="str">
        <f t="shared" si="6"/>
        <v>'Month (GWh)'!H359</v>
      </c>
      <c r="AE21" s="50" t="str">
        <f t="shared" si="6"/>
        <v>'Month (GWh)'!I359</v>
      </c>
      <c r="AF21" s="50" t="str">
        <f t="shared" si="6"/>
        <v>'Month (GWh)'!J359</v>
      </c>
      <c r="AG21" s="50" t="str">
        <f t="shared" si="6"/>
        <v>'Month (GWh)'!K359</v>
      </c>
      <c r="AH21" s="50" t="str">
        <f t="shared" si="6"/>
        <v>'Month (GWh)'!L359</v>
      </c>
      <c r="AI21" s="50" t="str">
        <f t="shared" si="6"/>
        <v>'Month (GWh)'!M359</v>
      </c>
      <c r="AJ21" s="50" t="str">
        <f t="shared" si="6"/>
        <v>'Month (GWh)'!N359</v>
      </c>
      <c r="AK21" s="50" t="str">
        <f t="shared" si="6"/>
        <v>'Month (GWh)'!O359</v>
      </c>
      <c r="AL21" s="50" t="str">
        <f t="shared" si="6"/>
        <v>'Month (GWh)'!P359</v>
      </c>
      <c r="AM21" s="50" t="str">
        <f t="shared" si="6"/>
        <v>'Month (GWh)'!Q359</v>
      </c>
      <c r="AN21" s="50" t="str">
        <f t="shared" si="6"/>
        <v>'Month (GWh)'!R359</v>
      </c>
      <c r="AO21" s="50" t="str">
        <f t="shared" si="6"/>
        <v>'Month (GWh)'!S359</v>
      </c>
      <c r="AP21" s="50" t="str">
        <f t="shared" si="6"/>
        <v>'Month (GWh)'!T359</v>
      </c>
      <c r="AQ21" s="50" t="str">
        <f t="shared" si="6"/>
        <v>'Month (GWh)'!U359</v>
      </c>
    </row>
    <row r="22" spans="1:43" x14ac:dyDescent="0.35">
      <c r="A22" s="97" t="s">
        <v>90</v>
      </c>
      <c r="B22" s="98"/>
      <c r="C22" s="98"/>
      <c r="D22" s="98"/>
      <c r="E22" s="98"/>
      <c r="F22" s="98"/>
      <c r="G22" s="98"/>
      <c r="H22" s="98"/>
      <c r="I22" s="98"/>
      <c r="J22" s="98"/>
      <c r="K22" s="98"/>
      <c r="L22" s="98"/>
      <c r="M22" s="98"/>
      <c r="N22" s="98"/>
      <c r="O22" s="98"/>
      <c r="P22" s="98"/>
      <c r="Q22" s="98"/>
      <c r="R22" s="98"/>
      <c r="S22" s="98"/>
      <c r="T22" s="98"/>
      <c r="V22" s="50">
        <f>V26-12</f>
        <v>360</v>
      </c>
      <c r="W22" s="50" t="str">
        <f t="shared" ref="W22:AL23" si="7">$U$21&amp;W$11&amp;$V22</f>
        <v>'Month (GWh)'!A360</v>
      </c>
      <c r="X22" s="50" t="str">
        <f t="shared" si="7"/>
        <v>'Month (GWh)'!B360</v>
      </c>
      <c r="Y22" s="50" t="str">
        <f t="shared" si="7"/>
        <v>'Month (GWh)'!C360</v>
      </c>
      <c r="Z22" s="50" t="str">
        <f t="shared" si="7"/>
        <v>'Month (GWh)'!D360</v>
      </c>
      <c r="AA22" s="50" t="str">
        <f t="shared" si="7"/>
        <v>'Month (GWh)'!E360</v>
      </c>
      <c r="AB22" s="50" t="str">
        <f t="shared" si="7"/>
        <v>'Month (GWh)'!F360</v>
      </c>
      <c r="AC22" s="50" t="str">
        <f t="shared" si="7"/>
        <v>'Month (GWh)'!G360</v>
      </c>
      <c r="AD22" s="50" t="str">
        <f t="shared" si="7"/>
        <v>'Month (GWh)'!H360</v>
      </c>
      <c r="AE22" s="50" t="str">
        <f t="shared" si="7"/>
        <v>'Month (GWh)'!I360</v>
      </c>
      <c r="AF22" s="50" t="str">
        <f t="shared" si="7"/>
        <v>'Month (GWh)'!J360</v>
      </c>
      <c r="AG22" s="50" t="str">
        <f t="shared" si="7"/>
        <v>'Month (GWh)'!K360</v>
      </c>
      <c r="AH22" s="50" t="str">
        <f t="shared" si="7"/>
        <v>'Month (GWh)'!L360</v>
      </c>
      <c r="AI22" s="50" t="str">
        <f t="shared" si="7"/>
        <v>'Month (GWh)'!M360</v>
      </c>
      <c r="AJ22" s="50" t="str">
        <f t="shared" si="7"/>
        <v>'Month (GWh)'!N360</v>
      </c>
      <c r="AK22" s="50" t="str">
        <f t="shared" si="7"/>
        <v>'Month (GWh)'!O360</v>
      </c>
      <c r="AL22" s="50" t="str">
        <f t="shared" si="7"/>
        <v>'Month (GWh)'!P360</v>
      </c>
      <c r="AM22" s="50" t="str">
        <f t="shared" si="6"/>
        <v>'Month (GWh)'!Q360</v>
      </c>
      <c r="AN22" s="50" t="str">
        <f t="shared" si="6"/>
        <v>'Month (GWh)'!R360</v>
      </c>
      <c r="AO22" s="50" t="str">
        <f t="shared" si="6"/>
        <v>'Month (GWh)'!S360</v>
      </c>
      <c r="AP22" s="50" t="str">
        <f t="shared" si="6"/>
        <v>'Month (GWh)'!T360</v>
      </c>
      <c r="AQ22" s="50" t="str">
        <f t="shared" si="6"/>
        <v>'Month (GWh)'!U360</v>
      </c>
    </row>
    <row r="23" spans="1:43" x14ac:dyDescent="0.35">
      <c r="A23" s="97" t="s">
        <v>91</v>
      </c>
      <c r="B23" s="98"/>
      <c r="C23" s="98"/>
      <c r="D23" s="98"/>
      <c r="E23" s="98"/>
      <c r="F23" s="98"/>
      <c r="G23" s="98"/>
      <c r="H23" s="98"/>
      <c r="I23" s="98"/>
      <c r="J23" s="98"/>
      <c r="K23" s="98"/>
      <c r="L23" s="98"/>
      <c r="M23" s="98"/>
      <c r="N23" s="98"/>
      <c r="O23" s="98"/>
      <c r="P23" s="98"/>
      <c r="Q23" s="98"/>
      <c r="R23" s="98"/>
      <c r="S23" s="98"/>
      <c r="T23" s="98"/>
      <c r="V23" s="50">
        <f>V27-12</f>
        <v>361</v>
      </c>
      <c r="W23" s="50" t="str">
        <f t="shared" si="7"/>
        <v>'Month (GWh)'!A361</v>
      </c>
      <c r="X23" s="50" t="str">
        <f t="shared" si="6"/>
        <v>'Month (GWh)'!B361</v>
      </c>
      <c r="Y23" s="50" t="str">
        <f t="shared" si="6"/>
        <v>'Month (GWh)'!C361</v>
      </c>
      <c r="Z23" s="50" t="str">
        <f t="shared" si="6"/>
        <v>'Month (GWh)'!D361</v>
      </c>
      <c r="AA23" s="50" t="str">
        <f t="shared" si="6"/>
        <v>'Month (GWh)'!E361</v>
      </c>
      <c r="AB23" s="50" t="str">
        <f t="shared" si="6"/>
        <v>'Month (GWh)'!F361</v>
      </c>
      <c r="AC23" s="50" t="str">
        <f t="shared" si="6"/>
        <v>'Month (GWh)'!G361</v>
      </c>
      <c r="AD23" s="50" t="str">
        <f t="shared" si="6"/>
        <v>'Month (GWh)'!H361</v>
      </c>
      <c r="AE23" s="50" t="str">
        <f t="shared" si="6"/>
        <v>'Month (GWh)'!I361</v>
      </c>
      <c r="AF23" s="50" t="str">
        <f t="shared" si="6"/>
        <v>'Month (GWh)'!J361</v>
      </c>
      <c r="AG23" s="50" t="str">
        <f t="shared" si="6"/>
        <v>'Month (GWh)'!K361</v>
      </c>
      <c r="AH23" s="50" t="str">
        <f t="shared" si="6"/>
        <v>'Month (GWh)'!L361</v>
      </c>
      <c r="AI23" s="50" t="str">
        <f t="shared" si="6"/>
        <v>'Month (GWh)'!M361</v>
      </c>
      <c r="AJ23" s="50" t="str">
        <f t="shared" si="6"/>
        <v>'Month (GWh)'!N361</v>
      </c>
      <c r="AK23" s="50" t="str">
        <f t="shared" si="6"/>
        <v>'Month (GWh)'!O361</v>
      </c>
      <c r="AL23" s="50" t="str">
        <f t="shared" si="6"/>
        <v>'Month (GWh)'!P361</v>
      </c>
      <c r="AM23" s="50" t="str">
        <f t="shared" si="6"/>
        <v>'Month (GWh)'!Q361</v>
      </c>
      <c r="AN23" s="50" t="str">
        <f t="shared" si="6"/>
        <v>'Month (GWh)'!R361</v>
      </c>
      <c r="AO23" s="50" t="str">
        <f t="shared" si="6"/>
        <v>'Month (GWh)'!S361</v>
      </c>
      <c r="AP23" s="50" t="str">
        <f t="shared" si="6"/>
        <v>'Month (GWh)'!T361</v>
      </c>
      <c r="AQ23" s="50" t="str">
        <f t="shared" si="6"/>
        <v>'Month (GWh)'!U361</v>
      </c>
    </row>
    <row r="24" spans="1:43" x14ac:dyDescent="0.35">
      <c r="A24" s="97" t="s">
        <v>92</v>
      </c>
      <c r="B24" s="98"/>
      <c r="C24" s="98"/>
      <c r="D24" s="98"/>
      <c r="E24" s="98"/>
      <c r="F24" s="98"/>
      <c r="G24" s="98"/>
      <c r="H24" s="98"/>
      <c r="I24" s="98"/>
      <c r="J24" s="98"/>
      <c r="K24" s="98"/>
      <c r="L24" s="98"/>
      <c r="M24" s="98"/>
      <c r="N24" s="98"/>
      <c r="O24" s="98"/>
      <c r="P24" s="98"/>
      <c r="Q24" s="98"/>
      <c r="R24" s="98"/>
      <c r="S24" s="98"/>
      <c r="T24" s="98"/>
    </row>
    <row r="25" spans="1:43" x14ac:dyDescent="0.35">
      <c r="A25" s="97" t="s">
        <v>93</v>
      </c>
      <c r="B25" s="98"/>
      <c r="C25" s="98"/>
      <c r="D25" s="98"/>
      <c r="E25" s="98"/>
      <c r="F25" s="98"/>
      <c r="G25" s="98"/>
      <c r="H25" s="98"/>
      <c r="I25" s="98"/>
      <c r="J25" s="98"/>
      <c r="K25" s="98"/>
      <c r="L25" s="98"/>
      <c r="M25" s="98"/>
      <c r="N25" s="98"/>
      <c r="O25" s="98"/>
      <c r="P25" s="98"/>
      <c r="Q25" s="98"/>
      <c r="R25" s="98"/>
      <c r="S25" s="98"/>
      <c r="T25" s="98"/>
      <c r="V25" s="50">
        <f>V26-1</f>
        <v>371</v>
      </c>
      <c r="W25" s="50" t="str">
        <f>$U$21&amp;W$11&amp;$V25</f>
        <v>'Month (GWh)'!A371</v>
      </c>
      <c r="X25" s="50" t="str">
        <f t="shared" ref="X25:AQ27" si="8">$U$21&amp;X$11&amp;$V25</f>
        <v>'Month (GWh)'!B371</v>
      </c>
      <c r="Y25" s="50" t="str">
        <f t="shared" si="8"/>
        <v>'Month (GWh)'!C371</v>
      </c>
      <c r="Z25" s="50" t="str">
        <f t="shared" si="8"/>
        <v>'Month (GWh)'!D371</v>
      </c>
      <c r="AA25" s="50" t="str">
        <f t="shared" si="8"/>
        <v>'Month (GWh)'!E371</v>
      </c>
      <c r="AB25" s="50" t="str">
        <f t="shared" si="8"/>
        <v>'Month (GWh)'!F371</v>
      </c>
      <c r="AC25" s="50" t="str">
        <f t="shared" si="8"/>
        <v>'Month (GWh)'!G371</v>
      </c>
      <c r="AD25" s="50" t="str">
        <f t="shared" si="8"/>
        <v>'Month (GWh)'!H371</v>
      </c>
      <c r="AE25" s="50" t="str">
        <f t="shared" si="8"/>
        <v>'Month (GWh)'!I371</v>
      </c>
      <c r="AF25" s="50" t="str">
        <f t="shared" si="8"/>
        <v>'Month (GWh)'!J371</v>
      </c>
      <c r="AG25" s="50" t="str">
        <f t="shared" si="8"/>
        <v>'Month (GWh)'!K371</v>
      </c>
      <c r="AH25" s="50" t="str">
        <f t="shared" si="8"/>
        <v>'Month (GWh)'!L371</v>
      </c>
      <c r="AI25" s="50" t="str">
        <f t="shared" si="8"/>
        <v>'Month (GWh)'!M371</v>
      </c>
      <c r="AJ25" s="50" t="str">
        <f t="shared" si="8"/>
        <v>'Month (GWh)'!N371</v>
      </c>
      <c r="AK25" s="50" t="str">
        <f t="shared" si="8"/>
        <v>'Month (GWh)'!O371</v>
      </c>
      <c r="AL25" s="50" t="str">
        <f t="shared" si="8"/>
        <v>'Month (GWh)'!P371</v>
      </c>
      <c r="AM25" s="50" t="str">
        <f t="shared" si="8"/>
        <v>'Month (GWh)'!Q371</v>
      </c>
      <c r="AN25" s="50" t="str">
        <f t="shared" si="8"/>
        <v>'Month (GWh)'!R371</v>
      </c>
      <c r="AO25" s="50" t="str">
        <f t="shared" si="8"/>
        <v>'Month (GWh)'!S371</v>
      </c>
      <c r="AP25" s="50" t="str">
        <f t="shared" si="8"/>
        <v>'Month (GWh)'!T371</v>
      </c>
      <c r="AQ25" s="50" t="str">
        <f t="shared" si="8"/>
        <v>'Month (GWh)'!U371</v>
      </c>
    </row>
    <row r="26" spans="1:43" x14ac:dyDescent="0.35">
      <c r="A26" s="97" t="s">
        <v>94</v>
      </c>
      <c r="B26" s="98"/>
      <c r="C26" s="98"/>
      <c r="D26" s="98"/>
      <c r="E26" s="98"/>
      <c r="F26" s="98"/>
      <c r="G26" s="98"/>
      <c r="H26" s="98"/>
      <c r="I26" s="98"/>
      <c r="J26" s="98"/>
      <c r="K26" s="98"/>
      <c r="L26" s="98"/>
      <c r="M26" s="98"/>
      <c r="N26" s="98"/>
      <c r="O26" s="98"/>
      <c r="P26" s="98"/>
      <c r="Q26" s="98"/>
      <c r="R26" s="98"/>
      <c r="S26" s="98"/>
      <c r="T26" s="98"/>
      <c r="V26" s="50">
        <f>V27-1</f>
        <v>372</v>
      </c>
      <c r="W26" s="50" t="str">
        <f t="shared" ref="W26:AL27" si="9">$U$21&amp;W$11&amp;$V26</f>
        <v>'Month (GWh)'!A372</v>
      </c>
      <c r="X26" s="50" t="str">
        <f t="shared" si="9"/>
        <v>'Month (GWh)'!B372</v>
      </c>
      <c r="Y26" s="50" t="str">
        <f t="shared" si="9"/>
        <v>'Month (GWh)'!C372</v>
      </c>
      <c r="Z26" s="50" t="str">
        <f t="shared" si="9"/>
        <v>'Month (GWh)'!D372</v>
      </c>
      <c r="AA26" s="50" t="str">
        <f t="shared" si="9"/>
        <v>'Month (GWh)'!E372</v>
      </c>
      <c r="AB26" s="50" t="str">
        <f t="shared" si="9"/>
        <v>'Month (GWh)'!F372</v>
      </c>
      <c r="AC26" s="50" t="str">
        <f t="shared" si="9"/>
        <v>'Month (GWh)'!G372</v>
      </c>
      <c r="AD26" s="50" t="str">
        <f t="shared" si="9"/>
        <v>'Month (GWh)'!H372</v>
      </c>
      <c r="AE26" s="50" t="str">
        <f t="shared" si="9"/>
        <v>'Month (GWh)'!I372</v>
      </c>
      <c r="AF26" s="50" t="str">
        <f t="shared" si="9"/>
        <v>'Month (GWh)'!J372</v>
      </c>
      <c r="AG26" s="50" t="str">
        <f t="shared" si="9"/>
        <v>'Month (GWh)'!K372</v>
      </c>
      <c r="AH26" s="50" t="str">
        <f t="shared" si="9"/>
        <v>'Month (GWh)'!L372</v>
      </c>
      <c r="AI26" s="50" t="str">
        <f t="shared" si="9"/>
        <v>'Month (GWh)'!M372</v>
      </c>
      <c r="AJ26" s="50" t="str">
        <f t="shared" si="9"/>
        <v>'Month (GWh)'!N372</v>
      </c>
      <c r="AK26" s="50" t="str">
        <f t="shared" si="9"/>
        <v>'Month (GWh)'!O372</v>
      </c>
      <c r="AL26" s="50" t="str">
        <f t="shared" si="9"/>
        <v>'Month (GWh)'!P372</v>
      </c>
      <c r="AM26" s="50" t="str">
        <f t="shared" si="8"/>
        <v>'Month (GWh)'!Q372</v>
      </c>
      <c r="AN26" s="50" t="str">
        <f t="shared" si="8"/>
        <v>'Month (GWh)'!R372</v>
      </c>
      <c r="AO26" s="50" t="str">
        <f t="shared" si="8"/>
        <v>'Month (GWh)'!S372</v>
      </c>
      <c r="AP26" s="50" t="str">
        <f t="shared" si="8"/>
        <v>'Month (GWh)'!T372</v>
      </c>
      <c r="AQ26" s="50" t="str">
        <f t="shared" si="8"/>
        <v>'Month (GWh)'!U372</v>
      </c>
    </row>
    <row r="27" spans="1:43" x14ac:dyDescent="0.35">
      <c r="A27" s="97" t="s">
        <v>95</v>
      </c>
      <c r="B27" s="98"/>
      <c r="C27" s="98"/>
      <c r="D27" s="98"/>
      <c r="E27" s="98"/>
      <c r="F27" s="98"/>
      <c r="G27" s="98"/>
      <c r="H27" s="98"/>
      <c r="I27" s="98"/>
      <c r="J27" s="98"/>
      <c r="K27" s="98"/>
      <c r="L27" s="98"/>
      <c r="M27" s="98"/>
      <c r="N27" s="98"/>
      <c r="O27" s="98"/>
      <c r="P27" s="98"/>
      <c r="Q27" s="98"/>
      <c r="R27" s="98"/>
      <c r="S27" s="98"/>
      <c r="T27" s="98"/>
      <c r="V27" s="50">
        <f>(((W6-1995)*12)-(12-W7))+8</f>
        <v>373</v>
      </c>
      <c r="W27" s="50" t="str">
        <f t="shared" si="9"/>
        <v>'Month (GWh)'!A373</v>
      </c>
      <c r="X27" s="50" t="str">
        <f t="shared" si="8"/>
        <v>'Month (GWh)'!B373</v>
      </c>
      <c r="Y27" s="50" t="str">
        <f t="shared" si="8"/>
        <v>'Month (GWh)'!C373</v>
      </c>
      <c r="Z27" s="50" t="str">
        <f t="shared" si="8"/>
        <v>'Month (GWh)'!D373</v>
      </c>
      <c r="AA27" s="50" t="str">
        <f t="shared" si="8"/>
        <v>'Month (GWh)'!E373</v>
      </c>
      <c r="AB27" s="50" t="str">
        <f t="shared" si="8"/>
        <v>'Month (GWh)'!F373</v>
      </c>
      <c r="AC27" s="50" t="str">
        <f t="shared" si="8"/>
        <v>'Month (GWh)'!G373</v>
      </c>
      <c r="AD27" s="50" t="str">
        <f t="shared" si="8"/>
        <v>'Month (GWh)'!H373</v>
      </c>
      <c r="AE27" s="50" t="str">
        <f t="shared" si="8"/>
        <v>'Month (GWh)'!I373</v>
      </c>
      <c r="AF27" s="50" t="str">
        <f t="shared" si="8"/>
        <v>'Month (GWh)'!J373</v>
      </c>
      <c r="AG27" s="50" t="str">
        <f t="shared" si="8"/>
        <v>'Month (GWh)'!K373</v>
      </c>
      <c r="AH27" s="50" t="str">
        <f t="shared" si="8"/>
        <v>'Month (GWh)'!L373</v>
      </c>
      <c r="AI27" s="50" t="str">
        <f t="shared" si="8"/>
        <v>'Month (GWh)'!M373</v>
      </c>
      <c r="AJ27" s="50" t="str">
        <f t="shared" si="8"/>
        <v>'Month (GWh)'!N373</v>
      </c>
      <c r="AK27" s="50" t="str">
        <f t="shared" si="8"/>
        <v>'Month (GWh)'!O373</v>
      </c>
      <c r="AL27" s="50" t="str">
        <f t="shared" si="8"/>
        <v>'Month (GWh)'!P373</v>
      </c>
      <c r="AM27" s="50" t="str">
        <f t="shared" si="8"/>
        <v>'Month (GWh)'!Q373</v>
      </c>
      <c r="AN27" s="50" t="str">
        <f t="shared" si="8"/>
        <v>'Month (GWh)'!R373</v>
      </c>
      <c r="AO27" s="50" t="str">
        <f t="shared" si="8"/>
        <v>'Month (GWh)'!S373</v>
      </c>
      <c r="AP27" s="50" t="str">
        <f t="shared" si="8"/>
        <v>'Month (GWh)'!T373</v>
      </c>
      <c r="AQ27" s="50" t="str">
        <f t="shared" si="8"/>
        <v>'Month (GWh)'!U373</v>
      </c>
    </row>
    <row r="28" spans="1:43" x14ac:dyDescent="0.35">
      <c r="A28" s="97" t="s">
        <v>96</v>
      </c>
      <c r="B28" s="98"/>
      <c r="C28" s="98"/>
      <c r="D28" s="98"/>
      <c r="E28" s="98"/>
      <c r="F28" s="98"/>
      <c r="G28" s="98"/>
      <c r="H28" s="98"/>
      <c r="I28" s="98"/>
      <c r="J28" s="98"/>
      <c r="K28" s="98"/>
      <c r="L28" s="98"/>
      <c r="M28" s="98"/>
      <c r="N28" s="98"/>
      <c r="O28" s="98"/>
      <c r="P28" s="98"/>
      <c r="Q28" s="98"/>
      <c r="R28" s="98"/>
      <c r="S28" s="98"/>
      <c r="T28" s="98"/>
    </row>
    <row r="29" spans="1:43" hidden="1" x14ac:dyDescent="0.35">
      <c r="A29" s="97" t="s">
        <v>97</v>
      </c>
      <c r="B29" s="98"/>
      <c r="C29" s="98"/>
      <c r="D29" s="98"/>
      <c r="E29" s="98"/>
      <c r="F29" s="98"/>
      <c r="G29" s="98"/>
      <c r="H29" s="98"/>
      <c r="I29" s="98"/>
      <c r="J29" s="98"/>
      <c r="K29" s="98"/>
      <c r="L29" s="98"/>
      <c r="M29" s="98"/>
      <c r="N29" s="98"/>
      <c r="O29" s="98"/>
      <c r="P29" s="98"/>
      <c r="Q29" s="98"/>
      <c r="R29" s="98"/>
      <c r="S29" s="98"/>
      <c r="T29" s="98"/>
    </row>
    <row r="30" spans="1:43" hidden="1" x14ac:dyDescent="0.35">
      <c r="A30" s="97" t="s">
        <v>98</v>
      </c>
      <c r="B30" s="98"/>
      <c r="C30" s="98"/>
      <c r="D30" s="98"/>
      <c r="E30" s="98"/>
      <c r="F30" s="98"/>
      <c r="G30" s="98"/>
      <c r="H30" s="98"/>
      <c r="I30" s="98"/>
      <c r="J30" s="98"/>
      <c r="K30" s="98"/>
      <c r="L30" s="98"/>
      <c r="M30" s="98"/>
      <c r="N30" s="98"/>
      <c r="O30" s="98"/>
      <c r="P30" s="98"/>
      <c r="Q30" s="98"/>
      <c r="R30" s="98"/>
      <c r="S30" s="98"/>
      <c r="T30" s="98"/>
    </row>
    <row r="31" spans="1:43" hidden="1" x14ac:dyDescent="0.35">
      <c r="A31" s="97" t="s">
        <v>99</v>
      </c>
      <c r="B31" s="98"/>
      <c r="C31" s="98"/>
      <c r="D31" s="98"/>
      <c r="E31" s="98"/>
      <c r="F31" s="98"/>
      <c r="G31" s="98"/>
      <c r="H31" s="98"/>
      <c r="I31" s="98"/>
      <c r="J31" s="98"/>
      <c r="K31" s="98"/>
      <c r="L31" s="98"/>
      <c r="M31" s="98"/>
      <c r="N31" s="98"/>
      <c r="O31" s="98"/>
      <c r="P31" s="98"/>
      <c r="Q31" s="98"/>
      <c r="R31" s="98"/>
      <c r="S31" s="98"/>
      <c r="T31" s="98"/>
    </row>
    <row r="32" spans="1:43" hidden="1" x14ac:dyDescent="0.35">
      <c r="A32" s="97" t="s">
        <v>100</v>
      </c>
      <c r="B32" s="98"/>
      <c r="C32" s="98"/>
      <c r="D32" s="98"/>
      <c r="E32" s="98"/>
      <c r="F32" s="98"/>
      <c r="G32" s="98"/>
      <c r="H32" s="98"/>
      <c r="I32" s="98"/>
      <c r="J32" s="98"/>
      <c r="K32" s="98"/>
      <c r="L32" s="98"/>
      <c r="M32" s="98"/>
      <c r="N32" s="98"/>
      <c r="O32" s="98"/>
      <c r="P32" s="98"/>
      <c r="Q32" s="98"/>
      <c r="R32" s="98"/>
      <c r="S32" s="98"/>
      <c r="T32" s="98"/>
    </row>
    <row r="33" spans="1:20" hidden="1" x14ac:dyDescent="0.35">
      <c r="A33" s="97" t="s">
        <v>89</v>
      </c>
      <c r="B33" s="98"/>
      <c r="C33" s="98"/>
      <c r="D33" s="98"/>
      <c r="E33" s="98"/>
      <c r="F33" s="98"/>
      <c r="G33" s="98"/>
      <c r="H33" s="98"/>
      <c r="I33" s="98"/>
      <c r="J33" s="98"/>
      <c r="K33" s="98"/>
      <c r="L33" s="98"/>
      <c r="M33" s="98"/>
      <c r="N33" s="98"/>
      <c r="O33" s="98"/>
      <c r="P33" s="98"/>
      <c r="Q33" s="98"/>
      <c r="R33" s="98"/>
      <c r="S33" s="98"/>
      <c r="T33" s="98"/>
    </row>
    <row r="34" spans="1:20" hidden="1" x14ac:dyDescent="0.35">
      <c r="A34" s="97" t="s">
        <v>90</v>
      </c>
      <c r="B34" s="98"/>
      <c r="C34" s="98"/>
      <c r="D34" s="98"/>
      <c r="E34" s="98"/>
      <c r="F34" s="98"/>
      <c r="G34" s="98"/>
      <c r="H34" s="98"/>
      <c r="I34" s="98"/>
      <c r="J34" s="98"/>
      <c r="K34" s="98"/>
      <c r="L34" s="98"/>
      <c r="M34" s="98"/>
      <c r="N34" s="98"/>
      <c r="O34" s="98"/>
      <c r="P34" s="98"/>
      <c r="Q34" s="98"/>
      <c r="R34" s="98"/>
      <c r="S34" s="98"/>
      <c r="T34" s="98"/>
    </row>
    <row r="35" spans="1:20" hidden="1" x14ac:dyDescent="0.35">
      <c r="A35" s="97" t="s">
        <v>91</v>
      </c>
      <c r="B35" s="98"/>
      <c r="C35" s="98"/>
      <c r="D35" s="98"/>
      <c r="E35" s="98"/>
      <c r="F35" s="98"/>
      <c r="G35" s="98"/>
      <c r="H35" s="98"/>
      <c r="I35" s="98"/>
      <c r="J35" s="98"/>
      <c r="K35" s="98"/>
      <c r="L35" s="98"/>
      <c r="M35" s="98"/>
      <c r="N35" s="98"/>
      <c r="O35" s="98"/>
      <c r="P35" s="98"/>
      <c r="Q35" s="98"/>
      <c r="R35" s="98"/>
      <c r="S35" s="98"/>
      <c r="T35" s="98"/>
    </row>
    <row r="36" spans="1:20" hidden="1" x14ac:dyDescent="0.35">
      <c r="A36" s="97" t="s">
        <v>92</v>
      </c>
      <c r="B36" s="98"/>
      <c r="C36" s="98"/>
      <c r="D36" s="98"/>
      <c r="E36" s="98"/>
      <c r="F36" s="98"/>
      <c r="G36" s="98"/>
      <c r="H36" s="98"/>
      <c r="I36" s="98"/>
      <c r="J36" s="98"/>
      <c r="K36" s="98"/>
      <c r="L36" s="98"/>
      <c r="M36" s="98"/>
      <c r="N36" s="98"/>
      <c r="O36" s="98"/>
      <c r="P36" s="98"/>
      <c r="Q36" s="98"/>
      <c r="R36" s="98"/>
      <c r="S36" s="98"/>
      <c r="T36" s="98"/>
    </row>
    <row r="37" spans="1:20" hidden="1" x14ac:dyDescent="0.35">
      <c r="A37" s="97" t="s">
        <v>93</v>
      </c>
      <c r="B37" s="98"/>
      <c r="C37" s="98"/>
      <c r="D37" s="98"/>
      <c r="E37" s="98"/>
      <c r="F37" s="98"/>
      <c r="G37" s="98"/>
      <c r="H37" s="98"/>
      <c r="I37" s="98"/>
      <c r="J37" s="98"/>
      <c r="K37" s="98"/>
      <c r="L37" s="98"/>
      <c r="M37" s="98"/>
      <c r="N37" s="98"/>
      <c r="O37" s="98"/>
      <c r="P37" s="98"/>
      <c r="Q37" s="98"/>
      <c r="R37" s="98"/>
      <c r="S37" s="98"/>
      <c r="T37" s="98"/>
    </row>
    <row r="38" spans="1:20" hidden="1" x14ac:dyDescent="0.35">
      <c r="A38" s="97" t="s">
        <v>94</v>
      </c>
      <c r="B38" s="98"/>
      <c r="C38" s="98"/>
      <c r="D38" s="98"/>
      <c r="E38" s="98"/>
      <c r="F38" s="98"/>
      <c r="G38" s="98"/>
      <c r="H38" s="98"/>
      <c r="I38" s="98"/>
      <c r="J38" s="98"/>
      <c r="K38" s="98"/>
      <c r="L38" s="98"/>
      <c r="M38" s="98"/>
      <c r="N38" s="98"/>
      <c r="O38" s="98"/>
      <c r="P38" s="98"/>
      <c r="Q38" s="98"/>
      <c r="R38" s="98"/>
      <c r="S38" s="98"/>
      <c r="T38" s="98"/>
    </row>
    <row r="39" spans="1:20" hidden="1" x14ac:dyDescent="0.35">
      <c r="A39" s="97" t="s">
        <v>95</v>
      </c>
      <c r="B39" s="98"/>
      <c r="C39" s="98"/>
      <c r="D39" s="98"/>
      <c r="E39" s="98"/>
      <c r="F39" s="98"/>
      <c r="G39" s="98"/>
      <c r="H39" s="98"/>
      <c r="I39" s="98"/>
      <c r="J39" s="98"/>
      <c r="K39" s="98"/>
      <c r="L39" s="98"/>
      <c r="M39" s="98"/>
      <c r="N39" s="98"/>
      <c r="O39" s="98"/>
      <c r="P39" s="98"/>
      <c r="Q39" s="98"/>
      <c r="R39" s="98"/>
      <c r="S39" s="98"/>
      <c r="T39" s="98"/>
    </row>
    <row r="40" spans="1:20" hidden="1" x14ac:dyDescent="0.35">
      <c r="A40" s="97" t="s">
        <v>96</v>
      </c>
      <c r="B40" s="98"/>
      <c r="C40" s="98"/>
      <c r="D40" s="98"/>
      <c r="E40" s="98"/>
      <c r="F40" s="98"/>
      <c r="G40" s="98"/>
      <c r="H40" s="98"/>
      <c r="I40" s="98"/>
      <c r="J40" s="98"/>
      <c r="K40" s="98"/>
      <c r="L40" s="98"/>
      <c r="M40" s="98"/>
      <c r="N40" s="98"/>
      <c r="O40" s="98"/>
      <c r="P40" s="98"/>
      <c r="Q40" s="98"/>
      <c r="R40" s="98"/>
      <c r="S40" s="98"/>
      <c r="T40" s="98"/>
    </row>
    <row r="41" spans="1:20" hidden="1" x14ac:dyDescent="0.35">
      <c r="A41" s="97" t="s">
        <v>97</v>
      </c>
      <c r="B41" s="98"/>
      <c r="C41" s="98"/>
      <c r="D41" s="98"/>
      <c r="E41" s="98"/>
      <c r="F41" s="98"/>
      <c r="G41" s="98"/>
      <c r="H41" s="98"/>
      <c r="I41" s="98"/>
      <c r="J41" s="98"/>
      <c r="K41" s="98"/>
      <c r="L41" s="98"/>
      <c r="M41" s="98"/>
      <c r="N41" s="98"/>
      <c r="O41" s="98"/>
      <c r="P41" s="98"/>
      <c r="Q41" s="98"/>
      <c r="R41" s="98"/>
      <c r="S41" s="98"/>
      <c r="T41" s="98"/>
    </row>
    <row r="42" spans="1:20" hidden="1" x14ac:dyDescent="0.35">
      <c r="A42" s="97" t="s">
        <v>98</v>
      </c>
      <c r="B42" s="98"/>
      <c r="C42" s="98"/>
      <c r="D42" s="98"/>
      <c r="E42" s="98"/>
      <c r="F42" s="98"/>
      <c r="G42" s="98"/>
      <c r="H42" s="98"/>
      <c r="I42" s="98"/>
      <c r="J42" s="98"/>
      <c r="K42" s="98"/>
      <c r="L42" s="98"/>
      <c r="M42" s="98"/>
      <c r="N42" s="98"/>
      <c r="O42" s="98"/>
      <c r="P42" s="98"/>
      <c r="Q42" s="98"/>
      <c r="R42" s="98"/>
      <c r="S42" s="98"/>
      <c r="T42" s="98"/>
    </row>
    <row r="43" spans="1:20" hidden="1" x14ac:dyDescent="0.35">
      <c r="A43" s="97" t="s">
        <v>99</v>
      </c>
      <c r="B43" s="98"/>
      <c r="C43" s="98"/>
      <c r="D43" s="98"/>
      <c r="E43" s="98"/>
      <c r="F43" s="98"/>
      <c r="G43" s="98"/>
      <c r="H43" s="98"/>
      <c r="I43" s="98"/>
      <c r="J43" s="98"/>
      <c r="K43" s="98"/>
      <c r="L43" s="98"/>
      <c r="M43" s="98"/>
      <c r="N43" s="98"/>
      <c r="O43" s="98"/>
      <c r="P43" s="98"/>
      <c r="Q43" s="98"/>
      <c r="R43" s="98"/>
      <c r="S43" s="98"/>
      <c r="T43" s="98"/>
    </row>
    <row r="44" spans="1:20" hidden="1" x14ac:dyDescent="0.35">
      <c r="A44" s="97" t="s">
        <v>100</v>
      </c>
      <c r="B44" s="98"/>
      <c r="C44" s="98"/>
      <c r="D44" s="98"/>
      <c r="E44" s="98"/>
      <c r="F44" s="98"/>
      <c r="G44" s="98"/>
      <c r="H44" s="98"/>
      <c r="I44" s="98"/>
      <c r="J44" s="98"/>
      <c r="K44" s="98"/>
      <c r="L44" s="98"/>
      <c r="M44" s="98"/>
      <c r="N44" s="98"/>
      <c r="O44" s="98"/>
      <c r="P44" s="98"/>
      <c r="Q44" s="98"/>
      <c r="R44" s="98"/>
      <c r="S44" s="98"/>
      <c r="T44" s="98"/>
    </row>
    <row r="45" spans="1:20" hidden="1" x14ac:dyDescent="0.35">
      <c r="A45" s="97" t="s">
        <v>89</v>
      </c>
      <c r="B45" s="98"/>
      <c r="C45" s="98"/>
      <c r="D45" s="98"/>
      <c r="E45" s="98"/>
      <c r="F45" s="98"/>
      <c r="G45" s="98"/>
      <c r="H45" s="98"/>
      <c r="I45" s="98"/>
      <c r="J45" s="98"/>
      <c r="K45" s="98"/>
      <c r="L45" s="98"/>
      <c r="M45" s="98"/>
      <c r="N45" s="98"/>
      <c r="O45" s="98"/>
      <c r="P45" s="98"/>
      <c r="Q45" s="98"/>
      <c r="R45" s="98"/>
      <c r="S45" s="98"/>
      <c r="T45" s="98"/>
    </row>
    <row r="46" spans="1:20" hidden="1" x14ac:dyDescent="0.35">
      <c r="A46" s="97" t="s">
        <v>90</v>
      </c>
      <c r="B46" s="98"/>
      <c r="C46" s="98"/>
      <c r="D46" s="98"/>
      <c r="E46" s="98"/>
      <c r="F46" s="98"/>
      <c r="G46" s="98"/>
      <c r="H46" s="98"/>
      <c r="I46" s="98"/>
      <c r="J46" s="98"/>
      <c r="K46" s="98"/>
      <c r="L46" s="98"/>
      <c r="M46" s="98"/>
      <c r="N46" s="98"/>
      <c r="O46" s="98"/>
      <c r="P46" s="98"/>
      <c r="Q46" s="98"/>
      <c r="R46" s="98"/>
      <c r="S46" s="98"/>
      <c r="T46" s="98"/>
    </row>
    <row r="47" spans="1:20" hidden="1" x14ac:dyDescent="0.35">
      <c r="A47" s="97" t="s">
        <v>91</v>
      </c>
      <c r="B47" s="98"/>
      <c r="C47" s="98"/>
      <c r="D47" s="98"/>
      <c r="E47" s="98"/>
      <c r="F47" s="98"/>
      <c r="G47" s="98"/>
      <c r="H47" s="98"/>
      <c r="I47" s="98"/>
      <c r="J47" s="98"/>
      <c r="K47" s="98"/>
      <c r="L47" s="98"/>
      <c r="M47" s="98"/>
      <c r="N47" s="98"/>
      <c r="O47" s="98"/>
      <c r="P47" s="98"/>
      <c r="Q47" s="98"/>
      <c r="R47" s="98"/>
      <c r="S47" s="98"/>
      <c r="T47" s="98"/>
    </row>
    <row r="48" spans="1:20" hidden="1" x14ac:dyDescent="0.35">
      <c r="A48" s="97" t="s">
        <v>92</v>
      </c>
      <c r="B48" s="98"/>
      <c r="C48" s="98"/>
      <c r="D48" s="98"/>
      <c r="E48" s="98"/>
      <c r="F48" s="98"/>
      <c r="G48" s="98"/>
      <c r="H48" s="98"/>
      <c r="I48" s="98"/>
      <c r="J48" s="98"/>
      <c r="K48" s="98"/>
      <c r="L48" s="98"/>
      <c r="M48" s="98"/>
      <c r="N48" s="98"/>
      <c r="O48" s="98"/>
      <c r="P48" s="98"/>
      <c r="Q48" s="98"/>
      <c r="R48" s="98"/>
      <c r="S48" s="98"/>
      <c r="T48" s="98"/>
    </row>
    <row r="49" spans="1:20" hidden="1" x14ac:dyDescent="0.35">
      <c r="A49" s="97" t="s">
        <v>93</v>
      </c>
      <c r="B49" s="98"/>
      <c r="C49" s="98"/>
      <c r="D49" s="98"/>
      <c r="E49" s="98"/>
      <c r="F49" s="98"/>
      <c r="G49" s="98"/>
      <c r="H49" s="98"/>
      <c r="I49" s="98"/>
      <c r="J49" s="98"/>
      <c r="K49" s="98"/>
      <c r="L49" s="98"/>
      <c r="M49" s="98"/>
      <c r="N49" s="98"/>
      <c r="O49" s="98"/>
      <c r="P49" s="98"/>
      <c r="Q49" s="98"/>
      <c r="R49" s="98"/>
      <c r="S49" s="98"/>
      <c r="T49" s="98"/>
    </row>
    <row r="50" spans="1:20" hidden="1" x14ac:dyDescent="0.35">
      <c r="A50" s="97" t="s">
        <v>94</v>
      </c>
      <c r="B50" s="98"/>
      <c r="C50" s="98"/>
      <c r="D50" s="98"/>
      <c r="E50" s="98"/>
      <c r="F50" s="98"/>
      <c r="G50" s="98"/>
      <c r="H50" s="98"/>
      <c r="I50" s="98"/>
      <c r="J50" s="98"/>
      <c r="K50" s="98"/>
      <c r="L50" s="98"/>
      <c r="M50" s="98"/>
      <c r="N50" s="98"/>
      <c r="O50" s="98"/>
      <c r="P50" s="98"/>
      <c r="Q50" s="98"/>
      <c r="R50" s="98"/>
      <c r="S50" s="98"/>
      <c r="T50" s="98"/>
    </row>
    <row r="51" spans="1:20" hidden="1" x14ac:dyDescent="0.35">
      <c r="A51" s="97" t="s">
        <v>95</v>
      </c>
      <c r="B51" s="98"/>
      <c r="C51" s="98"/>
      <c r="D51" s="98"/>
      <c r="E51" s="98"/>
      <c r="F51" s="98"/>
      <c r="G51" s="98"/>
      <c r="H51" s="98"/>
      <c r="I51" s="98"/>
      <c r="J51" s="98"/>
      <c r="K51" s="98"/>
      <c r="L51" s="98"/>
      <c r="M51" s="98"/>
      <c r="N51" s="98"/>
      <c r="O51" s="98"/>
      <c r="P51" s="98"/>
      <c r="Q51" s="98"/>
      <c r="R51" s="98"/>
      <c r="S51" s="98"/>
      <c r="T51" s="98"/>
    </row>
    <row r="52" spans="1:20" hidden="1" x14ac:dyDescent="0.35">
      <c r="A52" s="97" t="s">
        <v>96</v>
      </c>
      <c r="B52" s="98"/>
      <c r="C52" s="98"/>
      <c r="D52" s="98"/>
      <c r="E52" s="98"/>
      <c r="F52" s="98"/>
      <c r="G52" s="98"/>
      <c r="H52" s="98"/>
      <c r="I52" s="98"/>
      <c r="J52" s="98"/>
      <c r="K52" s="98"/>
      <c r="L52" s="98"/>
      <c r="M52" s="98"/>
      <c r="N52" s="98"/>
      <c r="O52" s="98"/>
      <c r="P52" s="98"/>
      <c r="Q52" s="98"/>
      <c r="R52" s="98"/>
      <c r="S52" s="98"/>
      <c r="T52" s="98"/>
    </row>
    <row r="53" spans="1:20" hidden="1" x14ac:dyDescent="0.35">
      <c r="A53" s="97" t="s">
        <v>97</v>
      </c>
      <c r="B53" s="98"/>
      <c r="C53" s="98"/>
      <c r="D53" s="98"/>
      <c r="E53" s="98"/>
      <c r="F53" s="98"/>
      <c r="G53" s="98"/>
      <c r="H53" s="98"/>
      <c r="I53" s="98"/>
      <c r="J53" s="98"/>
      <c r="K53" s="98"/>
      <c r="L53" s="98"/>
      <c r="M53" s="98"/>
      <c r="N53" s="98"/>
      <c r="O53" s="98"/>
      <c r="P53" s="98"/>
      <c r="Q53" s="98"/>
      <c r="R53" s="98"/>
      <c r="S53" s="98"/>
      <c r="T53" s="98"/>
    </row>
    <row r="54" spans="1:20" hidden="1" x14ac:dyDescent="0.35">
      <c r="A54" s="97" t="s">
        <v>98</v>
      </c>
      <c r="B54" s="98"/>
      <c r="C54" s="98"/>
      <c r="D54" s="98"/>
      <c r="E54" s="98"/>
      <c r="F54" s="98"/>
      <c r="G54" s="98"/>
      <c r="H54" s="98"/>
      <c r="I54" s="98"/>
      <c r="J54" s="98"/>
      <c r="K54" s="98"/>
      <c r="L54" s="98"/>
      <c r="M54" s="98"/>
      <c r="N54" s="98"/>
      <c r="O54" s="98"/>
      <c r="P54" s="98"/>
      <c r="Q54" s="98"/>
      <c r="R54" s="98"/>
      <c r="S54" s="98"/>
      <c r="T54" s="98"/>
    </row>
    <row r="55" spans="1:20" hidden="1" x14ac:dyDescent="0.35">
      <c r="A55" s="97" t="s">
        <v>99</v>
      </c>
      <c r="B55" s="98"/>
      <c r="C55" s="98"/>
      <c r="D55" s="98"/>
      <c r="E55" s="98"/>
      <c r="F55" s="98"/>
      <c r="G55" s="98"/>
      <c r="H55" s="98"/>
      <c r="I55" s="98"/>
      <c r="J55" s="98"/>
      <c r="K55" s="98"/>
      <c r="L55" s="98"/>
      <c r="M55" s="98"/>
      <c r="N55" s="98"/>
      <c r="O55" s="98"/>
      <c r="P55" s="98"/>
      <c r="Q55" s="98"/>
      <c r="R55" s="98"/>
      <c r="S55" s="98"/>
      <c r="T55" s="98"/>
    </row>
    <row r="56" spans="1:20" hidden="1" x14ac:dyDescent="0.35">
      <c r="A56" s="97" t="s">
        <v>100</v>
      </c>
      <c r="B56" s="98"/>
      <c r="C56" s="98"/>
      <c r="D56" s="98"/>
      <c r="E56" s="98"/>
      <c r="F56" s="98"/>
      <c r="G56" s="98"/>
      <c r="H56" s="98"/>
      <c r="I56" s="98"/>
      <c r="J56" s="98"/>
      <c r="K56" s="98"/>
      <c r="L56" s="98"/>
      <c r="M56" s="98"/>
      <c r="N56" s="98"/>
      <c r="O56" s="98"/>
      <c r="P56" s="98"/>
      <c r="Q56" s="98"/>
      <c r="R56" s="98"/>
      <c r="S56" s="98"/>
      <c r="T56" s="98"/>
    </row>
    <row r="57" spans="1:20" hidden="1" x14ac:dyDescent="0.35">
      <c r="A57" s="97" t="s">
        <v>89</v>
      </c>
      <c r="B57" s="98"/>
      <c r="C57" s="98"/>
      <c r="D57" s="98"/>
      <c r="E57" s="98"/>
      <c r="F57" s="98"/>
      <c r="G57" s="98"/>
      <c r="H57" s="98"/>
      <c r="I57" s="98"/>
      <c r="J57" s="98"/>
      <c r="K57" s="98"/>
      <c r="L57" s="98"/>
      <c r="M57" s="98"/>
      <c r="N57" s="98"/>
      <c r="O57" s="98"/>
      <c r="P57" s="98"/>
      <c r="Q57" s="98"/>
      <c r="R57" s="98"/>
      <c r="S57" s="98"/>
      <c r="T57" s="98"/>
    </row>
    <row r="58" spans="1:20" hidden="1" x14ac:dyDescent="0.35">
      <c r="A58" s="97" t="s">
        <v>90</v>
      </c>
      <c r="B58" s="98"/>
      <c r="C58" s="98"/>
      <c r="D58" s="98"/>
      <c r="E58" s="98"/>
      <c r="F58" s="98"/>
      <c r="G58" s="98"/>
      <c r="H58" s="98"/>
      <c r="I58" s="98"/>
      <c r="J58" s="98"/>
      <c r="K58" s="98"/>
      <c r="L58" s="98"/>
      <c r="M58" s="98"/>
      <c r="N58" s="98"/>
      <c r="O58" s="98"/>
      <c r="P58" s="98"/>
      <c r="Q58" s="98"/>
      <c r="R58" s="98"/>
      <c r="S58" s="98"/>
      <c r="T58" s="98"/>
    </row>
    <row r="59" spans="1:20" hidden="1" x14ac:dyDescent="0.35">
      <c r="A59" s="97" t="s">
        <v>91</v>
      </c>
      <c r="B59" s="98"/>
      <c r="C59" s="98"/>
      <c r="D59" s="98"/>
      <c r="E59" s="98"/>
      <c r="F59" s="98"/>
      <c r="G59" s="98"/>
      <c r="H59" s="98"/>
      <c r="I59" s="98"/>
      <c r="J59" s="98"/>
      <c r="K59" s="98"/>
      <c r="L59" s="98"/>
      <c r="M59" s="98"/>
      <c r="N59" s="98"/>
      <c r="O59" s="98"/>
      <c r="P59" s="98"/>
      <c r="Q59" s="98"/>
      <c r="R59" s="98"/>
      <c r="S59" s="98"/>
      <c r="T59" s="98"/>
    </row>
    <row r="60" spans="1:20" hidden="1" x14ac:dyDescent="0.35">
      <c r="A60" s="97" t="s">
        <v>92</v>
      </c>
      <c r="B60" s="98"/>
      <c r="C60" s="98"/>
      <c r="D60" s="98"/>
      <c r="E60" s="98"/>
      <c r="F60" s="98"/>
      <c r="G60" s="98"/>
      <c r="H60" s="98"/>
      <c r="I60" s="98"/>
      <c r="J60" s="98"/>
      <c r="K60" s="98"/>
      <c r="L60" s="98"/>
      <c r="M60" s="98"/>
      <c r="N60" s="98"/>
      <c r="O60" s="98"/>
      <c r="P60" s="98"/>
      <c r="Q60" s="98"/>
      <c r="R60" s="98"/>
      <c r="S60" s="98"/>
      <c r="T60" s="98"/>
    </row>
    <row r="61" spans="1:20" hidden="1" x14ac:dyDescent="0.35">
      <c r="A61" s="97" t="s">
        <v>93</v>
      </c>
      <c r="B61" s="98"/>
      <c r="C61" s="98"/>
      <c r="D61" s="98"/>
      <c r="E61" s="98"/>
      <c r="F61" s="98"/>
      <c r="G61" s="98"/>
      <c r="H61" s="98"/>
      <c r="I61" s="98"/>
      <c r="J61" s="98"/>
      <c r="K61" s="98"/>
      <c r="L61" s="98"/>
      <c r="M61" s="98"/>
      <c r="N61" s="98"/>
      <c r="O61" s="98"/>
      <c r="P61" s="98"/>
      <c r="Q61" s="98"/>
      <c r="R61" s="98"/>
      <c r="S61" s="98"/>
      <c r="T61" s="98"/>
    </row>
    <row r="62" spans="1:20" hidden="1" x14ac:dyDescent="0.35">
      <c r="A62" s="97" t="s">
        <v>94</v>
      </c>
      <c r="B62" s="98"/>
      <c r="C62" s="98"/>
      <c r="D62" s="98"/>
      <c r="E62" s="98"/>
      <c r="F62" s="98"/>
      <c r="G62" s="98"/>
      <c r="H62" s="98"/>
      <c r="I62" s="98"/>
      <c r="J62" s="98"/>
      <c r="K62" s="98"/>
      <c r="L62" s="98"/>
      <c r="M62" s="98"/>
      <c r="N62" s="98"/>
      <c r="O62" s="98"/>
      <c r="P62" s="98"/>
      <c r="Q62" s="98"/>
      <c r="R62" s="98"/>
      <c r="S62" s="98"/>
      <c r="T62" s="98"/>
    </row>
    <row r="63" spans="1:20" hidden="1" x14ac:dyDescent="0.35">
      <c r="A63" s="97" t="s">
        <v>95</v>
      </c>
      <c r="B63" s="98"/>
      <c r="C63" s="98"/>
      <c r="D63" s="98"/>
      <c r="E63" s="98"/>
      <c r="F63" s="98"/>
      <c r="G63" s="98"/>
      <c r="H63" s="98"/>
      <c r="I63" s="98"/>
      <c r="J63" s="98"/>
      <c r="K63" s="98"/>
      <c r="L63" s="98"/>
      <c r="M63" s="98"/>
      <c r="N63" s="98"/>
      <c r="O63" s="98"/>
      <c r="P63" s="98"/>
      <c r="Q63" s="98"/>
      <c r="R63" s="98"/>
      <c r="S63" s="98"/>
      <c r="T63" s="98"/>
    </row>
    <row r="64" spans="1:20" hidden="1" x14ac:dyDescent="0.35">
      <c r="A64" s="97" t="s">
        <v>96</v>
      </c>
      <c r="B64" s="98"/>
      <c r="C64" s="98"/>
      <c r="D64" s="98"/>
      <c r="E64" s="98"/>
      <c r="F64" s="98"/>
      <c r="G64" s="98"/>
      <c r="H64" s="98"/>
      <c r="I64" s="98"/>
      <c r="J64" s="98"/>
      <c r="K64" s="98"/>
      <c r="L64" s="98"/>
      <c r="M64" s="98"/>
      <c r="N64" s="98"/>
      <c r="O64" s="98"/>
      <c r="P64" s="98"/>
      <c r="Q64" s="98"/>
      <c r="R64" s="98"/>
      <c r="S64" s="98"/>
      <c r="T64" s="98"/>
    </row>
    <row r="65" spans="1:20" hidden="1" x14ac:dyDescent="0.35">
      <c r="A65" s="97" t="s">
        <v>97</v>
      </c>
      <c r="B65" s="98"/>
      <c r="C65" s="98"/>
      <c r="D65" s="98"/>
      <c r="E65" s="98"/>
      <c r="F65" s="98"/>
      <c r="G65" s="98"/>
      <c r="H65" s="98"/>
      <c r="I65" s="98"/>
      <c r="J65" s="98"/>
      <c r="K65" s="98"/>
      <c r="L65" s="98"/>
      <c r="M65" s="98"/>
      <c r="N65" s="98"/>
      <c r="O65" s="98"/>
      <c r="P65" s="98"/>
      <c r="Q65" s="98"/>
      <c r="R65" s="98"/>
      <c r="S65" s="98"/>
      <c r="T65" s="98"/>
    </row>
    <row r="66" spans="1:20" hidden="1" x14ac:dyDescent="0.35">
      <c r="A66" s="97" t="s">
        <v>98</v>
      </c>
      <c r="B66" s="98"/>
      <c r="C66" s="98"/>
      <c r="D66" s="98"/>
      <c r="E66" s="98"/>
      <c r="F66" s="98"/>
      <c r="G66" s="98"/>
      <c r="H66" s="98"/>
      <c r="I66" s="98"/>
      <c r="J66" s="98"/>
      <c r="K66" s="98"/>
      <c r="L66" s="98"/>
      <c r="M66" s="98"/>
      <c r="N66" s="98"/>
      <c r="O66" s="98"/>
      <c r="P66" s="98"/>
      <c r="Q66" s="98"/>
      <c r="R66" s="98"/>
      <c r="S66" s="98"/>
      <c r="T66" s="98"/>
    </row>
    <row r="67" spans="1:20" hidden="1" x14ac:dyDescent="0.35">
      <c r="A67" s="97" t="s">
        <v>99</v>
      </c>
      <c r="B67" s="98"/>
      <c r="C67" s="98"/>
      <c r="D67" s="98"/>
      <c r="E67" s="98"/>
      <c r="F67" s="98"/>
      <c r="G67" s="98"/>
      <c r="H67" s="98"/>
      <c r="I67" s="98"/>
      <c r="J67" s="98"/>
      <c r="K67" s="98"/>
      <c r="L67" s="98"/>
      <c r="M67" s="98"/>
      <c r="N67" s="98"/>
      <c r="O67" s="98"/>
      <c r="P67" s="98"/>
      <c r="Q67" s="98"/>
      <c r="R67" s="98"/>
      <c r="S67" s="98"/>
      <c r="T67" s="98"/>
    </row>
    <row r="68" spans="1:20" hidden="1" x14ac:dyDescent="0.35">
      <c r="A68" s="97" t="s">
        <v>100</v>
      </c>
      <c r="B68" s="98"/>
      <c r="C68" s="98"/>
      <c r="D68" s="98"/>
      <c r="E68" s="98"/>
      <c r="F68" s="98"/>
      <c r="G68" s="98"/>
      <c r="H68" s="98"/>
      <c r="I68" s="98"/>
      <c r="J68" s="98"/>
      <c r="K68" s="98"/>
      <c r="L68" s="98"/>
      <c r="M68" s="98"/>
      <c r="N68" s="98"/>
      <c r="O68" s="98"/>
      <c r="P68" s="98"/>
      <c r="Q68" s="98"/>
      <c r="R68" s="98"/>
      <c r="S68" s="98"/>
      <c r="T68" s="98"/>
    </row>
    <row r="69" spans="1:20" hidden="1" x14ac:dyDescent="0.35">
      <c r="A69" s="97" t="s">
        <v>89</v>
      </c>
      <c r="B69" s="98"/>
      <c r="C69" s="98"/>
      <c r="D69" s="98"/>
      <c r="E69" s="98"/>
      <c r="F69" s="98"/>
      <c r="G69" s="98"/>
      <c r="H69" s="98"/>
      <c r="I69" s="98"/>
      <c r="J69" s="98"/>
      <c r="K69" s="98"/>
      <c r="L69" s="98"/>
      <c r="M69" s="98"/>
      <c r="N69" s="98"/>
      <c r="O69" s="98"/>
      <c r="P69" s="98"/>
      <c r="Q69" s="98"/>
      <c r="R69" s="98"/>
      <c r="S69" s="98"/>
      <c r="T69" s="98"/>
    </row>
    <row r="70" spans="1:20" hidden="1" x14ac:dyDescent="0.35">
      <c r="A70" s="97" t="s">
        <v>90</v>
      </c>
      <c r="B70" s="98"/>
      <c r="C70" s="98"/>
      <c r="D70" s="98"/>
      <c r="E70" s="98"/>
      <c r="F70" s="98"/>
      <c r="G70" s="98"/>
      <c r="H70" s="98"/>
      <c r="I70" s="98"/>
      <c r="J70" s="98"/>
      <c r="K70" s="98"/>
      <c r="L70" s="98"/>
      <c r="M70" s="98"/>
      <c r="N70" s="98"/>
      <c r="O70" s="98"/>
      <c r="P70" s="98"/>
      <c r="Q70" s="98"/>
      <c r="R70" s="98"/>
      <c r="S70" s="98"/>
      <c r="T70" s="98"/>
    </row>
    <row r="71" spans="1:20" hidden="1" x14ac:dyDescent="0.35">
      <c r="A71" s="97" t="s">
        <v>91</v>
      </c>
      <c r="B71" s="98"/>
      <c r="C71" s="98"/>
      <c r="D71" s="98"/>
      <c r="E71" s="98"/>
      <c r="F71" s="98"/>
      <c r="G71" s="98"/>
      <c r="H71" s="98"/>
      <c r="I71" s="98"/>
      <c r="J71" s="98"/>
      <c r="K71" s="98"/>
      <c r="L71" s="98"/>
      <c r="M71" s="98"/>
      <c r="N71" s="98"/>
      <c r="O71" s="98"/>
      <c r="P71" s="98"/>
      <c r="Q71" s="98"/>
      <c r="R71" s="98"/>
      <c r="S71" s="98"/>
      <c r="T71" s="98"/>
    </row>
    <row r="72" spans="1:20" hidden="1" x14ac:dyDescent="0.35">
      <c r="A72" s="97" t="s">
        <v>92</v>
      </c>
      <c r="B72" s="98"/>
      <c r="C72" s="98"/>
      <c r="D72" s="98"/>
      <c r="E72" s="98"/>
      <c r="F72" s="98"/>
      <c r="G72" s="98"/>
      <c r="H72" s="98"/>
      <c r="I72" s="98"/>
      <c r="J72" s="98"/>
      <c r="K72" s="98"/>
      <c r="L72" s="98"/>
      <c r="M72" s="98"/>
      <c r="N72" s="98"/>
      <c r="O72" s="98"/>
      <c r="P72" s="98"/>
      <c r="Q72" s="98"/>
      <c r="R72" s="98"/>
      <c r="S72" s="98"/>
      <c r="T72" s="98"/>
    </row>
    <row r="73" spans="1:20" hidden="1" x14ac:dyDescent="0.35">
      <c r="A73" s="97" t="s">
        <v>93</v>
      </c>
      <c r="B73" s="98"/>
      <c r="C73" s="98"/>
      <c r="D73" s="98"/>
      <c r="E73" s="98"/>
      <c r="F73" s="98"/>
      <c r="G73" s="98"/>
      <c r="H73" s="98"/>
      <c r="I73" s="98"/>
      <c r="J73" s="98"/>
      <c r="K73" s="98"/>
      <c r="L73" s="98"/>
      <c r="M73" s="98"/>
      <c r="N73" s="98"/>
      <c r="O73" s="98"/>
      <c r="P73" s="98"/>
      <c r="Q73" s="98"/>
      <c r="R73" s="98"/>
      <c r="S73" s="98"/>
      <c r="T73" s="98"/>
    </row>
    <row r="74" spans="1:20" hidden="1" x14ac:dyDescent="0.35">
      <c r="A74" s="97" t="s">
        <v>94</v>
      </c>
      <c r="B74" s="98"/>
      <c r="C74" s="98"/>
      <c r="D74" s="98"/>
      <c r="E74" s="98"/>
      <c r="F74" s="98"/>
      <c r="G74" s="98"/>
      <c r="H74" s="98"/>
      <c r="I74" s="98"/>
      <c r="J74" s="98"/>
      <c r="K74" s="98"/>
      <c r="L74" s="98"/>
      <c r="M74" s="98"/>
      <c r="N74" s="98"/>
      <c r="O74" s="98"/>
      <c r="P74" s="98"/>
      <c r="Q74" s="98"/>
      <c r="R74" s="98"/>
      <c r="S74" s="98"/>
      <c r="T74" s="98"/>
    </row>
    <row r="75" spans="1:20" hidden="1" x14ac:dyDescent="0.35">
      <c r="A75" s="97" t="s">
        <v>95</v>
      </c>
      <c r="B75" s="98"/>
      <c r="C75" s="98"/>
      <c r="D75" s="98"/>
      <c r="E75" s="98"/>
      <c r="F75" s="98"/>
      <c r="G75" s="98"/>
      <c r="H75" s="98"/>
      <c r="I75" s="98"/>
      <c r="J75" s="98"/>
      <c r="K75" s="98"/>
      <c r="L75" s="98"/>
      <c r="M75" s="98"/>
      <c r="N75" s="98"/>
      <c r="O75" s="98"/>
      <c r="P75" s="98"/>
      <c r="Q75" s="98"/>
      <c r="R75" s="98"/>
      <c r="S75" s="98"/>
      <c r="T75" s="98"/>
    </row>
    <row r="76" spans="1:20" hidden="1" x14ac:dyDescent="0.35">
      <c r="A76" s="97" t="s">
        <v>96</v>
      </c>
      <c r="B76" s="98"/>
      <c r="C76" s="98"/>
      <c r="D76" s="98"/>
      <c r="E76" s="98"/>
      <c r="F76" s="98"/>
      <c r="G76" s="98"/>
      <c r="H76" s="98"/>
      <c r="I76" s="98"/>
      <c r="J76" s="98"/>
      <c r="K76" s="98"/>
      <c r="L76" s="98"/>
      <c r="M76" s="98"/>
      <c r="N76" s="98"/>
      <c r="O76" s="98"/>
      <c r="P76" s="98"/>
      <c r="Q76" s="98"/>
      <c r="R76" s="98"/>
      <c r="S76" s="98"/>
      <c r="T76" s="98"/>
    </row>
    <row r="77" spans="1:20" hidden="1" x14ac:dyDescent="0.35">
      <c r="A77" s="97" t="s">
        <v>97</v>
      </c>
      <c r="B77" s="98"/>
      <c r="C77" s="98"/>
      <c r="D77" s="98"/>
      <c r="E77" s="98"/>
      <c r="F77" s="98"/>
      <c r="G77" s="98"/>
      <c r="H77" s="98"/>
      <c r="I77" s="98"/>
      <c r="J77" s="98"/>
      <c r="K77" s="98"/>
      <c r="L77" s="98"/>
      <c r="M77" s="98"/>
      <c r="N77" s="98"/>
      <c r="O77" s="98"/>
      <c r="P77" s="98"/>
      <c r="Q77" s="98"/>
      <c r="R77" s="98"/>
      <c r="S77" s="98"/>
      <c r="T77" s="98"/>
    </row>
    <row r="78" spans="1:20" hidden="1" x14ac:dyDescent="0.35">
      <c r="A78" s="97" t="s">
        <v>98</v>
      </c>
      <c r="B78" s="98"/>
      <c r="C78" s="98"/>
      <c r="D78" s="98"/>
      <c r="E78" s="98"/>
      <c r="F78" s="98"/>
      <c r="G78" s="98"/>
      <c r="H78" s="98"/>
      <c r="I78" s="98"/>
      <c r="J78" s="98"/>
      <c r="K78" s="98"/>
      <c r="L78" s="98"/>
      <c r="M78" s="98"/>
      <c r="N78" s="98"/>
      <c r="O78" s="98"/>
      <c r="P78" s="98"/>
      <c r="Q78" s="98"/>
      <c r="R78" s="98"/>
      <c r="S78" s="98"/>
      <c r="T78" s="98"/>
    </row>
    <row r="79" spans="1:20" hidden="1" x14ac:dyDescent="0.35">
      <c r="A79" s="97" t="s">
        <v>99</v>
      </c>
      <c r="B79" s="98"/>
      <c r="C79" s="98"/>
      <c r="D79" s="98"/>
      <c r="E79" s="98"/>
      <c r="F79" s="98"/>
      <c r="G79" s="98"/>
      <c r="H79" s="98"/>
      <c r="I79" s="98"/>
      <c r="J79" s="98"/>
      <c r="K79" s="98"/>
      <c r="L79" s="98"/>
      <c r="M79" s="98"/>
      <c r="N79" s="98"/>
      <c r="O79" s="98"/>
      <c r="P79" s="98"/>
      <c r="Q79" s="98"/>
      <c r="R79" s="98"/>
      <c r="S79" s="98"/>
      <c r="T79" s="98"/>
    </row>
    <row r="80" spans="1:20" hidden="1" x14ac:dyDescent="0.35">
      <c r="A80" s="97" t="s">
        <v>100</v>
      </c>
      <c r="B80" s="98"/>
      <c r="C80" s="98"/>
      <c r="D80" s="98"/>
      <c r="E80" s="98"/>
      <c r="F80" s="98"/>
      <c r="G80" s="98"/>
      <c r="H80" s="98"/>
      <c r="I80" s="98"/>
      <c r="J80" s="98"/>
      <c r="K80" s="98"/>
      <c r="L80" s="98"/>
      <c r="M80" s="98"/>
      <c r="N80" s="98"/>
      <c r="O80" s="98"/>
      <c r="P80" s="98"/>
      <c r="Q80" s="98"/>
      <c r="R80" s="98"/>
      <c r="S80" s="98"/>
      <c r="T80" s="98"/>
    </row>
    <row r="81" spans="1:20" hidden="1" x14ac:dyDescent="0.35">
      <c r="A81" s="97" t="s">
        <v>89</v>
      </c>
      <c r="B81" s="98"/>
      <c r="C81" s="98"/>
      <c r="D81" s="98"/>
      <c r="E81" s="98"/>
      <c r="F81" s="98"/>
      <c r="G81" s="98"/>
      <c r="H81" s="98"/>
      <c r="I81" s="98"/>
      <c r="J81" s="98"/>
      <c r="K81" s="98"/>
      <c r="L81" s="98"/>
      <c r="M81" s="98"/>
      <c r="N81" s="98"/>
      <c r="O81" s="98"/>
      <c r="P81" s="98"/>
      <c r="Q81" s="98"/>
      <c r="R81" s="98"/>
      <c r="S81" s="98"/>
      <c r="T81" s="98"/>
    </row>
    <row r="82" spans="1:20" hidden="1" x14ac:dyDescent="0.35">
      <c r="A82" s="97" t="s">
        <v>90</v>
      </c>
      <c r="B82" s="98"/>
      <c r="C82" s="98"/>
      <c r="D82" s="98"/>
      <c r="E82" s="98"/>
      <c r="F82" s="98"/>
      <c r="G82" s="98"/>
      <c r="H82" s="98"/>
      <c r="I82" s="98"/>
      <c r="J82" s="98"/>
      <c r="K82" s="98"/>
      <c r="L82" s="98"/>
      <c r="M82" s="98"/>
      <c r="N82" s="98"/>
      <c r="O82" s="98"/>
      <c r="P82" s="98"/>
      <c r="Q82" s="98"/>
      <c r="R82" s="98"/>
      <c r="S82" s="98"/>
      <c r="T82" s="98"/>
    </row>
    <row r="83" spans="1:20" hidden="1" x14ac:dyDescent="0.35">
      <c r="A83" s="97" t="s">
        <v>91</v>
      </c>
      <c r="B83" s="98"/>
      <c r="C83" s="98"/>
      <c r="D83" s="98"/>
      <c r="E83" s="98"/>
      <c r="F83" s="98"/>
      <c r="G83" s="98"/>
      <c r="H83" s="98"/>
      <c r="I83" s="98"/>
      <c r="J83" s="98"/>
      <c r="K83" s="98"/>
      <c r="L83" s="98"/>
      <c r="M83" s="98"/>
      <c r="N83" s="98"/>
      <c r="O83" s="98"/>
      <c r="P83" s="98"/>
      <c r="Q83" s="98"/>
      <c r="R83" s="98"/>
      <c r="S83" s="98"/>
      <c r="T83" s="98"/>
    </row>
    <row r="84" spans="1:20" hidden="1" x14ac:dyDescent="0.35">
      <c r="A84" s="97" t="s">
        <v>92</v>
      </c>
      <c r="B84" s="98"/>
      <c r="C84" s="98"/>
      <c r="D84" s="98"/>
      <c r="E84" s="98"/>
      <c r="F84" s="98"/>
      <c r="G84" s="98"/>
      <c r="H84" s="98"/>
      <c r="I84" s="98"/>
      <c r="J84" s="98"/>
      <c r="K84" s="98"/>
      <c r="L84" s="98"/>
      <c r="M84" s="98"/>
      <c r="N84" s="98"/>
      <c r="O84" s="98"/>
      <c r="P84" s="98"/>
      <c r="Q84" s="98"/>
      <c r="R84" s="98"/>
      <c r="S84" s="98"/>
      <c r="T84" s="98"/>
    </row>
    <row r="85" spans="1:20" hidden="1" x14ac:dyDescent="0.35">
      <c r="A85" s="97" t="s">
        <v>93</v>
      </c>
      <c r="B85" s="98"/>
      <c r="C85" s="98"/>
      <c r="D85" s="98"/>
      <c r="E85" s="98"/>
      <c r="F85" s="98"/>
      <c r="G85" s="98"/>
      <c r="H85" s="98"/>
      <c r="I85" s="98"/>
      <c r="J85" s="98"/>
      <c r="K85" s="98"/>
      <c r="L85" s="98"/>
      <c r="M85" s="98"/>
      <c r="N85" s="98"/>
      <c r="O85" s="98"/>
      <c r="P85" s="98"/>
      <c r="Q85" s="98"/>
      <c r="R85" s="98"/>
      <c r="S85" s="98"/>
      <c r="T85" s="98"/>
    </row>
    <row r="86" spans="1:20" hidden="1" x14ac:dyDescent="0.35">
      <c r="A86" s="97" t="s">
        <v>94</v>
      </c>
      <c r="B86" s="98"/>
      <c r="C86" s="98"/>
      <c r="D86" s="98"/>
      <c r="E86" s="98"/>
      <c r="F86" s="98"/>
      <c r="G86" s="98"/>
      <c r="H86" s="98"/>
      <c r="I86" s="98"/>
      <c r="J86" s="98"/>
      <c r="K86" s="98"/>
      <c r="L86" s="98"/>
      <c r="M86" s="98"/>
      <c r="N86" s="98"/>
      <c r="O86" s="98"/>
      <c r="P86" s="98"/>
      <c r="Q86" s="98"/>
      <c r="R86" s="98"/>
      <c r="S86" s="98"/>
      <c r="T86" s="98"/>
    </row>
    <row r="87" spans="1:20" hidden="1" x14ac:dyDescent="0.35">
      <c r="A87" s="97" t="s">
        <v>95</v>
      </c>
      <c r="B87" s="98"/>
      <c r="C87" s="98"/>
      <c r="D87" s="98"/>
      <c r="E87" s="98"/>
      <c r="F87" s="98"/>
      <c r="G87" s="98"/>
      <c r="H87" s="98"/>
      <c r="I87" s="98"/>
      <c r="J87" s="98"/>
      <c r="K87" s="98"/>
      <c r="L87" s="98"/>
      <c r="M87" s="98"/>
      <c r="N87" s="98"/>
      <c r="O87" s="98"/>
      <c r="P87" s="98"/>
      <c r="Q87" s="98"/>
      <c r="R87" s="98"/>
      <c r="S87" s="98"/>
      <c r="T87" s="98"/>
    </row>
    <row r="88" spans="1:20" hidden="1" x14ac:dyDescent="0.35">
      <c r="A88" s="97" t="s">
        <v>96</v>
      </c>
      <c r="B88" s="98"/>
      <c r="C88" s="98"/>
      <c r="D88" s="98"/>
      <c r="E88" s="98"/>
      <c r="F88" s="98"/>
      <c r="G88" s="98"/>
      <c r="H88" s="98"/>
      <c r="I88" s="98"/>
      <c r="J88" s="98"/>
      <c r="K88" s="98"/>
      <c r="L88" s="98"/>
      <c r="M88" s="98"/>
      <c r="N88" s="98"/>
      <c r="O88" s="98"/>
      <c r="P88" s="98"/>
      <c r="Q88" s="98"/>
      <c r="R88" s="98"/>
      <c r="S88" s="98"/>
      <c r="T88" s="98"/>
    </row>
    <row r="89" spans="1:20" hidden="1" x14ac:dyDescent="0.35">
      <c r="A89" s="97" t="s">
        <v>97</v>
      </c>
      <c r="B89" s="98"/>
      <c r="C89" s="98"/>
      <c r="D89" s="98"/>
      <c r="E89" s="98"/>
      <c r="F89" s="98"/>
      <c r="G89" s="98"/>
      <c r="H89" s="98"/>
      <c r="I89" s="98"/>
      <c r="J89" s="98"/>
      <c r="K89" s="98"/>
      <c r="L89" s="98"/>
      <c r="M89" s="98"/>
      <c r="N89" s="98"/>
      <c r="O89" s="98"/>
      <c r="P89" s="98"/>
      <c r="Q89" s="98"/>
      <c r="R89" s="98"/>
      <c r="S89" s="98"/>
      <c r="T89" s="98"/>
    </row>
    <row r="90" spans="1:20" hidden="1" x14ac:dyDescent="0.35">
      <c r="A90" s="97" t="s">
        <v>98</v>
      </c>
      <c r="B90" s="98"/>
      <c r="C90" s="98"/>
      <c r="D90" s="98"/>
      <c r="E90" s="98"/>
      <c r="F90" s="98"/>
      <c r="G90" s="98"/>
      <c r="H90" s="98"/>
      <c r="I90" s="98"/>
      <c r="J90" s="98"/>
      <c r="K90" s="98"/>
      <c r="L90" s="98"/>
      <c r="M90" s="98"/>
      <c r="N90" s="98"/>
      <c r="O90" s="98"/>
      <c r="P90" s="98"/>
      <c r="Q90" s="98"/>
      <c r="R90" s="98"/>
      <c r="S90" s="98"/>
      <c r="T90" s="98"/>
    </row>
    <row r="91" spans="1:20" hidden="1" x14ac:dyDescent="0.35">
      <c r="A91" s="97" t="s">
        <v>99</v>
      </c>
      <c r="B91" s="98"/>
      <c r="C91" s="98"/>
      <c r="D91" s="98"/>
      <c r="E91" s="98"/>
      <c r="F91" s="98"/>
      <c r="G91" s="98"/>
      <c r="H91" s="98"/>
      <c r="I91" s="98"/>
      <c r="J91" s="98"/>
      <c r="K91" s="98"/>
      <c r="L91" s="98"/>
      <c r="M91" s="98"/>
      <c r="N91" s="98"/>
      <c r="O91" s="98"/>
      <c r="P91" s="98"/>
      <c r="Q91" s="98"/>
      <c r="R91" s="98"/>
      <c r="S91" s="98"/>
      <c r="T91" s="98"/>
    </row>
    <row r="92" spans="1:20" hidden="1" x14ac:dyDescent="0.35">
      <c r="A92" s="97" t="s">
        <v>100</v>
      </c>
      <c r="B92" s="98"/>
      <c r="C92" s="98"/>
      <c r="D92" s="98"/>
      <c r="E92" s="98"/>
      <c r="F92" s="98"/>
      <c r="G92" s="98"/>
      <c r="H92" s="98"/>
      <c r="I92" s="98"/>
      <c r="J92" s="98"/>
      <c r="K92" s="98"/>
      <c r="L92" s="98"/>
      <c r="M92" s="98"/>
      <c r="N92" s="98"/>
      <c r="O92" s="98"/>
      <c r="P92" s="98"/>
      <c r="Q92" s="98"/>
      <c r="R92" s="98"/>
      <c r="S92" s="98"/>
      <c r="T92" s="98"/>
    </row>
    <row r="93" spans="1:20" hidden="1" x14ac:dyDescent="0.35">
      <c r="A93" s="97" t="s">
        <v>89</v>
      </c>
      <c r="B93" s="98"/>
      <c r="C93" s="98"/>
      <c r="D93" s="98"/>
      <c r="E93" s="98"/>
      <c r="F93" s="98"/>
      <c r="G93" s="98"/>
      <c r="H93" s="98"/>
      <c r="I93" s="98"/>
      <c r="J93" s="98"/>
      <c r="K93" s="98"/>
      <c r="L93" s="98"/>
      <c r="M93" s="98"/>
      <c r="N93" s="98"/>
      <c r="O93" s="98"/>
      <c r="P93" s="98"/>
      <c r="Q93" s="98"/>
      <c r="R93" s="98"/>
      <c r="S93" s="98"/>
      <c r="T93" s="98"/>
    </row>
    <row r="94" spans="1:20" hidden="1" x14ac:dyDescent="0.35">
      <c r="A94" s="97" t="s">
        <v>90</v>
      </c>
      <c r="B94" s="98"/>
      <c r="C94" s="98"/>
      <c r="D94" s="98"/>
      <c r="E94" s="98"/>
      <c r="F94" s="98"/>
      <c r="G94" s="98"/>
      <c r="H94" s="98"/>
      <c r="I94" s="98"/>
      <c r="J94" s="98"/>
      <c r="K94" s="98"/>
      <c r="L94" s="98"/>
      <c r="M94" s="98"/>
      <c r="N94" s="98"/>
      <c r="O94" s="98"/>
      <c r="P94" s="98"/>
      <c r="Q94" s="98"/>
      <c r="R94" s="98"/>
      <c r="S94" s="98"/>
      <c r="T94" s="98"/>
    </row>
    <row r="95" spans="1:20" hidden="1" x14ac:dyDescent="0.35">
      <c r="A95" s="97" t="s">
        <v>91</v>
      </c>
      <c r="B95" s="98"/>
      <c r="C95" s="98"/>
      <c r="D95" s="98"/>
      <c r="E95" s="98"/>
      <c r="F95" s="98"/>
      <c r="G95" s="98"/>
      <c r="H95" s="98"/>
      <c r="I95" s="98"/>
      <c r="J95" s="98"/>
      <c r="K95" s="98"/>
      <c r="L95" s="98"/>
      <c r="M95" s="98"/>
      <c r="N95" s="98"/>
      <c r="O95" s="98"/>
      <c r="P95" s="98"/>
      <c r="Q95" s="98"/>
      <c r="R95" s="98"/>
      <c r="S95" s="98"/>
      <c r="T95" s="98"/>
    </row>
    <row r="96" spans="1:20" hidden="1" x14ac:dyDescent="0.35">
      <c r="A96" s="97" t="s">
        <v>92</v>
      </c>
      <c r="B96" s="98"/>
      <c r="C96" s="98"/>
      <c r="D96" s="98"/>
      <c r="E96" s="98"/>
      <c r="F96" s="98"/>
      <c r="G96" s="98"/>
      <c r="H96" s="98"/>
      <c r="I96" s="98"/>
      <c r="J96" s="98"/>
      <c r="K96" s="98"/>
      <c r="L96" s="98"/>
      <c r="M96" s="98"/>
      <c r="N96" s="98"/>
      <c r="O96" s="98"/>
      <c r="P96" s="98"/>
      <c r="Q96" s="98"/>
      <c r="R96" s="98"/>
      <c r="S96" s="98"/>
      <c r="T96" s="98"/>
    </row>
    <row r="97" spans="1:20" hidden="1" x14ac:dyDescent="0.35">
      <c r="A97" s="97" t="s">
        <v>93</v>
      </c>
      <c r="B97" s="98"/>
      <c r="C97" s="98"/>
      <c r="D97" s="98"/>
      <c r="E97" s="98"/>
      <c r="F97" s="98"/>
      <c r="G97" s="98"/>
      <c r="H97" s="98"/>
      <c r="I97" s="98"/>
      <c r="J97" s="98"/>
      <c r="K97" s="98"/>
      <c r="L97" s="98"/>
      <c r="M97" s="98"/>
      <c r="N97" s="98"/>
      <c r="O97" s="98"/>
      <c r="P97" s="98"/>
      <c r="Q97" s="98"/>
      <c r="R97" s="98"/>
      <c r="S97" s="98"/>
      <c r="T97" s="98"/>
    </row>
    <row r="98" spans="1:20" hidden="1" x14ac:dyDescent="0.35">
      <c r="A98" s="97" t="s">
        <v>94</v>
      </c>
      <c r="B98" s="98"/>
      <c r="C98" s="98"/>
      <c r="D98" s="98"/>
      <c r="E98" s="98"/>
      <c r="F98" s="98"/>
      <c r="G98" s="98"/>
      <c r="H98" s="98"/>
      <c r="I98" s="98"/>
      <c r="J98" s="98"/>
      <c r="K98" s="98"/>
      <c r="L98" s="98"/>
      <c r="M98" s="98"/>
      <c r="N98" s="98"/>
      <c r="O98" s="98"/>
      <c r="P98" s="98"/>
      <c r="Q98" s="98"/>
      <c r="R98" s="98"/>
      <c r="S98" s="98"/>
      <c r="T98" s="98"/>
    </row>
    <row r="99" spans="1:20" hidden="1" x14ac:dyDescent="0.35">
      <c r="A99" s="97" t="s">
        <v>95</v>
      </c>
      <c r="B99" s="98"/>
      <c r="C99" s="98"/>
      <c r="D99" s="98"/>
      <c r="E99" s="98"/>
      <c r="F99" s="98"/>
      <c r="G99" s="98"/>
      <c r="H99" s="98"/>
      <c r="I99" s="98"/>
      <c r="J99" s="98"/>
      <c r="K99" s="98"/>
      <c r="L99" s="98"/>
      <c r="M99" s="98"/>
      <c r="N99" s="98"/>
      <c r="O99" s="98"/>
      <c r="P99" s="98"/>
      <c r="Q99" s="98"/>
      <c r="R99" s="98"/>
      <c r="S99" s="98"/>
      <c r="T99" s="98"/>
    </row>
    <row r="100" spans="1:20" hidden="1" x14ac:dyDescent="0.35">
      <c r="A100" s="97" t="s">
        <v>96</v>
      </c>
      <c r="B100" s="98"/>
      <c r="C100" s="98"/>
      <c r="D100" s="98"/>
      <c r="E100" s="98"/>
      <c r="F100" s="98"/>
      <c r="G100" s="98"/>
      <c r="H100" s="98"/>
      <c r="I100" s="98"/>
      <c r="J100" s="98"/>
      <c r="K100" s="98"/>
      <c r="L100" s="98"/>
      <c r="M100" s="98"/>
      <c r="N100" s="98"/>
      <c r="O100" s="98"/>
      <c r="P100" s="98"/>
      <c r="Q100" s="98"/>
      <c r="R100" s="98"/>
      <c r="S100" s="98"/>
      <c r="T100" s="98"/>
    </row>
    <row r="101" spans="1:20" hidden="1" x14ac:dyDescent="0.35">
      <c r="A101" s="97" t="s">
        <v>97</v>
      </c>
      <c r="B101" s="98"/>
      <c r="C101" s="98"/>
      <c r="D101" s="98"/>
      <c r="E101" s="98"/>
      <c r="F101" s="98"/>
      <c r="G101" s="98"/>
      <c r="H101" s="98"/>
      <c r="I101" s="98"/>
      <c r="J101" s="98"/>
      <c r="K101" s="98"/>
      <c r="L101" s="98"/>
      <c r="M101" s="98"/>
      <c r="N101" s="98"/>
      <c r="O101" s="98"/>
      <c r="P101" s="98"/>
      <c r="Q101" s="98"/>
      <c r="R101" s="98"/>
      <c r="S101" s="98"/>
      <c r="T101" s="98"/>
    </row>
    <row r="102" spans="1:20" hidden="1" x14ac:dyDescent="0.35">
      <c r="A102" s="97" t="s">
        <v>98</v>
      </c>
      <c r="B102" s="98"/>
      <c r="C102" s="98"/>
      <c r="D102" s="98"/>
      <c r="E102" s="98"/>
      <c r="F102" s="98"/>
      <c r="G102" s="98"/>
      <c r="H102" s="98"/>
      <c r="I102" s="98"/>
      <c r="J102" s="98"/>
      <c r="K102" s="98"/>
      <c r="L102" s="98"/>
      <c r="M102" s="98"/>
      <c r="N102" s="98"/>
      <c r="O102" s="98"/>
      <c r="P102" s="98"/>
      <c r="Q102" s="98"/>
      <c r="R102" s="98"/>
      <c r="S102" s="98"/>
      <c r="T102" s="98"/>
    </row>
    <row r="103" spans="1:20" hidden="1" x14ac:dyDescent="0.35">
      <c r="A103" s="97" t="s">
        <v>99</v>
      </c>
      <c r="B103" s="98"/>
      <c r="C103" s="98"/>
      <c r="D103" s="98"/>
      <c r="E103" s="98"/>
      <c r="F103" s="98"/>
      <c r="G103" s="98"/>
      <c r="H103" s="98"/>
      <c r="I103" s="98"/>
      <c r="J103" s="98"/>
      <c r="K103" s="98"/>
      <c r="L103" s="98"/>
      <c r="M103" s="98"/>
      <c r="N103" s="98"/>
      <c r="O103" s="98"/>
      <c r="P103" s="98"/>
      <c r="Q103" s="98"/>
      <c r="R103" s="98"/>
      <c r="S103" s="98"/>
      <c r="T103" s="98"/>
    </row>
    <row r="104" spans="1:20" hidden="1" x14ac:dyDescent="0.35">
      <c r="A104" s="97" t="s">
        <v>100</v>
      </c>
      <c r="B104" s="98"/>
      <c r="C104" s="98"/>
      <c r="D104" s="98"/>
      <c r="E104" s="98"/>
      <c r="F104" s="98"/>
      <c r="G104" s="98"/>
      <c r="H104" s="98"/>
      <c r="I104" s="98"/>
      <c r="J104" s="98"/>
      <c r="K104" s="98"/>
      <c r="L104" s="98"/>
      <c r="M104" s="98"/>
      <c r="N104" s="98"/>
      <c r="O104" s="98"/>
      <c r="P104" s="98"/>
      <c r="Q104" s="98"/>
      <c r="R104" s="98"/>
      <c r="S104" s="98"/>
      <c r="T104" s="98"/>
    </row>
    <row r="105" spans="1:20" hidden="1" x14ac:dyDescent="0.35">
      <c r="A105" s="97" t="s">
        <v>89</v>
      </c>
      <c r="B105" s="98"/>
      <c r="C105" s="98"/>
      <c r="D105" s="98"/>
      <c r="E105" s="98"/>
      <c r="F105" s="98"/>
      <c r="G105" s="98"/>
      <c r="H105" s="98"/>
      <c r="I105" s="98"/>
      <c r="J105" s="98"/>
      <c r="K105" s="98"/>
      <c r="L105" s="98"/>
      <c r="M105" s="98"/>
      <c r="N105" s="98"/>
      <c r="O105" s="98"/>
      <c r="P105" s="98"/>
      <c r="Q105" s="98"/>
      <c r="R105" s="98"/>
      <c r="S105" s="98"/>
      <c r="T105" s="98"/>
    </row>
    <row r="106" spans="1:20" hidden="1" x14ac:dyDescent="0.35">
      <c r="A106" s="97" t="s">
        <v>90</v>
      </c>
      <c r="B106" s="98"/>
      <c r="C106" s="98"/>
      <c r="D106" s="98"/>
      <c r="E106" s="98"/>
      <c r="F106" s="98"/>
      <c r="G106" s="98"/>
      <c r="H106" s="98"/>
      <c r="I106" s="98"/>
      <c r="J106" s="98"/>
      <c r="K106" s="98"/>
      <c r="L106" s="98"/>
      <c r="M106" s="98"/>
      <c r="N106" s="98"/>
      <c r="O106" s="98"/>
      <c r="P106" s="98"/>
      <c r="Q106" s="98"/>
      <c r="R106" s="98"/>
      <c r="S106" s="98"/>
      <c r="T106" s="98"/>
    </row>
    <row r="107" spans="1:20" hidden="1" x14ac:dyDescent="0.35">
      <c r="A107" s="97" t="s">
        <v>91</v>
      </c>
      <c r="B107" s="98"/>
      <c r="C107" s="98"/>
      <c r="D107" s="98"/>
      <c r="E107" s="98"/>
      <c r="F107" s="98"/>
      <c r="G107" s="98"/>
      <c r="H107" s="98"/>
      <c r="I107" s="98"/>
      <c r="J107" s="98"/>
      <c r="K107" s="98"/>
      <c r="L107" s="98"/>
      <c r="M107" s="98"/>
      <c r="N107" s="98"/>
      <c r="O107" s="98"/>
      <c r="P107" s="98"/>
      <c r="Q107" s="98"/>
      <c r="R107" s="98"/>
      <c r="S107" s="98"/>
      <c r="T107" s="98"/>
    </row>
    <row r="108" spans="1:20" hidden="1" x14ac:dyDescent="0.35">
      <c r="A108" s="97" t="s">
        <v>92</v>
      </c>
      <c r="B108" s="98"/>
      <c r="C108" s="98"/>
      <c r="D108" s="98"/>
      <c r="E108" s="98"/>
      <c r="F108" s="98"/>
      <c r="G108" s="98"/>
      <c r="H108" s="98"/>
      <c r="I108" s="98"/>
      <c r="J108" s="98"/>
      <c r="K108" s="98"/>
      <c r="L108" s="98"/>
      <c r="M108" s="98"/>
      <c r="N108" s="98"/>
      <c r="O108" s="98"/>
      <c r="P108" s="98"/>
      <c r="Q108" s="98"/>
      <c r="R108" s="98"/>
      <c r="S108" s="98"/>
      <c r="T108" s="98"/>
    </row>
    <row r="109" spans="1:20" hidden="1" x14ac:dyDescent="0.35">
      <c r="A109" s="97" t="s">
        <v>93</v>
      </c>
      <c r="B109" s="98"/>
      <c r="C109" s="98"/>
      <c r="D109" s="98"/>
      <c r="E109" s="98"/>
      <c r="F109" s="98"/>
      <c r="G109" s="98"/>
      <c r="H109" s="98"/>
      <c r="I109" s="98"/>
      <c r="J109" s="98"/>
      <c r="K109" s="98"/>
      <c r="L109" s="98"/>
      <c r="M109" s="98"/>
      <c r="N109" s="98"/>
      <c r="O109" s="98"/>
      <c r="P109" s="98"/>
      <c r="Q109" s="98"/>
      <c r="R109" s="98"/>
      <c r="S109" s="98"/>
      <c r="T109" s="98"/>
    </row>
    <row r="110" spans="1:20" hidden="1" x14ac:dyDescent="0.35">
      <c r="A110" s="97" t="s">
        <v>94</v>
      </c>
      <c r="B110" s="98"/>
      <c r="C110" s="98"/>
      <c r="D110" s="98"/>
      <c r="E110" s="98"/>
      <c r="F110" s="98"/>
      <c r="G110" s="98"/>
      <c r="H110" s="98"/>
      <c r="I110" s="98"/>
      <c r="J110" s="98"/>
      <c r="K110" s="98"/>
      <c r="L110" s="98"/>
      <c r="M110" s="98"/>
      <c r="N110" s="98"/>
      <c r="O110" s="98"/>
      <c r="P110" s="98"/>
      <c r="Q110" s="98"/>
      <c r="R110" s="98"/>
      <c r="S110" s="98"/>
      <c r="T110" s="98"/>
    </row>
    <row r="111" spans="1:20" hidden="1" x14ac:dyDescent="0.35">
      <c r="A111" s="97" t="s">
        <v>95</v>
      </c>
      <c r="B111" s="98"/>
      <c r="C111" s="98"/>
      <c r="D111" s="98"/>
      <c r="E111" s="98"/>
      <c r="F111" s="98"/>
      <c r="G111" s="98"/>
      <c r="H111" s="98"/>
      <c r="I111" s="98"/>
      <c r="J111" s="98"/>
      <c r="K111" s="98"/>
      <c r="L111" s="98"/>
      <c r="M111" s="98"/>
      <c r="N111" s="98"/>
      <c r="O111" s="98"/>
      <c r="P111" s="98"/>
      <c r="Q111" s="98"/>
      <c r="R111" s="98"/>
      <c r="S111" s="98"/>
      <c r="T111" s="98"/>
    </row>
    <row r="112" spans="1:20" hidden="1" x14ac:dyDescent="0.35">
      <c r="A112" s="97" t="s">
        <v>96</v>
      </c>
      <c r="B112" s="98"/>
      <c r="C112" s="98"/>
      <c r="D112" s="98"/>
      <c r="E112" s="98"/>
      <c r="F112" s="98"/>
      <c r="G112" s="98"/>
      <c r="H112" s="98"/>
      <c r="I112" s="98"/>
      <c r="J112" s="98"/>
      <c r="K112" s="98"/>
      <c r="L112" s="98"/>
      <c r="M112" s="98"/>
      <c r="N112" s="98"/>
      <c r="O112" s="98"/>
      <c r="P112" s="98"/>
      <c r="Q112" s="98"/>
      <c r="R112" s="98"/>
      <c r="S112" s="98"/>
      <c r="T112" s="98"/>
    </row>
    <row r="113" spans="1:20" hidden="1" x14ac:dyDescent="0.35">
      <c r="A113" s="97" t="s">
        <v>97</v>
      </c>
      <c r="B113" s="98"/>
      <c r="C113" s="98"/>
      <c r="D113" s="98"/>
      <c r="E113" s="98"/>
      <c r="F113" s="98"/>
      <c r="G113" s="98"/>
      <c r="H113" s="98"/>
      <c r="I113" s="98"/>
      <c r="J113" s="98"/>
      <c r="K113" s="98"/>
      <c r="L113" s="98"/>
      <c r="M113" s="98"/>
      <c r="N113" s="98"/>
      <c r="O113" s="98"/>
      <c r="P113" s="98"/>
      <c r="Q113" s="98"/>
      <c r="R113" s="98"/>
      <c r="S113" s="98"/>
      <c r="T113" s="98"/>
    </row>
    <row r="114" spans="1:20" hidden="1" x14ac:dyDescent="0.35">
      <c r="A114" s="97" t="s">
        <v>98</v>
      </c>
      <c r="B114" s="98"/>
      <c r="C114" s="98"/>
      <c r="D114" s="98"/>
      <c r="E114" s="98"/>
      <c r="F114" s="98"/>
      <c r="G114" s="98"/>
      <c r="H114" s="98"/>
      <c r="I114" s="98"/>
      <c r="J114" s="98"/>
      <c r="K114" s="98"/>
      <c r="L114" s="98"/>
      <c r="M114" s="98"/>
      <c r="N114" s="98"/>
      <c r="O114" s="98"/>
      <c r="P114" s="98"/>
      <c r="Q114" s="98"/>
      <c r="R114" s="98"/>
      <c r="S114" s="98"/>
      <c r="T114" s="98"/>
    </row>
    <row r="115" spans="1:20" hidden="1" x14ac:dyDescent="0.35">
      <c r="A115" s="97" t="s">
        <v>99</v>
      </c>
      <c r="B115" s="98"/>
      <c r="C115" s="98"/>
      <c r="D115" s="98"/>
      <c r="E115" s="98"/>
      <c r="F115" s="98"/>
      <c r="G115" s="98"/>
      <c r="H115" s="98"/>
      <c r="I115" s="98"/>
      <c r="J115" s="98"/>
      <c r="K115" s="98"/>
      <c r="L115" s="98"/>
      <c r="M115" s="98"/>
      <c r="N115" s="98"/>
      <c r="O115" s="98"/>
      <c r="P115" s="98"/>
      <c r="Q115" s="98"/>
      <c r="R115" s="98"/>
      <c r="S115" s="98"/>
      <c r="T115" s="98"/>
    </row>
    <row r="116" spans="1:20" hidden="1" x14ac:dyDescent="0.35">
      <c r="A116" s="97" t="s">
        <v>100</v>
      </c>
      <c r="B116" s="98"/>
      <c r="C116" s="98"/>
      <c r="D116" s="98"/>
      <c r="E116" s="98"/>
      <c r="F116" s="98"/>
      <c r="G116" s="98"/>
      <c r="H116" s="98"/>
      <c r="I116" s="98"/>
      <c r="J116" s="98"/>
      <c r="K116" s="98"/>
      <c r="L116" s="98"/>
      <c r="M116" s="98"/>
      <c r="N116" s="98"/>
      <c r="O116" s="98"/>
      <c r="P116" s="98"/>
      <c r="Q116" s="98"/>
      <c r="R116" s="98"/>
      <c r="S116" s="98"/>
      <c r="T116" s="98"/>
    </row>
    <row r="117" spans="1:20" hidden="1" x14ac:dyDescent="0.35">
      <c r="A117" s="97" t="s">
        <v>89</v>
      </c>
      <c r="B117" s="98"/>
      <c r="C117" s="98"/>
      <c r="D117" s="98"/>
      <c r="E117" s="98"/>
      <c r="F117" s="98"/>
      <c r="G117" s="98"/>
      <c r="H117" s="98"/>
      <c r="I117" s="98"/>
      <c r="J117" s="98"/>
      <c r="K117" s="98"/>
      <c r="L117" s="98"/>
      <c r="M117" s="98"/>
      <c r="N117" s="98"/>
      <c r="O117" s="98"/>
      <c r="P117" s="98"/>
      <c r="Q117" s="98"/>
      <c r="R117" s="98"/>
      <c r="S117" s="98"/>
      <c r="T117" s="98"/>
    </row>
    <row r="118" spans="1:20" hidden="1" x14ac:dyDescent="0.35">
      <c r="A118" s="97" t="s">
        <v>90</v>
      </c>
      <c r="B118" s="98"/>
      <c r="C118" s="98"/>
      <c r="D118" s="98"/>
      <c r="E118" s="98"/>
      <c r="F118" s="98"/>
      <c r="G118" s="98"/>
      <c r="H118" s="98"/>
      <c r="I118" s="98"/>
      <c r="J118" s="98"/>
      <c r="K118" s="98"/>
      <c r="L118" s="98"/>
      <c r="M118" s="98"/>
      <c r="N118" s="98"/>
      <c r="O118" s="98"/>
      <c r="P118" s="98"/>
      <c r="Q118" s="98"/>
      <c r="R118" s="98"/>
      <c r="S118" s="98"/>
      <c r="T118" s="98"/>
    </row>
    <row r="119" spans="1:20" hidden="1" x14ac:dyDescent="0.35">
      <c r="A119" s="97" t="s">
        <v>91</v>
      </c>
      <c r="B119" s="98"/>
      <c r="C119" s="98"/>
      <c r="D119" s="98"/>
      <c r="E119" s="98"/>
      <c r="F119" s="98"/>
      <c r="G119" s="98"/>
      <c r="H119" s="98"/>
      <c r="I119" s="98"/>
      <c r="J119" s="98"/>
      <c r="K119" s="98"/>
      <c r="L119" s="98"/>
      <c r="M119" s="98"/>
      <c r="N119" s="98"/>
      <c r="O119" s="98"/>
      <c r="P119" s="98"/>
      <c r="Q119" s="98"/>
      <c r="R119" s="98"/>
      <c r="S119" s="98"/>
      <c r="T119" s="98"/>
    </row>
    <row r="120" spans="1:20" hidden="1" x14ac:dyDescent="0.35">
      <c r="A120" s="97" t="s">
        <v>92</v>
      </c>
      <c r="B120" s="98"/>
      <c r="C120" s="98"/>
      <c r="D120" s="98"/>
      <c r="E120" s="98"/>
      <c r="F120" s="98"/>
      <c r="G120" s="98"/>
      <c r="H120" s="98"/>
      <c r="I120" s="98"/>
      <c r="J120" s="98"/>
      <c r="K120" s="98"/>
      <c r="L120" s="98"/>
      <c r="M120" s="98"/>
      <c r="N120" s="98"/>
      <c r="O120" s="98"/>
      <c r="P120" s="98"/>
      <c r="Q120" s="98"/>
      <c r="R120" s="98"/>
      <c r="S120" s="98"/>
      <c r="T120" s="98"/>
    </row>
    <row r="121" spans="1:20" hidden="1" x14ac:dyDescent="0.35">
      <c r="A121" s="97" t="s">
        <v>93</v>
      </c>
      <c r="B121" s="98"/>
      <c r="C121" s="98"/>
      <c r="D121" s="98"/>
      <c r="E121" s="98"/>
      <c r="F121" s="98"/>
      <c r="G121" s="98"/>
      <c r="H121" s="98"/>
      <c r="I121" s="98"/>
      <c r="J121" s="98"/>
      <c r="K121" s="98"/>
      <c r="L121" s="98"/>
      <c r="M121" s="98"/>
      <c r="N121" s="98"/>
      <c r="O121" s="98"/>
      <c r="P121" s="98"/>
      <c r="Q121" s="98"/>
      <c r="R121" s="98"/>
      <c r="S121" s="98"/>
      <c r="T121" s="98"/>
    </row>
    <row r="122" spans="1:20" hidden="1" x14ac:dyDescent="0.35">
      <c r="A122" s="97" t="s">
        <v>94</v>
      </c>
      <c r="B122" s="98"/>
      <c r="C122" s="98"/>
      <c r="D122" s="98"/>
      <c r="E122" s="98"/>
      <c r="F122" s="98"/>
      <c r="G122" s="98"/>
      <c r="H122" s="98"/>
      <c r="I122" s="98"/>
      <c r="J122" s="98"/>
      <c r="K122" s="98"/>
      <c r="L122" s="98"/>
      <c r="M122" s="98"/>
      <c r="N122" s="98"/>
      <c r="O122" s="98"/>
      <c r="P122" s="98"/>
      <c r="Q122" s="98"/>
      <c r="R122" s="98"/>
      <c r="S122" s="98"/>
      <c r="T122" s="98"/>
    </row>
    <row r="123" spans="1:20" hidden="1" x14ac:dyDescent="0.35">
      <c r="A123" s="97" t="s">
        <v>95</v>
      </c>
      <c r="B123" s="98"/>
      <c r="C123" s="98"/>
      <c r="D123" s="98"/>
      <c r="E123" s="98"/>
      <c r="F123" s="98"/>
      <c r="G123" s="98"/>
      <c r="H123" s="98"/>
      <c r="I123" s="98"/>
      <c r="J123" s="98"/>
      <c r="K123" s="98"/>
      <c r="L123" s="98"/>
      <c r="M123" s="98"/>
      <c r="N123" s="98"/>
      <c r="O123" s="98"/>
      <c r="P123" s="98"/>
      <c r="Q123" s="98"/>
      <c r="R123" s="98"/>
      <c r="S123" s="98"/>
      <c r="T123" s="98"/>
    </row>
    <row r="124" spans="1:20" hidden="1" x14ac:dyDescent="0.35">
      <c r="A124" s="97" t="s">
        <v>96</v>
      </c>
      <c r="B124" s="98"/>
      <c r="C124" s="98"/>
      <c r="D124" s="98"/>
      <c r="E124" s="98"/>
      <c r="F124" s="98"/>
      <c r="G124" s="98"/>
      <c r="H124" s="98"/>
      <c r="I124" s="98"/>
      <c r="J124" s="98"/>
      <c r="K124" s="98"/>
      <c r="L124" s="98"/>
      <c r="M124" s="98"/>
      <c r="N124" s="98"/>
      <c r="O124" s="98"/>
      <c r="P124" s="98"/>
      <c r="Q124" s="98"/>
      <c r="R124" s="98"/>
      <c r="S124" s="98"/>
      <c r="T124" s="98"/>
    </row>
    <row r="125" spans="1:20" hidden="1" x14ac:dyDescent="0.35">
      <c r="A125" s="97" t="s">
        <v>97</v>
      </c>
      <c r="B125" s="98"/>
      <c r="C125" s="98"/>
      <c r="D125" s="98"/>
      <c r="E125" s="98"/>
      <c r="F125" s="98"/>
      <c r="G125" s="98"/>
      <c r="H125" s="98"/>
      <c r="I125" s="98"/>
      <c r="J125" s="98"/>
      <c r="K125" s="98"/>
      <c r="L125" s="98"/>
      <c r="M125" s="98"/>
      <c r="N125" s="98"/>
      <c r="O125" s="98"/>
      <c r="P125" s="98"/>
      <c r="Q125" s="98"/>
      <c r="R125" s="98"/>
      <c r="S125" s="98"/>
      <c r="T125" s="98"/>
    </row>
    <row r="126" spans="1:20" hidden="1" x14ac:dyDescent="0.35">
      <c r="A126" s="97" t="s">
        <v>98</v>
      </c>
      <c r="B126" s="98"/>
      <c r="C126" s="98"/>
      <c r="D126" s="98"/>
      <c r="E126" s="98"/>
      <c r="F126" s="98"/>
      <c r="G126" s="98"/>
      <c r="H126" s="98"/>
      <c r="I126" s="98"/>
      <c r="J126" s="98"/>
      <c r="K126" s="98"/>
      <c r="L126" s="98"/>
      <c r="M126" s="98"/>
      <c r="N126" s="98"/>
      <c r="O126" s="98"/>
      <c r="P126" s="98"/>
      <c r="Q126" s="98"/>
      <c r="R126" s="98"/>
      <c r="S126" s="98"/>
      <c r="T126" s="98"/>
    </row>
    <row r="127" spans="1:20" hidden="1" x14ac:dyDescent="0.35">
      <c r="A127" s="97" t="s">
        <v>99</v>
      </c>
      <c r="B127" s="98"/>
      <c r="C127" s="98"/>
      <c r="D127" s="98"/>
      <c r="E127" s="98"/>
      <c r="F127" s="98"/>
      <c r="G127" s="98"/>
      <c r="H127" s="98"/>
      <c r="I127" s="98"/>
      <c r="J127" s="98"/>
      <c r="K127" s="98"/>
      <c r="L127" s="98"/>
      <c r="M127" s="98"/>
      <c r="N127" s="98"/>
      <c r="O127" s="98"/>
      <c r="P127" s="98"/>
      <c r="Q127" s="98"/>
      <c r="R127" s="98"/>
      <c r="S127" s="98"/>
      <c r="T127" s="98"/>
    </row>
    <row r="128" spans="1:20" hidden="1" x14ac:dyDescent="0.35">
      <c r="A128" s="97" t="s">
        <v>100</v>
      </c>
      <c r="B128" s="98"/>
      <c r="C128" s="98"/>
      <c r="D128" s="98"/>
      <c r="E128" s="98"/>
      <c r="F128" s="98"/>
      <c r="G128" s="98"/>
      <c r="H128" s="98"/>
      <c r="I128" s="98"/>
      <c r="J128" s="98"/>
      <c r="K128" s="98"/>
      <c r="L128" s="98"/>
      <c r="M128" s="98"/>
      <c r="N128" s="98"/>
      <c r="O128" s="98"/>
      <c r="P128" s="98"/>
      <c r="Q128" s="98"/>
      <c r="R128" s="98"/>
      <c r="S128" s="98"/>
      <c r="T128" s="98"/>
    </row>
    <row r="129" spans="1:20" hidden="1" x14ac:dyDescent="0.35">
      <c r="A129" s="97" t="s">
        <v>89</v>
      </c>
      <c r="B129" s="98"/>
      <c r="C129" s="98"/>
      <c r="D129" s="98"/>
      <c r="E129" s="98"/>
      <c r="F129" s="98"/>
      <c r="G129" s="98"/>
      <c r="H129" s="98"/>
      <c r="I129" s="98"/>
      <c r="J129" s="98"/>
      <c r="K129" s="98"/>
      <c r="L129" s="98"/>
      <c r="M129" s="98"/>
      <c r="N129" s="98"/>
      <c r="O129" s="98"/>
      <c r="P129" s="98"/>
      <c r="Q129" s="98"/>
      <c r="R129" s="98"/>
      <c r="S129" s="98"/>
      <c r="T129" s="98"/>
    </row>
    <row r="130" spans="1:20" hidden="1" x14ac:dyDescent="0.35">
      <c r="A130" s="97" t="s">
        <v>90</v>
      </c>
      <c r="B130" s="98"/>
      <c r="C130" s="98"/>
      <c r="D130" s="98"/>
      <c r="E130" s="98"/>
      <c r="F130" s="98"/>
      <c r="G130" s="98"/>
      <c r="H130" s="98"/>
      <c r="I130" s="98"/>
      <c r="J130" s="98"/>
      <c r="K130" s="98"/>
      <c r="L130" s="98"/>
      <c r="M130" s="98"/>
      <c r="N130" s="98"/>
      <c r="O130" s="98"/>
      <c r="P130" s="98"/>
      <c r="Q130" s="98"/>
      <c r="R130" s="98"/>
      <c r="S130" s="98"/>
      <c r="T130" s="98"/>
    </row>
    <row r="131" spans="1:20" hidden="1" x14ac:dyDescent="0.35">
      <c r="A131" s="97" t="s">
        <v>91</v>
      </c>
      <c r="B131" s="98"/>
      <c r="C131" s="98"/>
      <c r="D131" s="98"/>
      <c r="E131" s="98"/>
      <c r="F131" s="98"/>
      <c r="G131" s="98"/>
      <c r="H131" s="98"/>
      <c r="I131" s="98"/>
      <c r="J131" s="98"/>
      <c r="K131" s="98"/>
      <c r="L131" s="98"/>
      <c r="M131" s="98"/>
      <c r="N131" s="98"/>
      <c r="O131" s="98"/>
      <c r="P131" s="98"/>
      <c r="Q131" s="98"/>
      <c r="R131" s="98"/>
      <c r="S131" s="98"/>
      <c r="T131" s="98"/>
    </row>
    <row r="132" spans="1:20" hidden="1" x14ac:dyDescent="0.35">
      <c r="A132" s="97" t="s">
        <v>92</v>
      </c>
      <c r="B132" s="98"/>
      <c r="C132" s="98"/>
      <c r="D132" s="98"/>
      <c r="E132" s="98"/>
      <c r="F132" s="98"/>
      <c r="G132" s="98"/>
      <c r="H132" s="98"/>
      <c r="I132" s="98"/>
      <c r="J132" s="98"/>
      <c r="K132" s="98"/>
      <c r="L132" s="98"/>
      <c r="M132" s="98"/>
      <c r="N132" s="98"/>
      <c r="O132" s="98"/>
      <c r="P132" s="98"/>
      <c r="Q132" s="98"/>
      <c r="R132" s="98"/>
      <c r="S132" s="98"/>
      <c r="T132" s="98"/>
    </row>
    <row r="133" spans="1:20" hidden="1" x14ac:dyDescent="0.35">
      <c r="A133" s="97" t="s">
        <v>93</v>
      </c>
      <c r="B133" s="98"/>
      <c r="C133" s="98"/>
      <c r="D133" s="98"/>
      <c r="E133" s="98"/>
      <c r="F133" s="98"/>
      <c r="G133" s="98"/>
      <c r="H133" s="98"/>
      <c r="I133" s="98"/>
      <c r="J133" s="98"/>
      <c r="K133" s="98"/>
      <c r="L133" s="98"/>
      <c r="M133" s="98"/>
      <c r="N133" s="98"/>
      <c r="O133" s="98"/>
      <c r="P133" s="98"/>
      <c r="Q133" s="98"/>
      <c r="R133" s="98"/>
      <c r="S133" s="98"/>
      <c r="T133" s="98"/>
    </row>
    <row r="134" spans="1:20" hidden="1" x14ac:dyDescent="0.35">
      <c r="A134" s="97" t="s">
        <v>94</v>
      </c>
      <c r="B134" s="98"/>
      <c r="C134" s="98"/>
      <c r="D134" s="98"/>
      <c r="E134" s="98"/>
      <c r="F134" s="98"/>
      <c r="G134" s="98"/>
      <c r="H134" s="98"/>
      <c r="I134" s="98"/>
      <c r="J134" s="98"/>
      <c r="K134" s="98"/>
      <c r="L134" s="98"/>
      <c r="M134" s="98"/>
      <c r="N134" s="98"/>
      <c r="O134" s="98"/>
      <c r="P134" s="98"/>
      <c r="Q134" s="98"/>
      <c r="R134" s="98"/>
      <c r="S134" s="98"/>
      <c r="T134" s="98"/>
    </row>
    <row r="135" spans="1:20" hidden="1" x14ac:dyDescent="0.35">
      <c r="A135" s="97" t="s">
        <v>95</v>
      </c>
      <c r="B135" s="98"/>
      <c r="C135" s="98"/>
      <c r="D135" s="98"/>
      <c r="E135" s="98"/>
      <c r="F135" s="98"/>
      <c r="G135" s="98"/>
      <c r="H135" s="98"/>
      <c r="I135" s="98"/>
      <c r="J135" s="98"/>
      <c r="K135" s="98"/>
      <c r="L135" s="98"/>
      <c r="M135" s="98"/>
      <c r="N135" s="98"/>
      <c r="O135" s="98"/>
      <c r="P135" s="98"/>
      <c r="Q135" s="98"/>
      <c r="R135" s="98"/>
      <c r="S135" s="98"/>
      <c r="T135" s="98"/>
    </row>
    <row r="136" spans="1:20" hidden="1" x14ac:dyDescent="0.35">
      <c r="A136" s="97" t="s">
        <v>96</v>
      </c>
      <c r="B136" s="98"/>
      <c r="C136" s="98"/>
      <c r="D136" s="98"/>
      <c r="E136" s="98"/>
      <c r="F136" s="98"/>
      <c r="G136" s="98"/>
      <c r="H136" s="98"/>
      <c r="I136" s="98"/>
      <c r="J136" s="98"/>
      <c r="K136" s="98"/>
      <c r="L136" s="98"/>
      <c r="M136" s="98"/>
      <c r="N136" s="98"/>
      <c r="O136" s="98"/>
      <c r="P136" s="98"/>
      <c r="Q136" s="98"/>
      <c r="R136" s="98"/>
      <c r="S136" s="98"/>
      <c r="T136" s="98"/>
    </row>
    <row r="137" spans="1:20" hidden="1" x14ac:dyDescent="0.35">
      <c r="A137" s="97" t="s">
        <v>97</v>
      </c>
      <c r="B137" s="98"/>
      <c r="C137" s="98"/>
      <c r="D137" s="98"/>
      <c r="E137" s="98"/>
      <c r="F137" s="98"/>
      <c r="G137" s="98"/>
      <c r="H137" s="98"/>
      <c r="I137" s="98"/>
      <c r="J137" s="98"/>
      <c r="K137" s="98"/>
      <c r="L137" s="98"/>
      <c r="M137" s="98"/>
      <c r="N137" s="98"/>
      <c r="O137" s="98"/>
      <c r="P137" s="98"/>
      <c r="Q137" s="98"/>
      <c r="R137" s="98"/>
      <c r="S137" s="98"/>
      <c r="T137" s="98"/>
    </row>
    <row r="138" spans="1:20" hidden="1" x14ac:dyDescent="0.35">
      <c r="A138" s="97" t="s">
        <v>98</v>
      </c>
      <c r="B138" s="98"/>
      <c r="C138" s="98"/>
      <c r="D138" s="98"/>
      <c r="E138" s="98"/>
      <c r="F138" s="98"/>
      <c r="G138" s="98"/>
      <c r="H138" s="98"/>
      <c r="I138" s="98"/>
      <c r="J138" s="98"/>
      <c r="K138" s="98"/>
      <c r="L138" s="98"/>
      <c r="M138" s="98"/>
      <c r="N138" s="98"/>
      <c r="O138" s="98"/>
      <c r="P138" s="98"/>
      <c r="Q138" s="98"/>
      <c r="R138" s="98"/>
      <c r="S138" s="98"/>
      <c r="T138" s="98"/>
    </row>
    <row r="139" spans="1:20" hidden="1" x14ac:dyDescent="0.35">
      <c r="A139" s="97" t="s">
        <v>99</v>
      </c>
      <c r="B139" s="98"/>
      <c r="C139" s="98"/>
      <c r="D139" s="98"/>
      <c r="E139" s="98"/>
      <c r="F139" s="98"/>
      <c r="G139" s="98"/>
      <c r="H139" s="98"/>
      <c r="I139" s="98"/>
      <c r="J139" s="98"/>
      <c r="K139" s="98"/>
      <c r="L139" s="98"/>
      <c r="M139" s="98"/>
      <c r="N139" s="98"/>
      <c r="O139" s="98"/>
      <c r="P139" s="98"/>
      <c r="Q139" s="98"/>
      <c r="R139" s="98"/>
      <c r="S139" s="98"/>
      <c r="T139" s="98"/>
    </row>
    <row r="140" spans="1:20" hidden="1" x14ac:dyDescent="0.35">
      <c r="A140" s="97" t="s">
        <v>100</v>
      </c>
      <c r="B140" s="98"/>
      <c r="C140" s="98"/>
      <c r="D140" s="98"/>
      <c r="E140" s="98"/>
      <c r="F140" s="98"/>
      <c r="G140" s="98"/>
      <c r="H140" s="98"/>
      <c r="I140" s="98"/>
      <c r="J140" s="98"/>
      <c r="K140" s="98"/>
      <c r="L140" s="98"/>
      <c r="M140" s="98"/>
      <c r="N140" s="98"/>
      <c r="O140" s="98"/>
      <c r="P140" s="98"/>
      <c r="Q140" s="98"/>
      <c r="R140" s="98"/>
      <c r="S140" s="98"/>
      <c r="T140" s="98"/>
    </row>
    <row r="141" spans="1:20" hidden="1" x14ac:dyDescent="0.35">
      <c r="A141" s="97" t="s">
        <v>89</v>
      </c>
      <c r="B141" s="98"/>
      <c r="C141" s="98"/>
      <c r="D141" s="98"/>
      <c r="E141" s="98"/>
      <c r="F141" s="98"/>
      <c r="G141" s="98"/>
      <c r="H141" s="98"/>
      <c r="I141" s="98"/>
      <c r="J141" s="98"/>
      <c r="K141" s="98"/>
      <c r="L141" s="98"/>
      <c r="M141" s="98"/>
      <c r="N141" s="98"/>
      <c r="O141" s="98"/>
      <c r="P141" s="98"/>
      <c r="Q141" s="98"/>
      <c r="R141" s="98"/>
      <c r="S141" s="98"/>
      <c r="T141" s="98"/>
    </row>
    <row r="142" spans="1:20" hidden="1" x14ac:dyDescent="0.35">
      <c r="A142" s="97" t="s">
        <v>90</v>
      </c>
      <c r="B142" s="98"/>
      <c r="C142" s="98"/>
      <c r="D142" s="98"/>
      <c r="E142" s="98"/>
      <c r="F142" s="98"/>
      <c r="G142" s="98"/>
      <c r="H142" s="98"/>
      <c r="I142" s="98"/>
      <c r="J142" s="98"/>
      <c r="K142" s="98"/>
      <c r="L142" s="98"/>
      <c r="M142" s="98"/>
      <c r="N142" s="98"/>
      <c r="O142" s="98"/>
      <c r="P142" s="98"/>
      <c r="Q142" s="98"/>
      <c r="R142" s="98"/>
      <c r="S142" s="98"/>
      <c r="T142" s="98"/>
    </row>
    <row r="143" spans="1:20" hidden="1" x14ac:dyDescent="0.35">
      <c r="A143" s="97" t="s">
        <v>91</v>
      </c>
      <c r="B143" s="98"/>
      <c r="C143" s="98"/>
      <c r="D143" s="98"/>
      <c r="E143" s="98"/>
      <c r="F143" s="98"/>
      <c r="G143" s="98"/>
      <c r="H143" s="98"/>
      <c r="I143" s="98"/>
      <c r="J143" s="98"/>
      <c r="K143" s="98"/>
      <c r="L143" s="98"/>
      <c r="M143" s="98"/>
      <c r="N143" s="98"/>
      <c r="O143" s="98"/>
      <c r="P143" s="98"/>
      <c r="Q143" s="98"/>
      <c r="R143" s="98"/>
      <c r="S143" s="98"/>
      <c r="T143" s="98"/>
    </row>
    <row r="144" spans="1:20" hidden="1" x14ac:dyDescent="0.35">
      <c r="A144" s="97" t="s">
        <v>92</v>
      </c>
      <c r="B144" s="98"/>
      <c r="C144" s="98"/>
      <c r="D144" s="98"/>
      <c r="E144" s="98"/>
      <c r="F144" s="98"/>
      <c r="G144" s="98"/>
      <c r="H144" s="98"/>
      <c r="I144" s="98"/>
      <c r="J144" s="98"/>
      <c r="K144" s="98"/>
      <c r="L144" s="98"/>
      <c r="M144" s="98"/>
      <c r="N144" s="98"/>
      <c r="O144" s="98"/>
      <c r="P144" s="98"/>
      <c r="Q144" s="98"/>
      <c r="R144" s="98"/>
      <c r="S144" s="98"/>
      <c r="T144" s="98"/>
    </row>
    <row r="145" spans="1:20" hidden="1" x14ac:dyDescent="0.35">
      <c r="A145" s="97" t="s">
        <v>93</v>
      </c>
      <c r="B145" s="98"/>
      <c r="C145" s="98"/>
      <c r="D145" s="98"/>
      <c r="E145" s="98"/>
      <c r="F145" s="98"/>
      <c r="G145" s="98"/>
      <c r="H145" s="98"/>
      <c r="I145" s="98"/>
      <c r="J145" s="98"/>
      <c r="K145" s="98"/>
      <c r="L145" s="98"/>
      <c r="M145" s="98"/>
      <c r="N145" s="98"/>
      <c r="O145" s="98"/>
      <c r="P145" s="98"/>
      <c r="Q145" s="98"/>
      <c r="R145" s="98"/>
      <c r="S145" s="98"/>
      <c r="T145" s="98"/>
    </row>
    <row r="146" spans="1:20" hidden="1" x14ac:dyDescent="0.35">
      <c r="A146" s="97" t="s">
        <v>94</v>
      </c>
      <c r="B146" s="98"/>
      <c r="C146" s="98"/>
      <c r="D146" s="98"/>
      <c r="E146" s="98"/>
      <c r="F146" s="98"/>
      <c r="G146" s="98"/>
      <c r="H146" s="98"/>
      <c r="I146" s="98"/>
      <c r="J146" s="98"/>
      <c r="K146" s="98"/>
      <c r="L146" s="98"/>
      <c r="M146" s="98"/>
      <c r="N146" s="98"/>
      <c r="O146" s="98"/>
      <c r="P146" s="98"/>
      <c r="Q146" s="98"/>
      <c r="R146" s="98"/>
      <c r="S146" s="98"/>
      <c r="T146" s="98"/>
    </row>
    <row r="147" spans="1:20" hidden="1" x14ac:dyDescent="0.35">
      <c r="A147" s="97" t="s">
        <v>95</v>
      </c>
      <c r="B147" s="98"/>
      <c r="C147" s="98"/>
      <c r="D147" s="98"/>
      <c r="E147" s="98"/>
      <c r="F147" s="98"/>
      <c r="G147" s="98"/>
      <c r="H147" s="98"/>
      <c r="I147" s="98"/>
      <c r="J147" s="98"/>
      <c r="K147" s="98"/>
      <c r="L147" s="98"/>
      <c r="M147" s="98"/>
      <c r="N147" s="98"/>
      <c r="O147" s="98"/>
      <c r="P147" s="98"/>
      <c r="Q147" s="98"/>
      <c r="R147" s="98"/>
      <c r="S147" s="98"/>
      <c r="T147" s="98"/>
    </row>
    <row r="148" spans="1:20" hidden="1" x14ac:dyDescent="0.35">
      <c r="A148" s="97" t="s">
        <v>96</v>
      </c>
      <c r="B148" s="98"/>
      <c r="C148" s="98"/>
      <c r="D148" s="98"/>
      <c r="E148" s="98"/>
      <c r="F148" s="98"/>
      <c r="G148" s="98"/>
      <c r="H148" s="98"/>
      <c r="I148" s="98"/>
      <c r="J148" s="98"/>
      <c r="K148" s="98"/>
      <c r="L148" s="98"/>
      <c r="M148" s="98"/>
      <c r="N148" s="98"/>
      <c r="O148" s="98"/>
      <c r="P148" s="98"/>
      <c r="Q148" s="98"/>
      <c r="R148" s="98"/>
      <c r="S148" s="98"/>
      <c r="T148" s="98"/>
    </row>
    <row r="149" spans="1:20" hidden="1" x14ac:dyDescent="0.35">
      <c r="A149" s="97" t="s">
        <v>97</v>
      </c>
      <c r="B149" s="98"/>
      <c r="C149" s="98"/>
      <c r="D149" s="98"/>
      <c r="E149" s="98"/>
      <c r="F149" s="98"/>
      <c r="G149" s="98"/>
      <c r="H149" s="98"/>
      <c r="I149" s="98"/>
      <c r="J149" s="98"/>
      <c r="K149" s="98"/>
      <c r="L149" s="98"/>
      <c r="M149" s="98"/>
      <c r="N149" s="98"/>
      <c r="O149" s="98"/>
      <c r="P149" s="98"/>
      <c r="Q149" s="98"/>
      <c r="R149" s="98"/>
      <c r="S149" s="98"/>
      <c r="T149" s="98"/>
    </row>
    <row r="150" spans="1:20" hidden="1" x14ac:dyDescent="0.35">
      <c r="A150" s="97" t="s">
        <v>98</v>
      </c>
      <c r="B150" s="98"/>
      <c r="C150" s="98"/>
      <c r="D150" s="98"/>
      <c r="E150" s="98"/>
      <c r="F150" s="98"/>
      <c r="G150" s="98"/>
      <c r="H150" s="98"/>
      <c r="I150" s="98"/>
      <c r="J150" s="98"/>
      <c r="K150" s="98"/>
      <c r="L150" s="98"/>
      <c r="M150" s="98"/>
      <c r="N150" s="98"/>
      <c r="O150" s="98"/>
      <c r="P150" s="98"/>
      <c r="Q150" s="98"/>
      <c r="R150" s="98"/>
      <c r="S150" s="98"/>
      <c r="T150" s="98"/>
    </row>
    <row r="151" spans="1:20" hidden="1" x14ac:dyDescent="0.35">
      <c r="A151" s="97" t="s">
        <v>99</v>
      </c>
      <c r="B151" s="98"/>
      <c r="C151" s="98"/>
      <c r="D151" s="98"/>
      <c r="E151" s="98"/>
      <c r="F151" s="98"/>
      <c r="G151" s="98"/>
      <c r="H151" s="98"/>
      <c r="I151" s="98"/>
      <c r="J151" s="98"/>
      <c r="K151" s="98"/>
      <c r="L151" s="98"/>
      <c r="M151" s="98"/>
      <c r="N151" s="98"/>
      <c r="O151" s="98"/>
      <c r="P151" s="98"/>
      <c r="Q151" s="98"/>
      <c r="R151" s="98"/>
      <c r="S151" s="98"/>
      <c r="T151" s="98"/>
    </row>
    <row r="152" spans="1:20" hidden="1" x14ac:dyDescent="0.35">
      <c r="A152" s="97" t="s">
        <v>100</v>
      </c>
      <c r="B152" s="98"/>
      <c r="C152" s="98"/>
      <c r="D152" s="98"/>
      <c r="E152" s="98"/>
      <c r="F152" s="98"/>
      <c r="G152" s="98"/>
      <c r="H152" s="98"/>
      <c r="I152" s="98"/>
      <c r="J152" s="98"/>
      <c r="K152" s="98"/>
      <c r="L152" s="98"/>
      <c r="M152" s="98"/>
      <c r="N152" s="98"/>
      <c r="O152" s="98"/>
      <c r="P152" s="98"/>
      <c r="Q152" s="98"/>
      <c r="R152" s="98"/>
      <c r="S152" s="98"/>
      <c r="T152" s="98"/>
    </row>
    <row r="153" spans="1:20" hidden="1" x14ac:dyDescent="0.35">
      <c r="A153" s="97" t="s">
        <v>89</v>
      </c>
      <c r="B153" s="98"/>
      <c r="C153" s="98"/>
      <c r="D153" s="98"/>
      <c r="E153" s="98"/>
      <c r="F153" s="98"/>
      <c r="G153" s="98"/>
      <c r="H153" s="98"/>
      <c r="I153" s="98"/>
      <c r="J153" s="98"/>
      <c r="K153" s="98"/>
      <c r="L153" s="98"/>
      <c r="M153" s="98"/>
      <c r="N153" s="98"/>
      <c r="O153" s="98"/>
      <c r="P153" s="98"/>
      <c r="Q153" s="98"/>
      <c r="R153" s="98"/>
      <c r="S153" s="98"/>
      <c r="T153" s="98"/>
    </row>
    <row r="154" spans="1:20" hidden="1" x14ac:dyDescent="0.35">
      <c r="A154" s="97" t="s">
        <v>90</v>
      </c>
      <c r="B154" s="98"/>
      <c r="C154" s="98"/>
      <c r="D154" s="98"/>
      <c r="E154" s="98"/>
      <c r="F154" s="98"/>
      <c r="G154" s="98"/>
      <c r="H154" s="98"/>
      <c r="I154" s="98"/>
      <c r="J154" s="98"/>
      <c r="K154" s="98"/>
      <c r="L154" s="98"/>
      <c r="M154" s="98"/>
      <c r="N154" s="98"/>
      <c r="O154" s="98"/>
      <c r="P154" s="98"/>
      <c r="Q154" s="98"/>
      <c r="R154" s="98"/>
      <c r="S154" s="98"/>
      <c r="T154" s="98"/>
    </row>
    <row r="155" spans="1:20" hidden="1" x14ac:dyDescent="0.35">
      <c r="A155" s="97" t="s">
        <v>91</v>
      </c>
      <c r="B155" s="98"/>
      <c r="C155" s="98"/>
      <c r="D155" s="98"/>
      <c r="E155" s="98"/>
      <c r="F155" s="98"/>
      <c r="G155" s="98"/>
      <c r="H155" s="98"/>
      <c r="I155" s="98"/>
      <c r="J155" s="98"/>
      <c r="K155" s="98"/>
      <c r="L155" s="98"/>
      <c r="M155" s="98"/>
      <c r="N155" s="98"/>
      <c r="O155" s="98"/>
      <c r="P155" s="98"/>
      <c r="Q155" s="98"/>
      <c r="R155" s="98"/>
      <c r="S155" s="98"/>
      <c r="T155" s="98"/>
    </row>
    <row r="156" spans="1:20" hidden="1" x14ac:dyDescent="0.35">
      <c r="A156" s="97" t="s">
        <v>92</v>
      </c>
      <c r="B156" s="98"/>
      <c r="C156" s="98"/>
      <c r="D156" s="98"/>
      <c r="E156" s="98"/>
      <c r="F156" s="98"/>
      <c r="G156" s="98"/>
      <c r="H156" s="98"/>
      <c r="I156" s="98"/>
      <c r="J156" s="98"/>
      <c r="K156" s="98"/>
      <c r="L156" s="98"/>
      <c r="M156" s="98"/>
      <c r="N156" s="98"/>
      <c r="O156" s="98"/>
      <c r="P156" s="98"/>
      <c r="Q156" s="98"/>
      <c r="R156" s="98"/>
      <c r="S156" s="98"/>
      <c r="T156" s="98"/>
    </row>
    <row r="157" spans="1:20" hidden="1" x14ac:dyDescent="0.35">
      <c r="A157" s="97" t="s">
        <v>93</v>
      </c>
      <c r="B157" s="98"/>
      <c r="C157" s="98"/>
      <c r="D157" s="98"/>
      <c r="E157" s="98"/>
      <c r="F157" s="98"/>
      <c r="G157" s="98"/>
      <c r="H157" s="98"/>
      <c r="I157" s="98"/>
      <c r="J157" s="98"/>
      <c r="K157" s="98"/>
      <c r="L157" s="98"/>
      <c r="M157" s="98"/>
      <c r="N157" s="98"/>
      <c r="O157" s="98"/>
      <c r="P157" s="98"/>
      <c r="Q157" s="98"/>
      <c r="R157" s="98"/>
      <c r="S157" s="98"/>
      <c r="T157" s="98"/>
    </row>
    <row r="158" spans="1:20" hidden="1" x14ac:dyDescent="0.35">
      <c r="A158" s="97" t="s">
        <v>94</v>
      </c>
      <c r="B158" s="98"/>
      <c r="C158" s="98"/>
      <c r="D158" s="98"/>
      <c r="E158" s="98"/>
      <c r="F158" s="98"/>
      <c r="G158" s="98"/>
      <c r="H158" s="98"/>
      <c r="I158" s="98"/>
      <c r="J158" s="98"/>
      <c r="K158" s="98"/>
      <c r="L158" s="98"/>
      <c r="M158" s="98"/>
      <c r="N158" s="98"/>
      <c r="O158" s="98"/>
      <c r="P158" s="98"/>
      <c r="Q158" s="98"/>
      <c r="R158" s="98"/>
      <c r="S158" s="98"/>
      <c r="T158" s="98"/>
    </row>
    <row r="159" spans="1:20" hidden="1" x14ac:dyDescent="0.35">
      <c r="A159" s="97" t="s">
        <v>95</v>
      </c>
      <c r="B159" s="98"/>
      <c r="C159" s="98"/>
      <c r="D159" s="98"/>
      <c r="E159" s="98"/>
      <c r="F159" s="98"/>
      <c r="G159" s="98"/>
      <c r="H159" s="98"/>
      <c r="I159" s="98"/>
      <c r="J159" s="98"/>
      <c r="K159" s="98"/>
      <c r="L159" s="98"/>
      <c r="M159" s="98"/>
      <c r="N159" s="98"/>
      <c r="O159" s="98"/>
      <c r="P159" s="98"/>
      <c r="Q159" s="98"/>
      <c r="R159" s="98"/>
      <c r="S159" s="98"/>
      <c r="T159" s="98"/>
    </row>
    <row r="160" spans="1:20" hidden="1" x14ac:dyDescent="0.35">
      <c r="A160" s="97" t="s">
        <v>96</v>
      </c>
      <c r="B160" s="98"/>
      <c r="C160" s="98"/>
      <c r="D160" s="98"/>
      <c r="E160" s="98"/>
      <c r="F160" s="98"/>
      <c r="G160" s="98"/>
      <c r="H160" s="98"/>
      <c r="I160" s="98"/>
      <c r="J160" s="98"/>
      <c r="K160" s="98"/>
      <c r="L160" s="98"/>
      <c r="M160" s="98"/>
      <c r="N160" s="98"/>
      <c r="O160" s="98"/>
      <c r="P160" s="98"/>
      <c r="Q160" s="98"/>
      <c r="R160" s="98"/>
      <c r="S160" s="98"/>
      <c r="T160" s="98"/>
    </row>
    <row r="161" spans="1:20" hidden="1" x14ac:dyDescent="0.35">
      <c r="A161" s="97" t="s">
        <v>97</v>
      </c>
      <c r="B161" s="98"/>
      <c r="C161" s="98"/>
      <c r="D161" s="98"/>
      <c r="E161" s="98"/>
      <c r="F161" s="98"/>
      <c r="G161" s="98"/>
      <c r="H161" s="98"/>
      <c r="I161" s="98"/>
      <c r="J161" s="98"/>
      <c r="K161" s="98"/>
      <c r="L161" s="98"/>
      <c r="M161" s="98"/>
      <c r="N161" s="98"/>
      <c r="O161" s="98"/>
      <c r="P161" s="98"/>
      <c r="Q161" s="98"/>
      <c r="R161" s="98"/>
      <c r="S161" s="98"/>
      <c r="T161" s="98"/>
    </row>
    <row r="162" spans="1:20" hidden="1" x14ac:dyDescent="0.35">
      <c r="A162" s="97" t="s">
        <v>98</v>
      </c>
      <c r="B162" s="98"/>
      <c r="C162" s="98"/>
      <c r="D162" s="98"/>
      <c r="E162" s="98"/>
      <c r="F162" s="98"/>
      <c r="G162" s="98"/>
      <c r="H162" s="98"/>
      <c r="I162" s="98"/>
      <c r="J162" s="98"/>
      <c r="K162" s="98"/>
      <c r="L162" s="98"/>
      <c r="M162" s="98"/>
      <c r="N162" s="98"/>
      <c r="O162" s="98"/>
      <c r="P162" s="98"/>
      <c r="Q162" s="98"/>
      <c r="R162" s="98"/>
      <c r="S162" s="98"/>
      <c r="T162" s="98"/>
    </row>
    <row r="163" spans="1:20" hidden="1" x14ac:dyDescent="0.35">
      <c r="A163" s="97" t="s">
        <v>99</v>
      </c>
      <c r="B163" s="98"/>
      <c r="C163" s="98"/>
      <c r="D163" s="98"/>
      <c r="E163" s="98"/>
      <c r="F163" s="98"/>
      <c r="G163" s="98"/>
      <c r="H163" s="98"/>
      <c r="I163" s="98"/>
      <c r="J163" s="98"/>
      <c r="K163" s="98"/>
      <c r="L163" s="98"/>
      <c r="M163" s="98"/>
      <c r="N163" s="98"/>
      <c r="O163" s="98"/>
      <c r="P163" s="98"/>
      <c r="Q163" s="98"/>
      <c r="R163" s="98"/>
      <c r="S163" s="98"/>
      <c r="T163" s="98"/>
    </row>
    <row r="164" spans="1:20" hidden="1" x14ac:dyDescent="0.35">
      <c r="A164" s="97" t="s">
        <v>100</v>
      </c>
      <c r="B164" s="98"/>
      <c r="C164" s="98"/>
      <c r="D164" s="98"/>
      <c r="E164" s="98"/>
      <c r="F164" s="98"/>
      <c r="G164" s="98"/>
      <c r="H164" s="98"/>
      <c r="I164" s="98"/>
      <c r="J164" s="98"/>
      <c r="K164" s="98"/>
      <c r="L164" s="98"/>
      <c r="M164" s="98"/>
      <c r="N164" s="98"/>
      <c r="O164" s="98"/>
      <c r="P164" s="98"/>
      <c r="Q164" s="98"/>
      <c r="R164" s="98"/>
      <c r="S164" s="98"/>
      <c r="T164" s="98"/>
    </row>
    <row r="165" spans="1:20" hidden="1" x14ac:dyDescent="0.35">
      <c r="A165" s="97" t="s">
        <v>89</v>
      </c>
      <c r="B165" s="98"/>
      <c r="C165" s="98"/>
      <c r="D165" s="98"/>
      <c r="E165" s="98"/>
      <c r="F165" s="98"/>
      <c r="G165" s="98"/>
      <c r="H165" s="98"/>
      <c r="I165" s="98"/>
      <c r="J165" s="98"/>
      <c r="K165" s="98"/>
      <c r="L165" s="98"/>
      <c r="M165" s="98"/>
      <c r="N165" s="98"/>
      <c r="O165" s="98"/>
      <c r="P165" s="98"/>
      <c r="Q165" s="98"/>
      <c r="R165" s="98"/>
      <c r="S165" s="98"/>
      <c r="T165" s="98"/>
    </row>
    <row r="166" spans="1:20" hidden="1" x14ac:dyDescent="0.35">
      <c r="A166" s="97" t="s">
        <v>90</v>
      </c>
      <c r="B166" s="98"/>
      <c r="C166" s="98"/>
      <c r="D166" s="98"/>
      <c r="E166" s="98"/>
      <c r="F166" s="98"/>
      <c r="G166" s="98"/>
      <c r="H166" s="98"/>
      <c r="I166" s="98"/>
      <c r="J166" s="98"/>
      <c r="K166" s="98"/>
      <c r="L166" s="98"/>
      <c r="M166" s="98"/>
      <c r="N166" s="98"/>
      <c r="O166" s="98"/>
      <c r="P166" s="98"/>
      <c r="Q166" s="98"/>
      <c r="R166" s="98"/>
      <c r="S166" s="98"/>
      <c r="T166" s="98"/>
    </row>
    <row r="167" spans="1:20" hidden="1" x14ac:dyDescent="0.35">
      <c r="A167" s="97" t="s">
        <v>91</v>
      </c>
      <c r="B167" s="98"/>
      <c r="C167" s="98"/>
      <c r="D167" s="98"/>
      <c r="E167" s="98"/>
      <c r="F167" s="98"/>
      <c r="G167" s="98"/>
      <c r="H167" s="98"/>
      <c r="I167" s="98"/>
      <c r="J167" s="98"/>
      <c r="K167" s="98"/>
      <c r="L167" s="98"/>
      <c r="M167" s="98"/>
      <c r="N167" s="98"/>
      <c r="O167" s="98"/>
      <c r="P167" s="98"/>
      <c r="Q167" s="98"/>
      <c r="R167" s="98"/>
      <c r="S167" s="98"/>
      <c r="T167" s="98"/>
    </row>
    <row r="168" spans="1:20" hidden="1" x14ac:dyDescent="0.35">
      <c r="A168" s="97" t="s">
        <v>92</v>
      </c>
      <c r="B168" s="98"/>
      <c r="C168" s="98"/>
      <c r="D168" s="98"/>
      <c r="E168" s="98"/>
      <c r="F168" s="98"/>
      <c r="G168" s="98"/>
      <c r="H168" s="98"/>
      <c r="I168" s="98"/>
      <c r="J168" s="98"/>
      <c r="K168" s="98"/>
      <c r="L168" s="98"/>
      <c r="M168" s="98"/>
      <c r="N168" s="98"/>
      <c r="O168" s="98"/>
      <c r="P168" s="98"/>
      <c r="Q168" s="98"/>
      <c r="R168" s="98"/>
      <c r="S168" s="98"/>
      <c r="T168" s="98"/>
    </row>
    <row r="169" spans="1:20" hidden="1" x14ac:dyDescent="0.35">
      <c r="A169" s="97" t="s">
        <v>93</v>
      </c>
      <c r="B169" s="98"/>
      <c r="C169" s="98"/>
      <c r="D169" s="98"/>
      <c r="E169" s="98"/>
      <c r="F169" s="98"/>
      <c r="G169" s="98"/>
      <c r="H169" s="98"/>
      <c r="I169" s="98"/>
      <c r="J169" s="98"/>
      <c r="K169" s="98"/>
      <c r="L169" s="98"/>
      <c r="M169" s="98"/>
      <c r="N169" s="98"/>
      <c r="O169" s="98"/>
      <c r="P169" s="98"/>
      <c r="Q169" s="98"/>
      <c r="R169" s="98"/>
      <c r="S169" s="98"/>
      <c r="T169" s="98"/>
    </row>
    <row r="170" spans="1:20" hidden="1" x14ac:dyDescent="0.35">
      <c r="A170" s="97" t="s">
        <v>94</v>
      </c>
      <c r="B170" s="98"/>
      <c r="C170" s="98"/>
      <c r="D170" s="98"/>
      <c r="E170" s="98"/>
      <c r="F170" s="98"/>
      <c r="G170" s="98"/>
      <c r="H170" s="98"/>
      <c r="I170" s="98"/>
      <c r="J170" s="98"/>
      <c r="K170" s="98"/>
      <c r="L170" s="98"/>
      <c r="M170" s="98"/>
      <c r="N170" s="98"/>
      <c r="O170" s="98"/>
      <c r="P170" s="98"/>
      <c r="Q170" s="98"/>
      <c r="R170" s="98"/>
      <c r="S170" s="98"/>
      <c r="T170" s="98"/>
    </row>
    <row r="171" spans="1:20" hidden="1" x14ac:dyDescent="0.35">
      <c r="A171" s="97" t="s">
        <v>95</v>
      </c>
      <c r="B171" s="98"/>
      <c r="C171" s="98"/>
      <c r="D171" s="98"/>
      <c r="E171" s="98"/>
      <c r="F171" s="98"/>
      <c r="G171" s="98"/>
      <c r="H171" s="98"/>
      <c r="I171" s="98"/>
      <c r="J171" s="98"/>
      <c r="K171" s="98"/>
      <c r="L171" s="98"/>
      <c r="M171" s="98"/>
      <c r="N171" s="98"/>
      <c r="O171" s="98"/>
      <c r="P171" s="98"/>
      <c r="Q171" s="98"/>
      <c r="R171" s="98"/>
      <c r="S171" s="98"/>
      <c r="T171" s="98"/>
    </row>
    <row r="172" spans="1:20" hidden="1" x14ac:dyDescent="0.35">
      <c r="A172" s="97" t="s">
        <v>96</v>
      </c>
      <c r="B172" s="98"/>
      <c r="C172" s="98"/>
      <c r="D172" s="98"/>
      <c r="E172" s="98"/>
      <c r="F172" s="98"/>
      <c r="G172" s="98"/>
      <c r="H172" s="98"/>
      <c r="I172" s="98"/>
      <c r="J172" s="98"/>
      <c r="K172" s="98"/>
      <c r="L172" s="98"/>
      <c r="M172" s="98"/>
      <c r="N172" s="98"/>
      <c r="O172" s="98"/>
      <c r="P172" s="98"/>
      <c r="Q172" s="98"/>
      <c r="R172" s="98"/>
      <c r="S172" s="98"/>
      <c r="T172" s="98"/>
    </row>
    <row r="173" spans="1:20" hidden="1" x14ac:dyDescent="0.35">
      <c r="A173" s="97" t="s">
        <v>97</v>
      </c>
      <c r="B173" s="98"/>
      <c r="C173" s="98"/>
      <c r="D173" s="98"/>
      <c r="E173" s="98"/>
      <c r="F173" s="98"/>
      <c r="G173" s="98"/>
      <c r="H173" s="98"/>
      <c r="I173" s="98"/>
      <c r="J173" s="98"/>
      <c r="K173" s="98"/>
      <c r="L173" s="98"/>
      <c r="M173" s="98"/>
      <c r="N173" s="98"/>
      <c r="O173" s="98"/>
      <c r="P173" s="98"/>
      <c r="Q173" s="98"/>
      <c r="R173" s="98"/>
      <c r="S173" s="98"/>
      <c r="T173" s="98"/>
    </row>
    <row r="174" spans="1:20" hidden="1" x14ac:dyDescent="0.35">
      <c r="A174" s="97" t="s">
        <v>98</v>
      </c>
      <c r="B174" s="98"/>
      <c r="C174" s="98"/>
      <c r="D174" s="98"/>
      <c r="E174" s="98"/>
      <c r="F174" s="98"/>
      <c r="G174" s="98"/>
      <c r="H174" s="98"/>
      <c r="I174" s="98"/>
      <c r="J174" s="98"/>
      <c r="K174" s="98"/>
      <c r="L174" s="98"/>
      <c r="M174" s="98"/>
      <c r="N174" s="98"/>
      <c r="O174" s="98"/>
      <c r="P174" s="98"/>
      <c r="Q174" s="98"/>
      <c r="R174" s="98"/>
      <c r="S174" s="98"/>
      <c r="T174" s="98"/>
    </row>
    <row r="175" spans="1:20" hidden="1" x14ac:dyDescent="0.35">
      <c r="A175" s="97" t="s">
        <v>99</v>
      </c>
      <c r="B175" s="98"/>
      <c r="C175" s="98"/>
      <c r="D175" s="98"/>
      <c r="E175" s="98"/>
      <c r="F175" s="98"/>
      <c r="G175" s="98"/>
      <c r="H175" s="98"/>
      <c r="I175" s="98"/>
      <c r="J175" s="98"/>
      <c r="K175" s="98"/>
      <c r="L175" s="98"/>
      <c r="M175" s="98"/>
      <c r="N175" s="98"/>
      <c r="O175" s="98"/>
      <c r="P175" s="98"/>
      <c r="Q175" s="98"/>
      <c r="R175" s="98"/>
      <c r="S175" s="98"/>
      <c r="T175" s="98"/>
    </row>
    <row r="176" spans="1:20" hidden="1" x14ac:dyDescent="0.35">
      <c r="A176" s="97" t="s">
        <v>100</v>
      </c>
      <c r="B176" s="98"/>
      <c r="C176" s="98"/>
      <c r="D176" s="98"/>
      <c r="E176" s="98"/>
      <c r="F176" s="98"/>
      <c r="G176" s="98"/>
      <c r="H176" s="98"/>
      <c r="I176" s="98"/>
      <c r="J176" s="98"/>
      <c r="K176" s="98"/>
      <c r="L176" s="98"/>
      <c r="M176" s="98"/>
      <c r="N176" s="98"/>
      <c r="O176" s="98"/>
      <c r="P176" s="98"/>
      <c r="Q176" s="98"/>
      <c r="R176" s="98"/>
      <c r="S176" s="98"/>
      <c r="T176" s="98"/>
    </row>
    <row r="177" spans="1:20" hidden="1" x14ac:dyDescent="0.35">
      <c r="A177" s="97" t="s">
        <v>89</v>
      </c>
      <c r="B177" s="98"/>
      <c r="C177" s="98"/>
      <c r="D177" s="98"/>
      <c r="E177" s="98"/>
      <c r="F177" s="98"/>
      <c r="G177" s="98"/>
      <c r="H177" s="98"/>
      <c r="I177" s="98"/>
      <c r="J177" s="98"/>
      <c r="K177" s="98"/>
      <c r="L177" s="98"/>
      <c r="M177" s="98"/>
      <c r="N177" s="98"/>
      <c r="O177" s="98"/>
      <c r="P177" s="98"/>
      <c r="Q177" s="98"/>
      <c r="R177" s="98"/>
      <c r="S177" s="98"/>
      <c r="T177" s="98"/>
    </row>
    <row r="178" spans="1:20" hidden="1" x14ac:dyDescent="0.35">
      <c r="A178" s="97" t="s">
        <v>90</v>
      </c>
      <c r="B178" s="98"/>
      <c r="C178" s="98"/>
      <c r="D178" s="98"/>
      <c r="E178" s="98"/>
      <c r="F178" s="98"/>
      <c r="G178" s="98"/>
      <c r="H178" s="98"/>
      <c r="I178" s="98"/>
      <c r="J178" s="98"/>
      <c r="K178" s="98"/>
      <c r="L178" s="98"/>
      <c r="M178" s="98"/>
      <c r="N178" s="98"/>
      <c r="O178" s="98"/>
      <c r="P178" s="98"/>
      <c r="Q178" s="98"/>
      <c r="R178" s="98"/>
      <c r="S178" s="98"/>
      <c r="T178" s="98"/>
    </row>
    <row r="179" spans="1:20" hidden="1" x14ac:dyDescent="0.35">
      <c r="A179" s="97" t="s">
        <v>91</v>
      </c>
      <c r="B179" s="98"/>
      <c r="C179" s="98"/>
      <c r="D179" s="98"/>
      <c r="E179" s="98"/>
      <c r="F179" s="98"/>
      <c r="G179" s="98"/>
      <c r="H179" s="98"/>
      <c r="I179" s="98"/>
      <c r="J179" s="98"/>
      <c r="K179" s="98"/>
      <c r="L179" s="98"/>
      <c r="M179" s="98"/>
      <c r="N179" s="98"/>
      <c r="O179" s="98"/>
      <c r="P179" s="98"/>
      <c r="Q179" s="98"/>
      <c r="R179" s="98"/>
      <c r="S179" s="98"/>
      <c r="T179" s="98"/>
    </row>
    <row r="180" spans="1:20" hidden="1" x14ac:dyDescent="0.35">
      <c r="A180" s="97" t="s">
        <v>92</v>
      </c>
      <c r="B180" s="98"/>
      <c r="C180" s="98"/>
      <c r="D180" s="98"/>
      <c r="E180" s="98"/>
      <c r="F180" s="98"/>
      <c r="G180" s="98"/>
      <c r="H180" s="98"/>
      <c r="I180" s="98"/>
      <c r="J180" s="98"/>
      <c r="K180" s="98"/>
      <c r="L180" s="98"/>
      <c r="M180" s="98"/>
      <c r="N180" s="98"/>
      <c r="O180" s="98"/>
      <c r="P180" s="98"/>
      <c r="Q180" s="98"/>
      <c r="R180" s="98"/>
      <c r="S180" s="98"/>
      <c r="T180" s="98"/>
    </row>
    <row r="181" spans="1:20" hidden="1" x14ac:dyDescent="0.35">
      <c r="A181" s="97" t="s">
        <v>93</v>
      </c>
      <c r="B181" s="98"/>
      <c r="C181" s="98"/>
      <c r="D181" s="98"/>
      <c r="E181" s="98"/>
      <c r="F181" s="98"/>
      <c r="G181" s="98"/>
      <c r="H181" s="98"/>
      <c r="I181" s="98"/>
      <c r="J181" s="98"/>
      <c r="K181" s="98"/>
      <c r="L181" s="98"/>
      <c r="M181" s="98"/>
      <c r="N181" s="98"/>
      <c r="O181" s="98"/>
      <c r="P181" s="98"/>
      <c r="Q181" s="98"/>
      <c r="R181" s="98"/>
      <c r="S181" s="98"/>
      <c r="T181" s="98"/>
    </row>
    <row r="182" spans="1:20" hidden="1" x14ac:dyDescent="0.35">
      <c r="A182" s="97" t="s">
        <v>94</v>
      </c>
      <c r="B182" s="98"/>
      <c r="C182" s="98"/>
      <c r="D182" s="98"/>
      <c r="E182" s="98"/>
      <c r="F182" s="98"/>
      <c r="G182" s="98"/>
      <c r="H182" s="98"/>
      <c r="I182" s="98"/>
      <c r="J182" s="98"/>
      <c r="K182" s="98"/>
      <c r="L182" s="98"/>
      <c r="M182" s="98"/>
      <c r="N182" s="98"/>
      <c r="O182" s="98"/>
      <c r="P182" s="98"/>
      <c r="Q182" s="98"/>
      <c r="R182" s="98"/>
      <c r="S182" s="98"/>
      <c r="T182" s="98"/>
    </row>
    <row r="183" spans="1:20" hidden="1" x14ac:dyDescent="0.35">
      <c r="A183" s="97" t="s">
        <v>95</v>
      </c>
      <c r="B183" s="98"/>
      <c r="C183" s="98"/>
      <c r="D183" s="98"/>
      <c r="E183" s="98"/>
      <c r="F183" s="98"/>
      <c r="G183" s="98"/>
      <c r="H183" s="98"/>
      <c r="I183" s="98"/>
      <c r="J183" s="98"/>
      <c r="K183" s="98"/>
      <c r="L183" s="98"/>
      <c r="M183" s="98"/>
      <c r="N183" s="98"/>
      <c r="O183" s="98"/>
      <c r="P183" s="98"/>
      <c r="Q183" s="98"/>
      <c r="R183" s="98"/>
      <c r="S183" s="98"/>
      <c r="T183" s="98"/>
    </row>
    <row r="184" spans="1:20" hidden="1" x14ac:dyDescent="0.35">
      <c r="A184" s="97" t="s">
        <v>96</v>
      </c>
      <c r="B184" s="98"/>
      <c r="C184" s="98"/>
      <c r="D184" s="98"/>
      <c r="E184" s="98"/>
      <c r="F184" s="98"/>
      <c r="G184" s="98"/>
      <c r="H184" s="98"/>
      <c r="I184" s="98"/>
      <c r="J184" s="98"/>
      <c r="K184" s="98"/>
      <c r="L184" s="98"/>
      <c r="M184" s="98"/>
      <c r="N184" s="98"/>
      <c r="O184" s="98"/>
      <c r="P184" s="98"/>
      <c r="Q184" s="98"/>
      <c r="R184" s="98"/>
      <c r="S184" s="98"/>
      <c r="T184" s="98"/>
    </row>
    <row r="185" spans="1:20" hidden="1" x14ac:dyDescent="0.35">
      <c r="A185" s="97" t="s">
        <v>97</v>
      </c>
      <c r="B185" s="98"/>
      <c r="C185" s="98"/>
      <c r="D185" s="98"/>
      <c r="E185" s="98"/>
      <c r="F185" s="98"/>
      <c r="G185" s="98"/>
      <c r="H185" s="98"/>
      <c r="I185" s="98"/>
      <c r="J185" s="98"/>
      <c r="K185" s="98"/>
      <c r="L185" s="98"/>
      <c r="M185" s="98"/>
      <c r="N185" s="98"/>
      <c r="O185" s="98"/>
      <c r="P185" s="98"/>
      <c r="Q185" s="98"/>
      <c r="R185" s="98"/>
      <c r="S185" s="98"/>
      <c r="T185" s="98"/>
    </row>
    <row r="186" spans="1:20" hidden="1" x14ac:dyDescent="0.35">
      <c r="A186" s="97" t="s">
        <v>98</v>
      </c>
      <c r="B186" s="98"/>
      <c r="C186" s="98"/>
      <c r="D186" s="98"/>
      <c r="E186" s="98"/>
      <c r="F186" s="98"/>
      <c r="G186" s="98"/>
      <c r="H186" s="98"/>
      <c r="I186" s="98"/>
      <c r="J186" s="98"/>
      <c r="K186" s="98"/>
      <c r="L186" s="98"/>
      <c r="M186" s="98"/>
      <c r="N186" s="98"/>
      <c r="O186" s="98"/>
      <c r="P186" s="98"/>
      <c r="Q186" s="98"/>
      <c r="R186" s="98"/>
      <c r="S186" s="98"/>
      <c r="T186" s="98"/>
    </row>
    <row r="187" spans="1:20" hidden="1" x14ac:dyDescent="0.35">
      <c r="A187" s="97" t="s">
        <v>99</v>
      </c>
      <c r="B187" s="98"/>
      <c r="C187" s="98"/>
      <c r="D187" s="98"/>
      <c r="E187" s="98"/>
      <c r="F187" s="98"/>
      <c r="G187" s="98"/>
      <c r="H187" s="98"/>
      <c r="I187" s="98"/>
      <c r="J187" s="98"/>
      <c r="K187" s="98"/>
      <c r="L187" s="98"/>
      <c r="M187" s="98"/>
      <c r="N187" s="98"/>
      <c r="O187" s="98"/>
      <c r="P187" s="98"/>
      <c r="Q187" s="98"/>
      <c r="R187" s="98"/>
      <c r="S187" s="98"/>
      <c r="T187" s="98"/>
    </row>
    <row r="188" spans="1:20" hidden="1" x14ac:dyDescent="0.35">
      <c r="A188" s="97" t="s">
        <v>100</v>
      </c>
      <c r="B188" s="98"/>
      <c r="C188" s="98"/>
      <c r="D188" s="98"/>
      <c r="E188" s="98"/>
      <c r="F188" s="98"/>
      <c r="G188" s="98"/>
      <c r="H188" s="98"/>
      <c r="I188" s="98"/>
      <c r="J188" s="98"/>
      <c r="K188" s="98"/>
      <c r="L188" s="98"/>
      <c r="M188" s="98"/>
      <c r="N188" s="98"/>
      <c r="O188" s="98"/>
      <c r="P188" s="98"/>
      <c r="Q188" s="98"/>
      <c r="R188" s="98"/>
      <c r="S188" s="98"/>
      <c r="T188" s="98"/>
    </row>
    <row r="189" spans="1:20" hidden="1" x14ac:dyDescent="0.35">
      <c r="A189" s="97" t="s">
        <v>89</v>
      </c>
      <c r="B189" s="98"/>
      <c r="C189" s="98"/>
      <c r="D189" s="98"/>
      <c r="E189" s="98"/>
      <c r="F189" s="98"/>
      <c r="G189" s="98"/>
      <c r="H189" s="98"/>
      <c r="I189" s="98"/>
      <c r="J189" s="98"/>
      <c r="K189" s="98"/>
      <c r="L189" s="98"/>
      <c r="M189" s="98"/>
      <c r="N189" s="98"/>
      <c r="O189" s="98"/>
      <c r="P189" s="98"/>
      <c r="Q189" s="98"/>
      <c r="R189" s="98"/>
      <c r="S189" s="98"/>
      <c r="T189" s="98"/>
    </row>
    <row r="190" spans="1:20" hidden="1" x14ac:dyDescent="0.35">
      <c r="A190" s="97" t="s">
        <v>90</v>
      </c>
      <c r="B190" s="98"/>
      <c r="C190" s="98"/>
      <c r="D190" s="98"/>
      <c r="E190" s="98"/>
      <c r="F190" s="98"/>
      <c r="G190" s="98"/>
      <c r="H190" s="98"/>
      <c r="I190" s="98"/>
      <c r="J190" s="98"/>
      <c r="K190" s="98"/>
      <c r="L190" s="98"/>
      <c r="M190" s="98"/>
      <c r="N190" s="98"/>
      <c r="O190" s="98"/>
      <c r="P190" s="98"/>
      <c r="Q190" s="98"/>
      <c r="R190" s="98"/>
      <c r="S190" s="98"/>
      <c r="T190" s="98"/>
    </row>
    <row r="191" spans="1:20" hidden="1" x14ac:dyDescent="0.35">
      <c r="A191" s="97" t="s">
        <v>91</v>
      </c>
      <c r="B191" s="98"/>
      <c r="C191" s="98"/>
      <c r="D191" s="98"/>
      <c r="E191" s="98"/>
      <c r="F191" s="98"/>
      <c r="G191" s="98"/>
      <c r="H191" s="98"/>
      <c r="I191" s="98"/>
      <c r="J191" s="98"/>
      <c r="K191" s="98"/>
      <c r="L191" s="98"/>
      <c r="M191" s="98"/>
      <c r="N191" s="98"/>
      <c r="O191" s="98"/>
      <c r="P191" s="98"/>
      <c r="Q191" s="98"/>
      <c r="R191" s="98"/>
      <c r="S191" s="98"/>
      <c r="T191" s="98"/>
    </row>
    <row r="192" spans="1:20" hidden="1" x14ac:dyDescent="0.35">
      <c r="A192" s="97" t="s">
        <v>92</v>
      </c>
      <c r="B192" s="98"/>
      <c r="C192" s="98"/>
      <c r="D192" s="98"/>
      <c r="E192" s="98"/>
      <c r="F192" s="98"/>
      <c r="G192" s="98"/>
      <c r="H192" s="98"/>
      <c r="I192" s="98"/>
      <c r="J192" s="98"/>
      <c r="K192" s="98"/>
      <c r="L192" s="98"/>
      <c r="M192" s="98"/>
      <c r="N192" s="98"/>
      <c r="O192" s="98"/>
      <c r="P192" s="98"/>
      <c r="Q192" s="98"/>
      <c r="R192" s="98"/>
      <c r="S192" s="98"/>
      <c r="T192" s="98"/>
    </row>
    <row r="193" spans="1:20" hidden="1" x14ac:dyDescent="0.35">
      <c r="A193" s="97" t="s">
        <v>93</v>
      </c>
      <c r="B193" s="98"/>
      <c r="C193" s="98"/>
      <c r="D193" s="98"/>
      <c r="E193" s="98"/>
      <c r="F193" s="98"/>
      <c r="G193" s="98"/>
      <c r="H193" s="98"/>
      <c r="I193" s="98"/>
      <c r="J193" s="98"/>
      <c r="K193" s="98"/>
      <c r="L193" s="98"/>
      <c r="M193" s="98"/>
      <c r="N193" s="98"/>
      <c r="O193" s="98"/>
      <c r="P193" s="98"/>
      <c r="Q193" s="98"/>
      <c r="R193" s="98"/>
      <c r="S193" s="98"/>
      <c r="T193" s="98"/>
    </row>
    <row r="194" spans="1:20" hidden="1" x14ac:dyDescent="0.35">
      <c r="A194" s="97" t="s">
        <v>94</v>
      </c>
      <c r="B194" s="98"/>
      <c r="C194" s="98"/>
      <c r="D194" s="98"/>
      <c r="E194" s="98"/>
      <c r="F194" s="98"/>
      <c r="G194" s="98"/>
      <c r="H194" s="98"/>
      <c r="I194" s="98"/>
      <c r="J194" s="98"/>
      <c r="K194" s="98"/>
      <c r="L194" s="98"/>
      <c r="M194" s="98"/>
      <c r="N194" s="98"/>
      <c r="O194" s="98"/>
      <c r="P194" s="98"/>
      <c r="Q194" s="98"/>
      <c r="R194" s="98"/>
      <c r="S194" s="98"/>
      <c r="T194" s="98"/>
    </row>
    <row r="195" spans="1:20" hidden="1" x14ac:dyDescent="0.35">
      <c r="A195" s="97" t="s">
        <v>95</v>
      </c>
      <c r="B195" s="98"/>
      <c r="C195" s="98"/>
      <c r="D195" s="98"/>
      <c r="E195" s="98"/>
      <c r="F195" s="98"/>
      <c r="G195" s="98"/>
      <c r="H195" s="98"/>
      <c r="I195" s="98"/>
      <c r="J195" s="98"/>
      <c r="K195" s="98"/>
      <c r="L195" s="98"/>
      <c r="M195" s="98"/>
      <c r="N195" s="98"/>
      <c r="O195" s="98"/>
      <c r="P195" s="98"/>
      <c r="Q195" s="98"/>
      <c r="R195" s="98"/>
      <c r="S195" s="98"/>
      <c r="T195" s="98"/>
    </row>
    <row r="196" spans="1:20" hidden="1" x14ac:dyDescent="0.35">
      <c r="A196" s="97" t="s">
        <v>96</v>
      </c>
      <c r="B196" s="98"/>
      <c r="C196" s="98"/>
      <c r="D196" s="98"/>
      <c r="E196" s="98"/>
      <c r="F196" s="98"/>
      <c r="G196" s="98"/>
      <c r="H196" s="98"/>
      <c r="I196" s="98"/>
      <c r="J196" s="98"/>
      <c r="K196" s="98"/>
      <c r="L196" s="98"/>
      <c r="M196" s="98"/>
      <c r="N196" s="98"/>
      <c r="O196" s="98"/>
      <c r="P196" s="98"/>
      <c r="Q196" s="98"/>
      <c r="R196" s="98"/>
      <c r="S196" s="98"/>
      <c r="T196" s="98"/>
    </row>
    <row r="197" spans="1:20" hidden="1" x14ac:dyDescent="0.35">
      <c r="A197" s="97" t="s">
        <v>97</v>
      </c>
      <c r="B197" s="98"/>
      <c r="C197" s="98"/>
      <c r="D197" s="98"/>
      <c r="E197" s="98"/>
      <c r="F197" s="98"/>
      <c r="G197" s="98"/>
      <c r="H197" s="98"/>
      <c r="I197" s="98"/>
      <c r="J197" s="98"/>
      <c r="K197" s="98"/>
      <c r="L197" s="98"/>
      <c r="M197" s="98"/>
      <c r="N197" s="98"/>
      <c r="O197" s="98"/>
      <c r="P197" s="98"/>
      <c r="Q197" s="98"/>
      <c r="R197" s="98"/>
      <c r="S197" s="98"/>
      <c r="T197" s="98"/>
    </row>
    <row r="198" spans="1:20" hidden="1" x14ac:dyDescent="0.35">
      <c r="A198" s="97" t="s">
        <v>98</v>
      </c>
      <c r="B198" s="98"/>
      <c r="C198" s="98"/>
      <c r="D198" s="98"/>
      <c r="E198" s="98"/>
      <c r="F198" s="98"/>
      <c r="G198" s="98"/>
      <c r="H198" s="98"/>
      <c r="I198" s="98"/>
      <c r="J198" s="98"/>
      <c r="K198" s="98"/>
      <c r="L198" s="98"/>
      <c r="M198" s="98"/>
      <c r="N198" s="98"/>
      <c r="O198" s="98"/>
      <c r="P198" s="98"/>
      <c r="Q198" s="98"/>
      <c r="R198" s="98"/>
      <c r="S198" s="98"/>
      <c r="T198" s="98"/>
    </row>
    <row r="199" spans="1:20" hidden="1" x14ac:dyDescent="0.35">
      <c r="A199" s="97" t="s">
        <v>99</v>
      </c>
      <c r="B199" s="98"/>
      <c r="C199" s="98"/>
      <c r="D199" s="98"/>
      <c r="E199" s="98"/>
      <c r="F199" s="98"/>
      <c r="G199" s="98"/>
      <c r="H199" s="98"/>
      <c r="I199" s="98"/>
      <c r="J199" s="98"/>
      <c r="K199" s="98"/>
      <c r="L199" s="98"/>
      <c r="M199" s="98"/>
      <c r="N199" s="98"/>
      <c r="O199" s="98"/>
      <c r="P199" s="98"/>
      <c r="Q199" s="98"/>
      <c r="R199" s="98"/>
      <c r="S199" s="98"/>
      <c r="T199" s="98"/>
    </row>
    <row r="200" spans="1:20" hidden="1" x14ac:dyDescent="0.35">
      <c r="A200" s="97" t="s">
        <v>100</v>
      </c>
      <c r="B200" s="98"/>
      <c r="C200" s="98"/>
      <c r="D200" s="98"/>
      <c r="E200" s="98"/>
      <c r="F200" s="98"/>
      <c r="G200" s="98"/>
      <c r="H200" s="98"/>
      <c r="I200" s="98"/>
      <c r="J200" s="98"/>
      <c r="K200" s="98"/>
      <c r="L200" s="98"/>
      <c r="M200" s="98"/>
      <c r="N200" s="98"/>
      <c r="O200" s="98"/>
      <c r="P200" s="98"/>
      <c r="Q200" s="98"/>
      <c r="R200" s="98"/>
      <c r="S200" s="98"/>
      <c r="T200" s="98"/>
    </row>
    <row r="201" spans="1:20" hidden="1" x14ac:dyDescent="0.35">
      <c r="A201" s="97" t="s">
        <v>89</v>
      </c>
      <c r="B201" s="98"/>
      <c r="C201" s="98"/>
      <c r="D201" s="98"/>
      <c r="E201" s="98"/>
      <c r="F201" s="98"/>
      <c r="G201" s="98"/>
      <c r="H201" s="98"/>
      <c r="I201" s="98"/>
      <c r="J201" s="98"/>
      <c r="K201" s="98"/>
      <c r="L201" s="98"/>
      <c r="M201" s="98"/>
      <c r="N201" s="98"/>
      <c r="O201" s="98"/>
      <c r="P201" s="98"/>
      <c r="Q201" s="98"/>
      <c r="R201" s="98"/>
      <c r="S201" s="98"/>
      <c r="T201" s="98"/>
    </row>
    <row r="202" spans="1:20" hidden="1" x14ac:dyDescent="0.35">
      <c r="A202" s="97" t="s">
        <v>90</v>
      </c>
      <c r="B202" s="98"/>
      <c r="C202" s="98"/>
      <c r="D202" s="98"/>
      <c r="E202" s="98"/>
      <c r="F202" s="98"/>
      <c r="G202" s="98"/>
      <c r="H202" s="98"/>
      <c r="I202" s="98"/>
      <c r="J202" s="98"/>
      <c r="K202" s="98"/>
      <c r="L202" s="98"/>
      <c r="M202" s="98"/>
      <c r="N202" s="98"/>
      <c r="O202" s="98"/>
      <c r="P202" s="98"/>
      <c r="Q202" s="98"/>
      <c r="R202" s="98"/>
      <c r="S202" s="98"/>
      <c r="T202" s="98"/>
    </row>
    <row r="203" spans="1:20" hidden="1" x14ac:dyDescent="0.35">
      <c r="A203" s="97" t="s">
        <v>91</v>
      </c>
      <c r="B203" s="98"/>
      <c r="C203" s="98"/>
      <c r="D203" s="98"/>
      <c r="E203" s="98"/>
      <c r="F203" s="98"/>
      <c r="G203" s="98"/>
      <c r="H203" s="98"/>
      <c r="I203" s="98"/>
      <c r="J203" s="98"/>
      <c r="K203" s="98"/>
      <c r="L203" s="98"/>
      <c r="M203" s="98"/>
      <c r="N203" s="98"/>
      <c r="O203" s="98"/>
      <c r="P203" s="98"/>
      <c r="Q203" s="98"/>
      <c r="R203" s="98"/>
      <c r="S203" s="98"/>
      <c r="T203" s="98"/>
    </row>
    <row r="204" spans="1:20" hidden="1" x14ac:dyDescent="0.35">
      <c r="A204" s="97" t="s">
        <v>92</v>
      </c>
      <c r="B204" s="98"/>
      <c r="C204" s="98"/>
      <c r="D204" s="98"/>
      <c r="E204" s="98"/>
      <c r="F204" s="98"/>
      <c r="G204" s="98"/>
      <c r="H204" s="98"/>
      <c r="I204" s="98"/>
      <c r="J204" s="98"/>
      <c r="K204" s="98"/>
      <c r="L204" s="98"/>
      <c r="M204" s="98"/>
      <c r="N204" s="98"/>
      <c r="O204" s="98"/>
      <c r="P204" s="98"/>
      <c r="Q204" s="98"/>
      <c r="R204" s="98"/>
      <c r="S204" s="98"/>
      <c r="T204" s="98"/>
    </row>
    <row r="205" spans="1:20" hidden="1" x14ac:dyDescent="0.35">
      <c r="A205" s="97" t="s">
        <v>93</v>
      </c>
      <c r="B205" s="98"/>
      <c r="C205" s="98"/>
      <c r="D205" s="98"/>
      <c r="E205" s="98"/>
      <c r="F205" s="98"/>
      <c r="G205" s="98"/>
      <c r="H205" s="98"/>
      <c r="I205" s="98"/>
      <c r="J205" s="98"/>
      <c r="K205" s="98"/>
      <c r="L205" s="98"/>
      <c r="M205" s="98"/>
      <c r="N205" s="98"/>
      <c r="O205" s="98"/>
      <c r="P205" s="98"/>
      <c r="Q205" s="98"/>
      <c r="R205" s="98"/>
      <c r="S205" s="98"/>
      <c r="T205" s="98"/>
    </row>
    <row r="206" spans="1:20" hidden="1" x14ac:dyDescent="0.35">
      <c r="A206" s="97" t="s">
        <v>94</v>
      </c>
      <c r="B206" s="98"/>
      <c r="C206" s="98"/>
      <c r="D206" s="98"/>
      <c r="E206" s="98"/>
      <c r="F206" s="98"/>
      <c r="G206" s="98"/>
      <c r="H206" s="98"/>
      <c r="I206" s="98"/>
      <c r="J206" s="98"/>
      <c r="K206" s="98"/>
      <c r="L206" s="98"/>
      <c r="M206" s="98"/>
      <c r="N206" s="98"/>
      <c r="O206" s="98"/>
      <c r="P206" s="98"/>
      <c r="Q206" s="98"/>
      <c r="R206" s="98"/>
      <c r="S206" s="98"/>
      <c r="T206" s="98"/>
    </row>
    <row r="207" spans="1:20" hidden="1" x14ac:dyDescent="0.35">
      <c r="A207" s="97" t="s">
        <v>95</v>
      </c>
      <c r="B207" s="98"/>
      <c r="C207" s="98"/>
      <c r="D207" s="98"/>
      <c r="E207" s="98"/>
      <c r="F207" s="98"/>
      <c r="G207" s="98"/>
      <c r="H207" s="98"/>
      <c r="I207" s="98"/>
      <c r="J207" s="98"/>
      <c r="K207" s="98"/>
      <c r="L207" s="98"/>
      <c r="M207" s="98"/>
      <c r="N207" s="98"/>
      <c r="O207" s="98"/>
      <c r="P207" s="98"/>
      <c r="Q207" s="98"/>
      <c r="R207" s="98"/>
      <c r="S207" s="98"/>
      <c r="T207" s="98"/>
    </row>
    <row r="208" spans="1:20" hidden="1" x14ac:dyDescent="0.35">
      <c r="A208" s="97" t="s">
        <v>96</v>
      </c>
      <c r="B208" s="98"/>
      <c r="C208" s="98"/>
      <c r="D208" s="98"/>
      <c r="E208" s="98"/>
      <c r="F208" s="98"/>
      <c r="G208" s="98"/>
      <c r="H208" s="98"/>
      <c r="I208" s="98"/>
      <c r="J208" s="98"/>
      <c r="K208" s="98"/>
      <c r="L208" s="98"/>
      <c r="M208" s="98"/>
      <c r="N208" s="98"/>
      <c r="O208" s="98"/>
      <c r="P208" s="98"/>
      <c r="Q208" s="98"/>
      <c r="R208" s="98"/>
      <c r="S208" s="98"/>
      <c r="T208" s="98"/>
    </row>
    <row r="209" spans="1:20" hidden="1" x14ac:dyDescent="0.35">
      <c r="A209" s="97" t="s">
        <v>97</v>
      </c>
      <c r="B209" s="98"/>
      <c r="C209" s="98"/>
      <c r="D209" s="98"/>
      <c r="E209" s="98"/>
      <c r="F209" s="98"/>
      <c r="G209" s="98"/>
      <c r="H209" s="98"/>
      <c r="I209" s="98"/>
      <c r="J209" s="98"/>
      <c r="K209" s="98"/>
      <c r="L209" s="98"/>
      <c r="M209" s="98"/>
      <c r="N209" s="98"/>
      <c r="O209" s="98"/>
      <c r="P209" s="98"/>
      <c r="Q209" s="98"/>
      <c r="R209" s="98"/>
      <c r="S209" s="98"/>
      <c r="T209" s="98"/>
    </row>
    <row r="210" spans="1:20" hidden="1" x14ac:dyDescent="0.35">
      <c r="A210" s="97" t="s">
        <v>98</v>
      </c>
      <c r="B210" s="98"/>
      <c r="C210" s="98"/>
      <c r="D210" s="98"/>
      <c r="E210" s="98"/>
      <c r="F210" s="98"/>
      <c r="G210" s="98"/>
      <c r="H210" s="98"/>
      <c r="I210" s="98"/>
      <c r="J210" s="98"/>
      <c r="K210" s="98"/>
      <c r="L210" s="98"/>
      <c r="M210" s="98"/>
      <c r="N210" s="98"/>
      <c r="O210" s="98"/>
      <c r="P210" s="98"/>
      <c r="Q210" s="98"/>
      <c r="R210" s="98"/>
      <c r="S210" s="98"/>
      <c r="T210" s="98"/>
    </row>
    <row r="211" spans="1:20" hidden="1" x14ac:dyDescent="0.35">
      <c r="A211" s="97" t="s">
        <v>99</v>
      </c>
      <c r="B211" s="98"/>
      <c r="C211" s="98"/>
      <c r="D211" s="98"/>
      <c r="E211" s="98"/>
      <c r="F211" s="98"/>
      <c r="G211" s="98"/>
      <c r="H211" s="98"/>
      <c r="I211" s="98"/>
      <c r="J211" s="98"/>
      <c r="K211" s="98"/>
      <c r="L211" s="98"/>
      <c r="M211" s="98"/>
      <c r="N211" s="98"/>
      <c r="O211" s="98"/>
      <c r="P211" s="98"/>
      <c r="Q211" s="98"/>
      <c r="R211" s="98"/>
      <c r="S211" s="98"/>
      <c r="T211" s="98"/>
    </row>
    <row r="212" spans="1:20" hidden="1" x14ac:dyDescent="0.35">
      <c r="A212" s="97" t="s">
        <v>100</v>
      </c>
      <c r="B212" s="98"/>
      <c r="C212" s="98"/>
      <c r="D212" s="98"/>
      <c r="E212" s="98"/>
      <c r="F212" s="98"/>
      <c r="G212" s="98"/>
      <c r="H212" s="98"/>
      <c r="I212" s="98"/>
      <c r="J212" s="98"/>
      <c r="K212" s="98"/>
      <c r="L212" s="98"/>
      <c r="M212" s="98"/>
      <c r="N212" s="98"/>
      <c r="O212" s="98"/>
      <c r="P212" s="98"/>
      <c r="Q212" s="98"/>
      <c r="R212" s="98"/>
      <c r="S212" s="98"/>
      <c r="T212" s="98"/>
    </row>
    <row r="213" spans="1:20" hidden="1" x14ac:dyDescent="0.35">
      <c r="A213" s="97" t="s">
        <v>89</v>
      </c>
      <c r="B213" s="98"/>
      <c r="C213" s="98"/>
      <c r="D213" s="98"/>
      <c r="E213" s="98"/>
      <c r="F213" s="98"/>
      <c r="G213" s="98"/>
      <c r="H213" s="98"/>
      <c r="I213" s="98"/>
      <c r="J213" s="98"/>
      <c r="K213" s="98"/>
      <c r="L213" s="98"/>
      <c r="M213" s="98"/>
      <c r="N213" s="98"/>
      <c r="O213" s="98"/>
      <c r="P213" s="98"/>
      <c r="Q213" s="98"/>
      <c r="R213" s="98"/>
      <c r="S213" s="98"/>
      <c r="T213" s="98"/>
    </row>
    <row r="214" spans="1:20" hidden="1" x14ac:dyDescent="0.35">
      <c r="A214" s="97" t="s">
        <v>90</v>
      </c>
      <c r="B214" s="98"/>
      <c r="C214" s="98"/>
      <c r="D214" s="98"/>
      <c r="E214" s="98"/>
      <c r="F214" s="98"/>
      <c r="G214" s="98"/>
      <c r="H214" s="98"/>
      <c r="I214" s="98"/>
      <c r="J214" s="98"/>
      <c r="K214" s="98"/>
      <c r="L214" s="98"/>
      <c r="M214" s="98"/>
      <c r="N214" s="98"/>
      <c r="O214" s="98"/>
      <c r="P214" s="98"/>
      <c r="Q214" s="98"/>
      <c r="R214" s="98"/>
      <c r="S214" s="98"/>
      <c r="T214" s="98"/>
    </row>
    <row r="215" spans="1:20" hidden="1" x14ac:dyDescent="0.35">
      <c r="A215" s="97" t="s">
        <v>91</v>
      </c>
      <c r="B215" s="98"/>
      <c r="C215" s="98"/>
      <c r="D215" s="98"/>
      <c r="E215" s="98"/>
      <c r="F215" s="98"/>
      <c r="G215" s="98"/>
      <c r="H215" s="98"/>
      <c r="I215" s="98"/>
      <c r="J215" s="98"/>
      <c r="K215" s="98"/>
      <c r="L215" s="98"/>
      <c r="M215" s="98"/>
      <c r="N215" s="98"/>
      <c r="O215" s="98"/>
      <c r="P215" s="98"/>
      <c r="Q215" s="98"/>
      <c r="R215" s="98"/>
      <c r="S215" s="98"/>
      <c r="T215" s="98"/>
    </row>
    <row r="216" spans="1:20" hidden="1" x14ac:dyDescent="0.35">
      <c r="A216" s="97" t="s">
        <v>92</v>
      </c>
      <c r="B216" s="98"/>
      <c r="C216" s="98"/>
      <c r="D216" s="98"/>
      <c r="E216" s="98"/>
      <c r="F216" s="98"/>
      <c r="G216" s="98"/>
      <c r="H216" s="98"/>
      <c r="I216" s="98"/>
      <c r="J216" s="98"/>
      <c r="K216" s="98"/>
      <c r="L216" s="98"/>
      <c r="M216" s="98"/>
      <c r="N216" s="98"/>
      <c r="O216" s="98"/>
      <c r="P216" s="98"/>
      <c r="Q216" s="98"/>
      <c r="R216" s="98"/>
      <c r="S216" s="98"/>
      <c r="T216" s="98"/>
    </row>
    <row r="217" spans="1:20" hidden="1" x14ac:dyDescent="0.35">
      <c r="A217" s="97" t="s">
        <v>93</v>
      </c>
      <c r="B217" s="98"/>
      <c r="C217" s="98"/>
      <c r="D217" s="98"/>
      <c r="E217" s="98"/>
      <c r="F217" s="98"/>
      <c r="G217" s="98"/>
      <c r="H217" s="98"/>
      <c r="I217" s="98"/>
      <c r="J217" s="98"/>
      <c r="K217" s="98"/>
      <c r="L217" s="98"/>
      <c r="M217" s="98"/>
      <c r="N217" s="98"/>
      <c r="O217" s="98"/>
      <c r="P217" s="98"/>
      <c r="Q217" s="98"/>
      <c r="R217" s="98"/>
      <c r="S217" s="98"/>
      <c r="T217" s="98"/>
    </row>
    <row r="218" spans="1:20" hidden="1" x14ac:dyDescent="0.35">
      <c r="A218" s="97" t="s">
        <v>94</v>
      </c>
      <c r="B218" s="98"/>
      <c r="C218" s="98"/>
      <c r="D218" s="98"/>
      <c r="E218" s="98"/>
      <c r="F218" s="98"/>
      <c r="G218" s="98"/>
      <c r="H218" s="98"/>
      <c r="I218" s="98"/>
      <c r="J218" s="98"/>
      <c r="K218" s="98"/>
      <c r="L218" s="98"/>
      <c r="M218" s="98"/>
      <c r="N218" s="98"/>
      <c r="O218" s="98"/>
      <c r="P218" s="98"/>
      <c r="Q218" s="98"/>
      <c r="R218" s="98"/>
      <c r="S218" s="98"/>
      <c r="T218" s="98"/>
    </row>
    <row r="219" spans="1:20" hidden="1" x14ac:dyDescent="0.35">
      <c r="A219" s="97" t="s">
        <v>95</v>
      </c>
      <c r="B219" s="98"/>
      <c r="C219" s="98"/>
      <c r="D219" s="98"/>
      <c r="E219" s="98"/>
      <c r="F219" s="98"/>
      <c r="G219" s="98"/>
      <c r="H219" s="98"/>
      <c r="I219" s="98"/>
      <c r="J219" s="98"/>
      <c r="K219" s="98"/>
      <c r="L219" s="98"/>
      <c r="M219" s="98"/>
      <c r="N219" s="98"/>
      <c r="O219" s="98"/>
      <c r="P219" s="98"/>
      <c r="Q219" s="98"/>
      <c r="R219" s="98"/>
      <c r="S219" s="98"/>
      <c r="T219" s="98"/>
    </row>
    <row r="220" spans="1:20" hidden="1" x14ac:dyDescent="0.35">
      <c r="A220" s="97" t="s">
        <v>96</v>
      </c>
      <c r="B220" s="98"/>
      <c r="C220" s="98"/>
      <c r="D220" s="98"/>
      <c r="E220" s="98"/>
      <c r="F220" s="98"/>
      <c r="G220" s="98"/>
      <c r="H220" s="98"/>
      <c r="I220" s="98"/>
      <c r="J220" s="98"/>
      <c r="K220" s="98"/>
      <c r="L220" s="98"/>
      <c r="M220" s="98"/>
      <c r="N220" s="98"/>
      <c r="O220" s="98"/>
      <c r="P220" s="98"/>
      <c r="Q220" s="98"/>
      <c r="R220" s="98"/>
      <c r="S220" s="98"/>
      <c r="T220" s="98"/>
    </row>
    <row r="221" spans="1:20" hidden="1" x14ac:dyDescent="0.35">
      <c r="A221" s="97" t="s">
        <v>97</v>
      </c>
      <c r="B221" s="98"/>
      <c r="C221" s="98"/>
      <c r="D221" s="98"/>
      <c r="E221" s="98"/>
      <c r="F221" s="98"/>
      <c r="G221" s="98"/>
      <c r="H221" s="98"/>
      <c r="I221" s="98"/>
      <c r="J221" s="98"/>
      <c r="K221" s="98"/>
      <c r="L221" s="98"/>
      <c r="M221" s="98"/>
      <c r="N221" s="98"/>
      <c r="O221" s="98"/>
      <c r="P221" s="98"/>
      <c r="Q221" s="98"/>
      <c r="R221" s="98"/>
      <c r="S221" s="98"/>
      <c r="T221" s="98"/>
    </row>
    <row r="222" spans="1:20" hidden="1" x14ac:dyDescent="0.35">
      <c r="A222" s="97" t="s">
        <v>98</v>
      </c>
      <c r="B222" s="98"/>
      <c r="C222" s="98"/>
      <c r="D222" s="98"/>
      <c r="E222" s="98"/>
      <c r="F222" s="98"/>
      <c r="G222" s="98"/>
      <c r="H222" s="98"/>
      <c r="I222" s="98"/>
      <c r="J222" s="98"/>
      <c r="K222" s="98"/>
      <c r="L222" s="98"/>
      <c r="M222" s="98"/>
      <c r="N222" s="98"/>
      <c r="O222" s="98"/>
      <c r="P222" s="98"/>
      <c r="Q222" s="98"/>
      <c r="R222" s="98"/>
      <c r="S222" s="98"/>
      <c r="T222" s="98"/>
    </row>
    <row r="223" spans="1:20" hidden="1" x14ac:dyDescent="0.35">
      <c r="A223" s="97" t="s">
        <v>99</v>
      </c>
      <c r="B223" s="98"/>
      <c r="C223" s="98"/>
      <c r="D223" s="98"/>
      <c r="E223" s="98"/>
      <c r="F223" s="98"/>
      <c r="G223" s="98"/>
      <c r="H223" s="98"/>
      <c r="I223" s="98"/>
      <c r="J223" s="98"/>
      <c r="K223" s="98"/>
      <c r="L223" s="98"/>
      <c r="M223" s="98"/>
      <c r="N223" s="98"/>
      <c r="O223" s="98"/>
      <c r="P223" s="98"/>
      <c r="Q223" s="98"/>
      <c r="R223" s="98"/>
      <c r="S223" s="98"/>
      <c r="T223" s="98"/>
    </row>
    <row r="224" spans="1:20" hidden="1" x14ac:dyDescent="0.35">
      <c r="A224" s="97" t="s">
        <v>100</v>
      </c>
      <c r="B224" s="98"/>
      <c r="C224" s="98"/>
      <c r="D224" s="98"/>
      <c r="E224" s="98"/>
      <c r="F224" s="98"/>
      <c r="G224" s="98"/>
      <c r="H224" s="98"/>
      <c r="I224" s="98"/>
      <c r="J224" s="98"/>
      <c r="K224" s="98"/>
      <c r="L224" s="98"/>
      <c r="M224" s="98"/>
      <c r="N224" s="98"/>
      <c r="O224" s="98"/>
      <c r="P224" s="98"/>
      <c r="Q224" s="98"/>
      <c r="R224" s="98"/>
      <c r="S224" s="98"/>
      <c r="T224" s="98"/>
    </row>
    <row r="225" spans="1:20" hidden="1" x14ac:dyDescent="0.35">
      <c r="A225" s="97" t="s">
        <v>89</v>
      </c>
      <c r="B225" s="98"/>
      <c r="C225" s="98"/>
      <c r="D225" s="98"/>
      <c r="E225" s="98"/>
      <c r="F225" s="98"/>
      <c r="G225" s="98"/>
      <c r="H225" s="98"/>
      <c r="I225" s="98"/>
      <c r="J225" s="98"/>
      <c r="K225" s="98"/>
      <c r="L225" s="98"/>
      <c r="M225" s="98"/>
      <c r="N225" s="98"/>
      <c r="O225" s="98"/>
      <c r="P225" s="98"/>
      <c r="Q225" s="98"/>
      <c r="R225" s="98"/>
      <c r="S225" s="98"/>
      <c r="T225" s="98"/>
    </row>
    <row r="226" spans="1:20" hidden="1" x14ac:dyDescent="0.35">
      <c r="A226" s="97" t="s">
        <v>90</v>
      </c>
      <c r="B226" s="98"/>
      <c r="C226" s="98"/>
      <c r="D226" s="98"/>
      <c r="E226" s="98"/>
      <c r="F226" s="98"/>
      <c r="G226" s="98"/>
      <c r="H226" s="98"/>
      <c r="I226" s="98"/>
      <c r="J226" s="98"/>
      <c r="K226" s="98"/>
      <c r="L226" s="98"/>
      <c r="M226" s="98"/>
      <c r="N226" s="98"/>
      <c r="O226" s="98"/>
      <c r="P226" s="98"/>
      <c r="Q226" s="98"/>
      <c r="R226" s="98"/>
      <c r="S226" s="98"/>
      <c r="T226" s="98"/>
    </row>
    <row r="227" spans="1:20" hidden="1" x14ac:dyDescent="0.35">
      <c r="A227" s="97" t="s">
        <v>91</v>
      </c>
      <c r="B227" s="98"/>
      <c r="C227" s="98"/>
      <c r="D227" s="98"/>
      <c r="E227" s="98"/>
      <c r="F227" s="98"/>
      <c r="G227" s="98"/>
      <c r="H227" s="98"/>
      <c r="I227" s="98"/>
      <c r="J227" s="98"/>
      <c r="K227" s="98"/>
      <c r="L227" s="98"/>
      <c r="M227" s="98"/>
      <c r="N227" s="98"/>
      <c r="O227" s="98"/>
      <c r="P227" s="98"/>
      <c r="Q227" s="98"/>
      <c r="R227" s="98"/>
      <c r="S227" s="98"/>
      <c r="T227" s="98"/>
    </row>
    <row r="228" spans="1:20" hidden="1" x14ac:dyDescent="0.35">
      <c r="A228" s="97" t="s">
        <v>92</v>
      </c>
      <c r="B228" s="98"/>
      <c r="C228" s="98"/>
      <c r="D228" s="98"/>
      <c r="E228" s="98"/>
      <c r="F228" s="98"/>
      <c r="G228" s="98"/>
      <c r="H228" s="98"/>
      <c r="I228" s="98"/>
      <c r="J228" s="98"/>
      <c r="K228" s="98"/>
      <c r="L228" s="98"/>
      <c r="M228" s="98"/>
      <c r="N228" s="98"/>
      <c r="O228" s="98"/>
      <c r="P228" s="98"/>
      <c r="Q228" s="98"/>
      <c r="R228" s="98"/>
      <c r="S228" s="98"/>
      <c r="T228" s="98"/>
    </row>
    <row r="229" spans="1:20" hidden="1" x14ac:dyDescent="0.35">
      <c r="A229" s="97" t="s">
        <v>93</v>
      </c>
      <c r="B229" s="98"/>
      <c r="C229" s="98"/>
      <c r="D229" s="98"/>
      <c r="E229" s="98"/>
      <c r="F229" s="98"/>
      <c r="G229" s="98"/>
      <c r="H229" s="98"/>
      <c r="I229" s="98"/>
      <c r="J229" s="98"/>
      <c r="K229" s="98"/>
      <c r="L229" s="98"/>
      <c r="M229" s="98"/>
      <c r="N229" s="98"/>
      <c r="O229" s="98"/>
      <c r="P229" s="98"/>
      <c r="Q229" s="98"/>
      <c r="R229" s="98"/>
      <c r="S229" s="98"/>
      <c r="T229" s="98"/>
    </row>
    <row r="230" spans="1:20" hidden="1" x14ac:dyDescent="0.35">
      <c r="A230" s="97" t="s">
        <v>94</v>
      </c>
      <c r="B230" s="98"/>
      <c r="C230" s="98"/>
      <c r="D230" s="98"/>
      <c r="E230" s="98"/>
      <c r="F230" s="98"/>
      <c r="G230" s="98"/>
      <c r="H230" s="98"/>
      <c r="I230" s="98"/>
      <c r="J230" s="98"/>
      <c r="K230" s="98"/>
      <c r="L230" s="98"/>
      <c r="M230" s="98"/>
      <c r="N230" s="98"/>
      <c r="O230" s="98"/>
      <c r="P230" s="98"/>
      <c r="Q230" s="98"/>
      <c r="R230" s="98"/>
      <c r="S230" s="98"/>
      <c r="T230" s="98"/>
    </row>
    <row r="231" spans="1:20" hidden="1" x14ac:dyDescent="0.35">
      <c r="A231" s="97" t="s">
        <v>95</v>
      </c>
      <c r="B231" s="98"/>
      <c r="C231" s="98"/>
      <c r="D231" s="98"/>
      <c r="E231" s="98"/>
      <c r="F231" s="98"/>
      <c r="G231" s="98"/>
      <c r="H231" s="98"/>
      <c r="I231" s="98"/>
      <c r="J231" s="98"/>
      <c r="K231" s="98"/>
      <c r="L231" s="98"/>
      <c r="M231" s="98"/>
      <c r="N231" s="98"/>
      <c r="O231" s="98"/>
      <c r="P231" s="98"/>
      <c r="Q231" s="98"/>
      <c r="R231" s="98"/>
      <c r="S231" s="98"/>
      <c r="T231" s="98"/>
    </row>
    <row r="232" spans="1:20" hidden="1" x14ac:dyDescent="0.35">
      <c r="A232" s="97" t="s">
        <v>96</v>
      </c>
      <c r="B232" s="98"/>
      <c r="C232" s="98"/>
      <c r="D232" s="98"/>
      <c r="E232" s="98"/>
      <c r="F232" s="98"/>
      <c r="G232" s="98"/>
      <c r="H232" s="98"/>
      <c r="I232" s="98"/>
      <c r="J232" s="98"/>
      <c r="K232" s="98"/>
      <c r="L232" s="98"/>
      <c r="M232" s="98"/>
      <c r="N232" s="98"/>
      <c r="O232" s="98"/>
      <c r="P232" s="98"/>
      <c r="Q232" s="98"/>
      <c r="R232" s="98"/>
      <c r="S232" s="98"/>
      <c r="T232" s="98"/>
    </row>
    <row r="233" spans="1:20" hidden="1" x14ac:dyDescent="0.35">
      <c r="A233" s="97" t="s">
        <v>97</v>
      </c>
      <c r="B233" s="98"/>
      <c r="C233" s="98"/>
      <c r="D233" s="98"/>
      <c r="E233" s="98"/>
      <c r="F233" s="98"/>
      <c r="G233" s="98"/>
      <c r="H233" s="98"/>
      <c r="I233" s="98"/>
      <c r="J233" s="98"/>
      <c r="K233" s="98"/>
      <c r="L233" s="98"/>
      <c r="M233" s="98"/>
      <c r="N233" s="98"/>
      <c r="O233" s="98"/>
      <c r="P233" s="98"/>
      <c r="Q233" s="98"/>
      <c r="R233" s="98"/>
      <c r="S233" s="98"/>
      <c r="T233" s="98"/>
    </row>
    <row r="234" spans="1:20" hidden="1" x14ac:dyDescent="0.35">
      <c r="A234" s="97" t="s">
        <v>98</v>
      </c>
      <c r="B234" s="98"/>
      <c r="C234" s="98"/>
      <c r="D234" s="98"/>
      <c r="E234" s="98"/>
      <c r="F234" s="98"/>
      <c r="G234" s="98"/>
      <c r="H234" s="98"/>
      <c r="I234" s="98"/>
      <c r="J234" s="98"/>
      <c r="K234" s="98"/>
      <c r="L234" s="98"/>
      <c r="M234" s="98"/>
      <c r="N234" s="98"/>
      <c r="O234" s="98"/>
      <c r="P234" s="98"/>
      <c r="Q234" s="98"/>
      <c r="R234" s="98"/>
      <c r="S234" s="98"/>
      <c r="T234" s="98"/>
    </row>
    <row r="235" spans="1:20" hidden="1" x14ac:dyDescent="0.35">
      <c r="A235" s="97" t="s">
        <v>99</v>
      </c>
      <c r="B235" s="98"/>
      <c r="C235" s="98"/>
      <c r="D235" s="98"/>
      <c r="E235" s="98"/>
      <c r="F235" s="98"/>
      <c r="G235" s="98"/>
      <c r="H235" s="98"/>
      <c r="I235" s="98"/>
      <c r="J235" s="98"/>
      <c r="K235" s="98"/>
      <c r="L235" s="98"/>
      <c r="M235" s="98"/>
      <c r="N235" s="98"/>
      <c r="O235" s="98"/>
      <c r="P235" s="98"/>
      <c r="Q235" s="98"/>
      <c r="R235" s="98"/>
      <c r="S235" s="98"/>
      <c r="T235" s="98"/>
    </row>
    <row r="236" spans="1:20" hidden="1" x14ac:dyDescent="0.35">
      <c r="A236" s="97" t="s">
        <v>100</v>
      </c>
      <c r="B236" s="98"/>
      <c r="C236" s="98"/>
      <c r="D236" s="98"/>
      <c r="E236" s="98"/>
      <c r="F236" s="98"/>
      <c r="G236" s="98"/>
      <c r="H236" s="98"/>
      <c r="I236" s="98"/>
      <c r="J236" s="98"/>
      <c r="K236" s="98"/>
      <c r="L236" s="98"/>
      <c r="M236" s="98"/>
      <c r="N236" s="98"/>
      <c r="O236" s="98"/>
      <c r="P236" s="98"/>
      <c r="Q236" s="98"/>
      <c r="R236" s="98"/>
      <c r="S236" s="98"/>
      <c r="T236" s="98"/>
    </row>
    <row r="237" spans="1:20" hidden="1" x14ac:dyDescent="0.35">
      <c r="A237" s="97" t="s">
        <v>89</v>
      </c>
      <c r="B237" s="98"/>
      <c r="C237" s="98"/>
      <c r="D237" s="98"/>
      <c r="E237" s="98"/>
      <c r="F237" s="98"/>
      <c r="G237" s="98"/>
      <c r="H237" s="98"/>
      <c r="I237" s="98"/>
      <c r="J237" s="98"/>
      <c r="K237" s="98"/>
      <c r="L237" s="98"/>
      <c r="M237" s="98"/>
      <c r="N237" s="98"/>
      <c r="O237" s="98"/>
      <c r="P237" s="98"/>
      <c r="Q237" s="98"/>
      <c r="R237" s="98"/>
      <c r="S237" s="98"/>
      <c r="T237" s="98"/>
    </row>
    <row r="238" spans="1:20" hidden="1" x14ac:dyDescent="0.35">
      <c r="A238" s="97" t="s">
        <v>90</v>
      </c>
      <c r="B238" s="98"/>
      <c r="C238" s="98"/>
      <c r="D238" s="98"/>
      <c r="E238" s="98"/>
      <c r="F238" s="98"/>
      <c r="G238" s="98"/>
      <c r="H238" s="98"/>
      <c r="I238" s="98"/>
      <c r="J238" s="98"/>
      <c r="K238" s="98"/>
      <c r="L238" s="98"/>
      <c r="M238" s="98"/>
      <c r="N238" s="98"/>
      <c r="O238" s="98"/>
      <c r="P238" s="98"/>
      <c r="Q238" s="98"/>
      <c r="R238" s="98"/>
      <c r="S238" s="98"/>
      <c r="T238" s="98"/>
    </row>
    <row r="239" spans="1:20" hidden="1" x14ac:dyDescent="0.35">
      <c r="A239" s="97" t="s">
        <v>91</v>
      </c>
      <c r="B239" s="98"/>
      <c r="C239" s="98"/>
      <c r="D239" s="98"/>
      <c r="E239" s="98"/>
      <c r="F239" s="98"/>
      <c r="G239" s="98"/>
      <c r="H239" s="98"/>
      <c r="I239" s="98"/>
      <c r="J239" s="98"/>
      <c r="K239" s="98"/>
      <c r="L239" s="98"/>
      <c r="M239" s="98"/>
      <c r="N239" s="98"/>
      <c r="O239" s="98"/>
      <c r="P239" s="98"/>
      <c r="Q239" s="98"/>
      <c r="R239" s="98"/>
      <c r="S239" s="98"/>
      <c r="T239" s="98"/>
    </row>
    <row r="240" spans="1:20" hidden="1" x14ac:dyDescent="0.35">
      <c r="A240" s="97" t="s">
        <v>92</v>
      </c>
      <c r="B240" s="98"/>
      <c r="C240" s="98"/>
      <c r="D240" s="98"/>
      <c r="E240" s="98"/>
      <c r="F240" s="98"/>
      <c r="G240" s="98"/>
      <c r="H240" s="98"/>
      <c r="I240" s="98"/>
      <c r="J240" s="98"/>
      <c r="K240" s="98"/>
      <c r="L240" s="98"/>
      <c r="M240" s="98"/>
      <c r="N240" s="98"/>
      <c r="O240" s="98"/>
      <c r="P240" s="98"/>
      <c r="Q240" s="98"/>
      <c r="R240" s="98"/>
      <c r="S240" s="98"/>
      <c r="T240" s="98"/>
    </row>
    <row r="241" spans="1:20" hidden="1" x14ac:dyDescent="0.35">
      <c r="A241" s="97" t="s">
        <v>93</v>
      </c>
      <c r="B241" s="98"/>
      <c r="C241" s="98"/>
      <c r="D241" s="98"/>
      <c r="E241" s="98"/>
      <c r="F241" s="98"/>
      <c r="G241" s="98"/>
      <c r="H241" s="98"/>
      <c r="I241" s="98"/>
      <c r="J241" s="98"/>
      <c r="K241" s="98"/>
      <c r="L241" s="98"/>
      <c r="M241" s="98"/>
      <c r="N241" s="98"/>
      <c r="O241" s="98"/>
      <c r="P241" s="98"/>
      <c r="Q241" s="98"/>
      <c r="R241" s="98"/>
      <c r="S241" s="98"/>
      <c r="T241" s="98"/>
    </row>
    <row r="242" spans="1:20" hidden="1" x14ac:dyDescent="0.35">
      <c r="A242" s="97" t="s">
        <v>94</v>
      </c>
      <c r="B242" s="98"/>
      <c r="C242" s="98"/>
      <c r="D242" s="98"/>
      <c r="E242" s="98"/>
      <c r="F242" s="98"/>
      <c r="G242" s="98"/>
      <c r="H242" s="98"/>
      <c r="I242" s="98"/>
      <c r="J242" s="98"/>
      <c r="K242" s="98"/>
      <c r="L242" s="98"/>
      <c r="M242" s="98"/>
      <c r="N242" s="98"/>
      <c r="O242" s="98"/>
      <c r="P242" s="98"/>
      <c r="Q242" s="98"/>
      <c r="R242" s="98"/>
      <c r="S242" s="98"/>
      <c r="T242" s="98"/>
    </row>
    <row r="243" spans="1:20" hidden="1" x14ac:dyDescent="0.35">
      <c r="A243" s="97" t="s">
        <v>95</v>
      </c>
      <c r="B243" s="98"/>
      <c r="C243" s="98"/>
      <c r="D243" s="98"/>
      <c r="E243" s="98"/>
      <c r="F243" s="98"/>
      <c r="G243" s="98"/>
      <c r="H243" s="98"/>
      <c r="I243" s="98"/>
      <c r="J243" s="98"/>
      <c r="K243" s="98"/>
      <c r="L243" s="98"/>
      <c r="M243" s="98"/>
      <c r="N243" s="98"/>
      <c r="O243" s="98"/>
      <c r="P243" s="98"/>
      <c r="Q243" s="98"/>
      <c r="R243" s="98"/>
      <c r="S243" s="98"/>
      <c r="T243" s="98"/>
    </row>
    <row r="244" spans="1:20" hidden="1" x14ac:dyDescent="0.35">
      <c r="A244" s="97" t="s">
        <v>96</v>
      </c>
      <c r="B244" s="98"/>
      <c r="C244" s="98"/>
      <c r="D244" s="98"/>
      <c r="E244" s="98"/>
      <c r="F244" s="98"/>
      <c r="G244" s="98"/>
      <c r="H244" s="98"/>
      <c r="I244" s="98"/>
      <c r="J244" s="98"/>
      <c r="K244" s="98"/>
      <c r="L244" s="98"/>
      <c r="M244" s="98"/>
      <c r="N244" s="98"/>
      <c r="O244" s="98"/>
      <c r="P244" s="98"/>
      <c r="Q244" s="98"/>
      <c r="R244" s="98"/>
      <c r="S244" s="98"/>
      <c r="T244" s="98"/>
    </row>
    <row r="245" spans="1:20" hidden="1" x14ac:dyDescent="0.35">
      <c r="A245" s="97" t="s">
        <v>97</v>
      </c>
      <c r="B245" s="98"/>
      <c r="C245" s="98"/>
      <c r="D245" s="98"/>
      <c r="E245" s="98"/>
      <c r="F245" s="98"/>
      <c r="G245" s="98"/>
      <c r="H245" s="98"/>
      <c r="I245" s="98"/>
      <c r="J245" s="98"/>
      <c r="K245" s="98"/>
      <c r="L245" s="98"/>
      <c r="M245" s="98"/>
      <c r="N245" s="98"/>
      <c r="O245" s="98"/>
      <c r="P245" s="98"/>
      <c r="Q245" s="98"/>
      <c r="R245" s="98"/>
      <c r="S245" s="98"/>
      <c r="T245" s="98"/>
    </row>
    <row r="246" spans="1:20" hidden="1" x14ac:dyDescent="0.35">
      <c r="A246" s="97" t="s">
        <v>98</v>
      </c>
      <c r="B246" s="98"/>
      <c r="C246" s="98"/>
      <c r="D246" s="98"/>
      <c r="E246" s="98"/>
      <c r="F246" s="98"/>
      <c r="G246" s="98"/>
      <c r="H246" s="98"/>
      <c r="I246" s="98"/>
      <c r="J246" s="98"/>
      <c r="K246" s="98"/>
      <c r="L246" s="98"/>
      <c r="M246" s="98"/>
      <c r="N246" s="98"/>
      <c r="O246" s="98"/>
      <c r="P246" s="98"/>
      <c r="Q246" s="98"/>
      <c r="R246" s="98"/>
      <c r="S246" s="98"/>
      <c r="T246" s="98"/>
    </row>
    <row r="247" spans="1:20" hidden="1" x14ac:dyDescent="0.35">
      <c r="A247" s="97" t="s">
        <v>99</v>
      </c>
      <c r="B247" s="98"/>
      <c r="C247" s="98"/>
      <c r="D247" s="98"/>
      <c r="E247" s="98"/>
      <c r="F247" s="98"/>
      <c r="G247" s="98"/>
      <c r="H247" s="98"/>
      <c r="I247" s="98"/>
      <c r="J247" s="98"/>
      <c r="K247" s="98"/>
      <c r="L247" s="98"/>
      <c r="M247" s="98"/>
      <c r="N247" s="98"/>
      <c r="O247" s="98"/>
      <c r="P247" s="98"/>
      <c r="Q247" s="98"/>
      <c r="R247" s="98"/>
      <c r="S247" s="98"/>
      <c r="T247" s="98"/>
    </row>
    <row r="248" spans="1:20" hidden="1" x14ac:dyDescent="0.35">
      <c r="A248" s="97" t="s">
        <v>100</v>
      </c>
      <c r="B248" s="98"/>
      <c r="C248" s="98"/>
      <c r="D248" s="98"/>
      <c r="E248" s="98"/>
      <c r="F248" s="98"/>
      <c r="G248" s="98"/>
      <c r="H248" s="98"/>
      <c r="I248" s="98"/>
      <c r="J248" s="98"/>
      <c r="K248" s="98"/>
      <c r="L248" s="98"/>
      <c r="M248" s="98"/>
      <c r="N248" s="98"/>
      <c r="O248" s="98"/>
      <c r="P248" s="98"/>
      <c r="Q248" s="98"/>
      <c r="R248" s="98"/>
      <c r="S248" s="98"/>
      <c r="T248" s="98"/>
    </row>
    <row r="249" spans="1:20" hidden="1" x14ac:dyDescent="0.35">
      <c r="A249" s="97" t="s">
        <v>89</v>
      </c>
      <c r="B249" s="98"/>
      <c r="C249" s="98"/>
      <c r="D249" s="98"/>
      <c r="E249" s="98"/>
      <c r="F249" s="98"/>
      <c r="G249" s="98"/>
      <c r="H249" s="98"/>
      <c r="I249" s="98"/>
      <c r="J249" s="98"/>
      <c r="K249" s="98"/>
      <c r="L249" s="98"/>
      <c r="M249" s="98"/>
      <c r="N249" s="98"/>
      <c r="O249" s="98"/>
      <c r="P249" s="98"/>
      <c r="Q249" s="98"/>
      <c r="R249" s="98"/>
      <c r="S249" s="98"/>
      <c r="T249" s="98"/>
    </row>
    <row r="250" spans="1:20" hidden="1" x14ac:dyDescent="0.35">
      <c r="A250" s="97" t="s">
        <v>90</v>
      </c>
      <c r="B250" s="98"/>
      <c r="C250" s="98"/>
      <c r="D250" s="98"/>
      <c r="E250" s="98"/>
      <c r="F250" s="98"/>
      <c r="G250" s="98"/>
      <c r="H250" s="98"/>
      <c r="I250" s="98"/>
      <c r="J250" s="98"/>
      <c r="K250" s="98"/>
      <c r="L250" s="98"/>
      <c r="M250" s="98"/>
      <c r="N250" s="98"/>
      <c r="O250" s="98"/>
      <c r="P250" s="98"/>
      <c r="Q250" s="98"/>
      <c r="R250" s="98"/>
      <c r="S250" s="98"/>
      <c r="T250" s="98"/>
    </row>
    <row r="251" spans="1:20" hidden="1" x14ac:dyDescent="0.35">
      <c r="A251" s="97" t="s">
        <v>91</v>
      </c>
      <c r="B251" s="98"/>
      <c r="C251" s="98"/>
      <c r="D251" s="98"/>
      <c r="E251" s="98"/>
      <c r="F251" s="98"/>
      <c r="G251" s="98"/>
      <c r="H251" s="98"/>
      <c r="I251" s="98"/>
      <c r="J251" s="98"/>
      <c r="K251" s="98"/>
      <c r="L251" s="98"/>
      <c r="M251" s="98"/>
      <c r="N251" s="98"/>
      <c r="O251" s="98"/>
      <c r="P251" s="98"/>
      <c r="Q251" s="98"/>
      <c r="R251" s="98"/>
      <c r="S251" s="98"/>
      <c r="T251" s="98"/>
    </row>
    <row r="252" spans="1:20" hidden="1" x14ac:dyDescent="0.35">
      <c r="A252" s="97" t="s">
        <v>92</v>
      </c>
      <c r="B252" s="98"/>
      <c r="C252" s="98"/>
      <c r="D252" s="98"/>
      <c r="E252" s="98"/>
      <c r="F252" s="98"/>
      <c r="G252" s="98"/>
      <c r="H252" s="98"/>
      <c r="I252" s="98"/>
      <c r="J252" s="98"/>
      <c r="K252" s="98"/>
      <c r="L252" s="98"/>
      <c r="M252" s="98"/>
      <c r="N252" s="98"/>
      <c r="O252" s="98"/>
      <c r="P252" s="98"/>
      <c r="Q252" s="98"/>
      <c r="R252" s="98"/>
      <c r="S252" s="98"/>
      <c r="T252" s="98"/>
    </row>
    <row r="253" spans="1:20" hidden="1" x14ac:dyDescent="0.35">
      <c r="A253" s="97" t="s">
        <v>93</v>
      </c>
      <c r="B253" s="98"/>
      <c r="C253" s="98"/>
      <c r="D253" s="98"/>
      <c r="E253" s="98"/>
      <c r="F253" s="98"/>
      <c r="G253" s="98"/>
      <c r="H253" s="98"/>
      <c r="I253" s="98"/>
      <c r="J253" s="98"/>
      <c r="K253" s="98"/>
      <c r="L253" s="98"/>
      <c r="M253" s="98"/>
      <c r="N253" s="98"/>
      <c r="O253" s="98"/>
      <c r="P253" s="98"/>
      <c r="Q253" s="98"/>
      <c r="R253" s="98"/>
      <c r="S253" s="98"/>
      <c r="T253" s="98"/>
    </row>
    <row r="254" spans="1:20" hidden="1" x14ac:dyDescent="0.35">
      <c r="A254" s="97" t="s">
        <v>94</v>
      </c>
      <c r="B254" s="98"/>
      <c r="C254" s="98"/>
      <c r="D254" s="98"/>
      <c r="E254" s="98"/>
      <c r="F254" s="98"/>
      <c r="G254" s="98"/>
      <c r="H254" s="98"/>
      <c r="I254" s="98"/>
      <c r="J254" s="98"/>
      <c r="K254" s="98"/>
      <c r="L254" s="98"/>
      <c r="M254" s="98"/>
      <c r="N254" s="98"/>
      <c r="O254" s="98"/>
      <c r="P254" s="98"/>
      <c r="Q254" s="98"/>
      <c r="R254" s="98"/>
      <c r="S254" s="98"/>
      <c r="T254" s="98"/>
    </row>
    <row r="255" spans="1:20" hidden="1" x14ac:dyDescent="0.35">
      <c r="A255" s="97" t="s">
        <v>95</v>
      </c>
      <c r="B255" s="98"/>
      <c r="C255" s="98"/>
      <c r="D255" s="98"/>
      <c r="E255" s="98"/>
      <c r="F255" s="98"/>
      <c r="G255" s="98"/>
      <c r="H255" s="98"/>
      <c r="I255" s="98"/>
      <c r="J255" s="98"/>
      <c r="K255" s="98"/>
      <c r="L255" s="98"/>
      <c r="M255" s="98"/>
      <c r="N255" s="98"/>
      <c r="O255" s="98"/>
      <c r="P255" s="98"/>
      <c r="Q255" s="98"/>
      <c r="R255" s="98"/>
      <c r="S255" s="98"/>
      <c r="T255" s="98"/>
    </row>
    <row r="256" spans="1:20" hidden="1" x14ac:dyDescent="0.35">
      <c r="A256" s="97" t="s">
        <v>96</v>
      </c>
      <c r="B256" s="98"/>
      <c r="C256" s="98"/>
      <c r="D256" s="98"/>
      <c r="E256" s="98"/>
      <c r="F256" s="98"/>
      <c r="G256" s="98"/>
      <c r="H256" s="98"/>
      <c r="I256" s="98"/>
      <c r="J256" s="98"/>
      <c r="K256" s="98"/>
      <c r="L256" s="98"/>
      <c r="M256" s="98"/>
      <c r="N256" s="98"/>
      <c r="O256" s="98"/>
      <c r="P256" s="98"/>
      <c r="Q256" s="98"/>
      <c r="R256" s="98"/>
      <c r="S256" s="98"/>
      <c r="T256" s="98"/>
    </row>
    <row r="257" spans="1:20" hidden="1" x14ac:dyDescent="0.35">
      <c r="A257" s="97" t="s">
        <v>97</v>
      </c>
      <c r="B257" s="98"/>
      <c r="C257" s="98"/>
      <c r="D257" s="98"/>
      <c r="E257" s="98"/>
      <c r="F257" s="98"/>
      <c r="G257" s="98"/>
      <c r="H257" s="98"/>
      <c r="I257" s="98"/>
      <c r="J257" s="98"/>
      <c r="K257" s="98"/>
      <c r="L257" s="98"/>
      <c r="M257" s="98"/>
      <c r="N257" s="98"/>
      <c r="O257" s="98"/>
      <c r="P257" s="98"/>
      <c r="Q257" s="98"/>
      <c r="R257" s="98"/>
      <c r="S257" s="98"/>
      <c r="T257" s="98"/>
    </row>
    <row r="258" spans="1:20" hidden="1" x14ac:dyDescent="0.35">
      <c r="A258" s="97" t="s">
        <v>98</v>
      </c>
      <c r="B258" s="98"/>
      <c r="C258" s="98"/>
      <c r="D258" s="98"/>
      <c r="E258" s="98"/>
      <c r="F258" s="98"/>
      <c r="G258" s="98"/>
      <c r="H258" s="98"/>
      <c r="I258" s="98"/>
      <c r="J258" s="98"/>
      <c r="K258" s="98"/>
      <c r="L258" s="98"/>
      <c r="M258" s="98"/>
      <c r="N258" s="98"/>
      <c r="O258" s="98"/>
      <c r="P258" s="98"/>
      <c r="Q258" s="98"/>
      <c r="R258" s="98"/>
      <c r="S258" s="98"/>
      <c r="T258" s="98"/>
    </row>
    <row r="259" spans="1:20" hidden="1" x14ac:dyDescent="0.35">
      <c r="A259" s="97" t="s">
        <v>99</v>
      </c>
      <c r="B259" s="98"/>
      <c r="C259" s="98"/>
      <c r="D259" s="98"/>
      <c r="E259" s="98"/>
      <c r="F259" s="98"/>
      <c r="G259" s="98"/>
      <c r="H259" s="98"/>
      <c r="I259" s="98"/>
      <c r="J259" s="98"/>
      <c r="K259" s="98"/>
      <c r="L259" s="98"/>
      <c r="M259" s="98"/>
      <c r="N259" s="98"/>
      <c r="O259" s="98"/>
      <c r="P259" s="98"/>
      <c r="Q259" s="98"/>
      <c r="R259" s="98"/>
      <c r="S259" s="98"/>
      <c r="T259" s="98"/>
    </row>
    <row r="260" spans="1:20" hidden="1" x14ac:dyDescent="0.35">
      <c r="A260" s="97" t="s">
        <v>100</v>
      </c>
      <c r="B260" s="98"/>
      <c r="C260" s="98"/>
      <c r="D260" s="98"/>
      <c r="E260" s="98"/>
      <c r="F260" s="98"/>
      <c r="G260" s="98"/>
      <c r="H260" s="98"/>
      <c r="I260" s="98"/>
      <c r="J260" s="98"/>
      <c r="K260" s="98"/>
      <c r="L260" s="98"/>
      <c r="M260" s="98"/>
      <c r="N260" s="98"/>
      <c r="O260" s="98"/>
      <c r="P260" s="98"/>
      <c r="Q260" s="98"/>
      <c r="R260" s="98"/>
      <c r="S260" s="98"/>
      <c r="T260" s="98"/>
    </row>
    <row r="261" spans="1:20" hidden="1" x14ac:dyDescent="0.35">
      <c r="A261" s="97" t="s">
        <v>89</v>
      </c>
      <c r="B261" s="98"/>
      <c r="C261" s="98"/>
      <c r="D261" s="98"/>
      <c r="E261" s="98"/>
      <c r="F261" s="98"/>
      <c r="G261" s="98"/>
      <c r="H261" s="98"/>
      <c r="I261" s="98"/>
      <c r="J261" s="98"/>
      <c r="K261" s="98"/>
      <c r="L261" s="98"/>
      <c r="M261" s="98"/>
      <c r="N261" s="98"/>
      <c r="O261" s="98"/>
      <c r="P261" s="98"/>
      <c r="Q261" s="98"/>
      <c r="R261" s="98"/>
      <c r="S261" s="98"/>
      <c r="T261" s="98"/>
    </row>
    <row r="262" spans="1:20" hidden="1" x14ac:dyDescent="0.35">
      <c r="A262" s="97" t="s">
        <v>90</v>
      </c>
      <c r="B262" s="98"/>
      <c r="C262" s="98"/>
      <c r="D262" s="98"/>
      <c r="E262" s="98"/>
      <c r="F262" s="98"/>
      <c r="G262" s="98"/>
      <c r="H262" s="98"/>
      <c r="I262" s="98"/>
      <c r="J262" s="98"/>
      <c r="K262" s="98"/>
      <c r="L262" s="98"/>
      <c r="M262" s="98"/>
      <c r="N262" s="98"/>
      <c r="O262" s="98"/>
      <c r="P262" s="98"/>
      <c r="Q262" s="98"/>
      <c r="R262" s="98"/>
      <c r="S262" s="98"/>
      <c r="T262" s="98"/>
    </row>
    <row r="263" spans="1:20" hidden="1" x14ac:dyDescent="0.35">
      <c r="A263" s="97" t="s">
        <v>91</v>
      </c>
      <c r="B263" s="98"/>
      <c r="C263" s="98"/>
      <c r="D263" s="98"/>
      <c r="E263" s="98"/>
      <c r="F263" s="98"/>
      <c r="G263" s="98"/>
      <c r="H263" s="98"/>
      <c r="I263" s="98"/>
      <c r="J263" s="98"/>
      <c r="K263" s="98"/>
      <c r="L263" s="98"/>
      <c r="M263" s="98"/>
      <c r="N263" s="98"/>
      <c r="O263" s="98"/>
      <c r="P263" s="98"/>
      <c r="Q263" s="98"/>
      <c r="R263" s="98"/>
      <c r="S263" s="98"/>
      <c r="T263" s="98"/>
    </row>
    <row r="264" spans="1:20" hidden="1" x14ac:dyDescent="0.35">
      <c r="A264" s="97" t="s">
        <v>92</v>
      </c>
      <c r="B264" s="98"/>
      <c r="C264" s="98"/>
      <c r="D264" s="98"/>
      <c r="E264" s="98"/>
      <c r="F264" s="98"/>
      <c r="G264" s="98"/>
      <c r="H264" s="98"/>
      <c r="I264" s="98"/>
      <c r="J264" s="98"/>
      <c r="K264" s="98"/>
      <c r="L264" s="98"/>
      <c r="M264" s="98"/>
      <c r="N264" s="98"/>
      <c r="O264" s="98"/>
      <c r="P264" s="98"/>
      <c r="Q264" s="98"/>
      <c r="R264" s="98"/>
      <c r="S264" s="98"/>
      <c r="T264" s="98"/>
    </row>
    <row r="265" spans="1:20" hidden="1" x14ac:dyDescent="0.35">
      <c r="A265" s="97" t="s">
        <v>93</v>
      </c>
      <c r="B265" s="98"/>
      <c r="C265" s="98"/>
      <c r="D265" s="98"/>
      <c r="E265" s="98"/>
      <c r="F265" s="98"/>
      <c r="G265" s="98"/>
      <c r="H265" s="98"/>
      <c r="I265" s="98"/>
      <c r="J265" s="98"/>
      <c r="K265" s="98"/>
      <c r="L265" s="98"/>
      <c r="M265" s="98"/>
      <c r="N265" s="98"/>
      <c r="O265" s="98"/>
      <c r="P265" s="98"/>
      <c r="Q265" s="98"/>
      <c r="R265" s="98"/>
      <c r="S265" s="98"/>
      <c r="T265" s="98"/>
    </row>
    <row r="266" spans="1:20" hidden="1" x14ac:dyDescent="0.35">
      <c r="A266" s="97" t="s">
        <v>94</v>
      </c>
      <c r="B266" s="98"/>
      <c r="C266" s="98"/>
      <c r="D266" s="98"/>
      <c r="E266" s="98"/>
      <c r="F266" s="98"/>
      <c r="G266" s="98"/>
      <c r="H266" s="98"/>
      <c r="I266" s="98"/>
      <c r="J266" s="98"/>
      <c r="K266" s="98"/>
      <c r="L266" s="98"/>
      <c r="M266" s="98"/>
      <c r="N266" s="98"/>
      <c r="O266" s="98"/>
      <c r="P266" s="98"/>
      <c r="Q266" s="98"/>
      <c r="R266" s="98"/>
      <c r="S266" s="98"/>
      <c r="T266" s="98"/>
    </row>
    <row r="267" spans="1:20" hidden="1" x14ac:dyDescent="0.35">
      <c r="A267" s="97" t="s">
        <v>95</v>
      </c>
      <c r="B267" s="98"/>
      <c r="C267" s="98"/>
      <c r="D267" s="98"/>
      <c r="E267" s="98"/>
      <c r="F267" s="98"/>
      <c r="G267" s="98"/>
      <c r="H267" s="98"/>
      <c r="I267" s="98"/>
      <c r="J267" s="98"/>
      <c r="K267" s="98"/>
      <c r="L267" s="98"/>
      <c r="M267" s="98"/>
      <c r="N267" s="98"/>
      <c r="O267" s="98"/>
      <c r="P267" s="98"/>
      <c r="Q267" s="98"/>
      <c r="R267" s="98"/>
      <c r="S267" s="98"/>
      <c r="T267" s="98"/>
    </row>
    <row r="268" spans="1:20" hidden="1" x14ac:dyDescent="0.35">
      <c r="A268" s="97" t="s">
        <v>96</v>
      </c>
      <c r="B268" s="98"/>
      <c r="C268" s="98"/>
      <c r="D268" s="98"/>
      <c r="E268" s="98"/>
      <c r="F268" s="98"/>
      <c r="G268" s="98"/>
      <c r="H268" s="98"/>
      <c r="I268" s="98"/>
      <c r="J268" s="98"/>
      <c r="K268" s="98"/>
      <c r="L268" s="98"/>
      <c r="M268" s="98"/>
      <c r="N268" s="98"/>
      <c r="O268" s="98"/>
      <c r="P268" s="98"/>
      <c r="Q268" s="98"/>
      <c r="R268" s="98"/>
      <c r="S268" s="98"/>
      <c r="T268" s="98"/>
    </row>
    <row r="269" spans="1:20" hidden="1" x14ac:dyDescent="0.35">
      <c r="A269" s="97" t="s">
        <v>97</v>
      </c>
      <c r="B269" s="98"/>
      <c r="C269" s="98"/>
      <c r="D269" s="98"/>
      <c r="E269" s="98"/>
      <c r="F269" s="98"/>
      <c r="G269" s="98"/>
      <c r="H269" s="98"/>
      <c r="I269" s="98"/>
      <c r="J269" s="98"/>
      <c r="K269" s="98"/>
      <c r="L269" s="98"/>
      <c r="M269" s="98"/>
      <c r="N269" s="98"/>
      <c r="O269" s="98"/>
      <c r="P269" s="98"/>
      <c r="Q269" s="98"/>
      <c r="R269" s="98"/>
      <c r="S269" s="98"/>
      <c r="T269" s="98"/>
    </row>
    <row r="270" spans="1:20" hidden="1" x14ac:dyDescent="0.35">
      <c r="A270" s="97" t="s">
        <v>98</v>
      </c>
      <c r="B270" s="98"/>
      <c r="C270" s="98"/>
      <c r="D270" s="98"/>
      <c r="E270" s="98"/>
      <c r="F270" s="98"/>
      <c r="G270" s="98"/>
      <c r="H270" s="98"/>
      <c r="I270" s="98"/>
      <c r="J270" s="98"/>
      <c r="K270" s="98"/>
      <c r="L270" s="98"/>
      <c r="M270" s="98"/>
      <c r="N270" s="98"/>
      <c r="O270" s="98"/>
      <c r="P270" s="98"/>
      <c r="Q270" s="98"/>
      <c r="R270" s="98"/>
      <c r="S270" s="98"/>
      <c r="T270" s="98"/>
    </row>
    <row r="271" spans="1:20" hidden="1" x14ac:dyDescent="0.35">
      <c r="A271" s="97" t="s">
        <v>99</v>
      </c>
      <c r="B271" s="98"/>
      <c r="C271" s="98"/>
      <c r="D271" s="98"/>
      <c r="E271" s="98"/>
      <c r="F271" s="98"/>
      <c r="G271" s="98"/>
      <c r="H271" s="98"/>
      <c r="I271" s="98"/>
      <c r="J271" s="98"/>
      <c r="K271" s="98"/>
      <c r="L271" s="98"/>
      <c r="M271" s="98"/>
      <c r="N271" s="98"/>
      <c r="O271" s="98"/>
      <c r="P271" s="98"/>
      <c r="Q271" s="98"/>
      <c r="R271" s="98"/>
      <c r="S271" s="98"/>
      <c r="T271" s="98"/>
    </row>
    <row r="272" spans="1:20" hidden="1" x14ac:dyDescent="0.35">
      <c r="A272" s="97" t="s">
        <v>100</v>
      </c>
      <c r="B272" s="98"/>
      <c r="C272" s="98"/>
      <c r="D272" s="98"/>
      <c r="E272" s="98"/>
      <c r="F272" s="98"/>
      <c r="G272" s="98"/>
      <c r="H272" s="98"/>
      <c r="I272" s="98"/>
      <c r="J272" s="98"/>
      <c r="K272" s="98"/>
      <c r="L272" s="98"/>
      <c r="M272" s="98"/>
      <c r="N272" s="98"/>
      <c r="O272" s="98"/>
      <c r="P272" s="98"/>
      <c r="Q272" s="98"/>
      <c r="R272" s="98"/>
      <c r="S272" s="98"/>
      <c r="T272" s="98"/>
    </row>
    <row r="273" spans="1:20" hidden="1" x14ac:dyDescent="0.35">
      <c r="A273" s="97" t="s">
        <v>89</v>
      </c>
      <c r="B273" s="98"/>
      <c r="C273" s="98"/>
      <c r="D273" s="98"/>
      <c r="E273" s="98"/>
      <c r="F273" s="98"/>
      <c r="G273" s="98"/>
      <c r="H273" s="98"/>
      <c r="I273" s="98"/>
      <c r="J273" s="98"/>
      <c r="K273" s="98"/>
      <c r="L273" s="98"/>
      <c r="M273" s="98"/>
      <c r="N273" s="98"/>
      <c r="O273" s="98"/>
      <c r="P273" s="98"/>
      <c r="Q273" s="98"/>
      <c r="R273" s="98"/>
      <c r="S273" s="98"/>
      <c r="T273" s="98"/>
    </row>
    <row r="274" spans="1:20" hidden="1" x14ac:dyDescent="0.35">
      <c r="A274" s="97" t="s">
        <v>90</v>
      </c>
      <c r="B274" s="98"/>
      <c r="C274" s="98"/>
      <c r="D274" s="98"/>
      <c r="E274" s="98"/>
      <c r="F274" s="98"/>
      <c r="G274" s="98"/>
      <c r="H274" s="98"/>
      <c r="I274" s="98"/>
      <c r="J274" s="98"/>
      <c r="K274" s="98"/>
      <c r="L274" s="98"/>
      <c r="M274" s="98"/>
      <c r="N274" s="98"/>
      <c r="O274" s="98"/>
      <c r="P274" s="98"/>
      <c r="Q274" s="98"/>
      <c r="R274" s="98"/>
      <c r="S274" s="98"/>
      <c r="T274" s="98"/>
    </row>
    <row r="275" spans="1:20" hidden="1" x14ac:dyDescent="0.35">
      <c r="A275" s="97" t="s">
        <v>91</v>
      </c>
      <c r="B275" s="98"/>
      <c r="C275" s="98"/>
      <c r="D275" s="98"/>
      <c r="E275" s="98"/>
      <c r="F275" s="98"/>
      <c r="G275" s="98"/>
      <c r="H275" s="98"/>
      <c r="I275" s="98"/>
      <c r="J275" s="98"/>
      <c r="K275" s="98"/>
      <c r="L275" s="98"/>
      <c r="M275" s="98"/>
      <c r="N275" s="98"/>
      <c r="O275" s="98"/>
      <c r="P275" s="98"/>
      <c r="Q275" s="98"/>
      <c r="R275" s="98"/>
      <c r="S275" s="98"/>
      <c r="T275" s="98"/>
    </row>
    <row r="276" spans="1:20" hidden="1" x14ac:dyDescent="0.35">
      <c r="A276" s="97" t="s">
        <v>92</v>
      </c>
      <c r="B276" s="98"/>
      <c r="C276" s="98"/>
      <c r="D276" s="98"/>
      <c r="E276" s="98"/>
      <c r="F276" s="98"/>
      <c r="G276" s="98"/>
      <c r="H276" s="98"/>
      <c r="I276" s="98"/>
      <c r="J276" s="98"/>
      <c r="K276" s="98"/>
      <c r="L276" s="98"/>
      <c r="M276" s="98"/>
      <c r="N276" s="98"/>
      <c r="O276" s="98"/>
      <c r="P276" s="98"/>
      <c r="Q276" s="98"/>
      <c r="R276" s="98"/>
      <c r="S276" s="98"/>
      <c r="T276" s="98"/>
    </row>
    <row r="277" spans="1:20" hidden="1" x14ac:dyDescent="0.35">
      <c r="A277" s="97" t="s">
        <v>93</v>
      </c>
      <c r="B277" s="98"/>
      <c r="C277" s="98"/>
      <c r="D277" s="98"/>
      <c r="E277" s="98"/>
      <c r="F277" s="98"/>
      <c r="G277" s="98"/>
      <c r="H277" s="98"/>
      <c r="I277" s="98"/>
      <c r="J277" s="98"/>
      <c r="K277" s="98"/>
      <c r="L277" s="98"/>
      <c r="M277" s="98"/>
      <c r="N277" s="98"/>
      <c r="O277" s="98"/>
      <c r="P277" s="98"/>
      <c r="Q277" s="98"/>
      <c r="R277" s="98"/>
      <c r="S277" s="98"/>
      <c r="T277" s="98"/>
    </row>
    <row r="278" spans="1:20" hidden="1" x14ac:dyDescent="0.35">
      <c r="A278" s="97" t="s">
        <v>94</v>
      </c>
      <c r="B278" s="98"/>
      <c r="C278" s="98"/>
      <c r="D278" s="98"/>
      <c r="E278" s="98"/>
      <c r="F278" s="98"/>
      <c r="G278" s="98"/>
      <c r="H278" s="98"/>
      <c r="I278" s="98"/>
      <c r="J278" s="98"/>
      <c r="K278" s="98"/>
      <c r="L278" s="98"/>
      <c r="M278" s="98"/>
      <c r="N278" s="98"/>
      <c r="O278" s="98"/>
      <c r="P278" s="98"/>
      <c r="Q278" s="98"/>
      <c r="R278" s="98"/>
      <c r="S278" s="98"/>
      <c r="T278" s="98"/>
    </row>
    <row r="279" spans="1:20" hidden="1" x14ac:dyDescent="0.35">
      <c r="A279" s="97" t="s">
        <v>95</v>
      </c>
      <c r="B279" s="98"/>
      <c r="C279" s="98"/>
      <c r="D279" s="98"/>
      <c r="E279" s="98"/>
      <c r="F279" s="98"/>
      <c r="G279" s="98"/>
      <c r="H279" s="98"/>
      <c r="I279" s="98"/>
      <c r="J279" s="98"/>
      <c r="K279" s="98"/>
      <c r="L279" s="98"/>
      <c r="M279" s="98"/>
      <c r="N279" s="98"/>
      <c r="O279" s="98"/>
      <c r="P279" s="98"/>
      <c r="Q279" s="98"/>
      <c r="R279" s="98"/>
      <c r="S279" s="98"/>
      <c r="T279" s="98"/>
    </row>
    <row r="280" spans="1:20" hidden="1" x14ac:dyDescent="0.35">
      <c r="A280" s="97" t="s">
        <v>96</v>
      </c>
      <c r="B280" s="98"/>
      <c r="C280" s="98"/>
      <c r="D280" s="98"/>
      <c r="E280" s="98"/>
      <c r="F280" s="98"/>
      <c r="G280" s="98"/>
      <c r="H280" s="98"/>
      <c r="I280" s="98"/>
      <c r="J280" s="98"/>
      <c r="K280" s="98"/>
      <c r="L280" s="98"/>
      <c r="M280" s="98"/>
      <c r="N280" s="98"/>
      <c r="O280" s="98"/>
      <c r="P280" s="98"/>
      <c r="Q280" s="98"/>
      <c r="R280" s="98"/>
      <c r="S280" s="98"/>
      <c r="T280" s="98"/>
    </row>
    <row r="281" spans="1:20" hidden="1" x14ac:dyDescent="0.35">
      <c r="A281" s="97" t="s">
        <v>97</v>
      </c>
      <c r="B281" s="98"/>
      <c r="C281" s="98"/>
      <c r="D281" s="98"/>
      <c r="E281" s="98"/>
      <c r="F281" s="98"/>
      <c r="G281" s="98"/>
      <c r="H281" s="98"/>
      <c r="I281" s="98"/>
      <c r="J281" s="98"/>
      <c r="K281" s="98"/>
      <c r="L281" s="98"/>
      <c r="M281" s="98"/>
      <c r="N281" s="98"/>
      <c r="O281" s="98"/>
      <c r="P281" s="98"/>
      <c r="Q281" s="98"/>
      <c r="R281" s="98"/>
      <c r="S281" s="98"/>
      <c r="T281" s="98"/>
    </row>
    <row r="282" spans="1:20" hidden="1" x14ac:dyDescent="0.35">
      <c r="A282" s="97" t="s">
        <v>98</v>
      </c>
      <c r="B282" s="98"/>
      <c r="C282" s="98"/>
      <c r="D282" s="98"/>
      <c r="E282" s="98"/>
      <c r="F282" s="98"/>
      <c r="G282" s="98"/>
      <c r="H282" s="98"/>
      <c r="I282" s="98"/>
      <c r="J282" s="98"/>
      <c r="K282" s="98"/>
      <c r="L282" s="98"/>
      <c r="M282" s="98"/>
      <c r="N282" s="98"/>
      <c r="O282" s="98"/>
      <c r="P282" s="98"/>
      <c r="Q282" s="98"/>
      <c r="R282" s="98"/>
      <c r="S282" s="98"/>
      <c r="T282" s="98"/>
    </row>
    <row r="283" spans="1:20" hidden="1" x14ac:dyDescent="0.35">
      <c r="A283" s="97" t="s">
        <v>99</v>
      </c>
      <c r="B283" s="98"/>
      <c r="C283" s="98"/>
      <c r="D283" s="98"/>
      <c r="E283" s="98"/>
      <c r="F283" s="98"/>
      <c r="G283" s="98"/>
      <c r="H283" s="98"/>
      <c r="I283" s="98"/>
      <c r="J283" s="98"/>
      <c r="K283" s="98"/>
      <c r="L283" s="98"/>
      <c r="M283" s="98"/>
      <c r="N283" s="98"/>
      <c r="O283" s="98"/>
      <c r="P283" s="98"/>
      <c r="Q283" s="98"/>
      <c r="R283" s="98"/>
      <c r="S283" s="98"/>
      <c r="T283" s="98"/>
    </row>
    <row r="284" spans="1:20" hidden="1" x14ac:dyDescent="0.35">
      <c r="A284" s="97" t="s">
        <v>100</v>
      </c>
      <c r="B284" s="98"/>
      <c r="C284" s="98"/>
      <c r="D284" s="98"/>
      <c r="E284" s="98"/>
      <c r="F284" s="98"/>
      <c r="G284" s="98"/>
      <c r="H284" s="98"/>
      <c r="I284" s="98"/>
      <c r="J284" s="98"/>
      <c r="K284" s="98"/>
      <c r="L284" s="98"/>
      <c r="M284" s="98"/>
      <c r="N284" s="98"/>
      <c r="O284" s="98"/>
      <c r="P284" s="98"/>
      <c r="Q284" s="98"/>
      <c r="R284" s="98"/>
      <c r="S284" s="98"/>
      <c r="T284" s="98"/>
    </row>
    <row r="285" spans="1:20" hidden="1" x14ac:dyDescent="0.35">
      <c r="A285" s="97" t="s">
        <v>89</v>
      </c>
      <c r="B285" s="98"/>
      <c r="C285" s="98"/>
      <c r="D285" s="98"/>
      <c r="E285" s="98"/>
      <c r="F285" s="98"/>
      <c r="G285" s="98"/>
      <c r="H285" s="98"/>
      <c r="I285" s="98"/>
      <c r="J285" s="98"/>
      <c r="K285" s="98"/>
      <c r="L285" s="98"/>
      <c r="M285" s="98"/>
      <c r="N285" s="98"/>
      <c r="O285" s="98"/>
      <c r="P285" s="98"/>
      <c r="Q285" s="98"/>
      <c r="R285" s="98"/>
      <c r="S285" s="98"/>
      <c r="T285" s="98"/>
    </row>
    <row r="286" spans="1:20" hidden="1" x14ac:dyDescent="0.35">
      <c r="A286" s="97" t="s">
        <v>90</v>
      </c>
      <c r="B286" s="98"/>
      <c r="C286" s="98"/>
      <c r="D286" s="98"/>
      <c r="E286" s="98"/>
      <c r="F286" s="98"/>
      <c r="G286" s="98"/>
      <c r="H286" s="98"/>
      <c r="I286" s="98"/>
      <c r="J286" s="98"/>
      <c r="K286" s="98"/>
      <c r="L286" s="98"/>
      <c r="M286" s="98"/>
      <c r="N286" s="98"/>
      <c r="O286" s="98"/>
      <c r="P286" s="98"/>
      <c r="Q286" s="98"/>
      <c r="R286" s="98"/>
      <c r="S286" s="98"/>
      <c r="T286" s="98"/>
    </row>
    <row r="287" spans="1:20" hidden="1" x14ac:dyDescent="0.35">
      <c r="A287" s="97" t="s">
        <v>91</v>
      </c>
      <c r="B287" s="98"/>
      <c r="C287" s="98"/>
      <c r="D287" s="98"/>
      <c r="E287" s="98"/>
      <c r="F287" s="98"/>
      <c r="G287" s="98"/>
      <c r="H287" s="98"/>
      <c r="I287" s="98"/>
      <c r="J287" s="98"/>
      <c r="K287" s="98"/>
      <c r="L287" s="98"/>
      <c r="M287" s="98"/>
      <c r="N287" s="98"/>
      <c r="O287" s="98"/>
      <c r="P287" s="98"/>
      <c r="Q287" s="98"/>
      <c r="R287" s="98"/>
      <c r="S287" s="98"/>
      <c r="T287" s="98"/>
    </row>
    <row r="288" spans="1:20" hidden="1" x14ac:dyDescent="0.35">
      <c r="A288" s="97" t="s">
        <v>92</v>
      </c>
      <c r="B288" s="98"/>
      <c r="C288" s="98"/>
      <c r="D288" s="98"/>
      <c r="E288" s="98"/>
      <c r="F288" s="98"/>
      <c r="G288" s="98"/>
      <c r="H288" s="98"/>
      <c r="I288" s="98"/>
      <c r="J288" s="98"/>
      <c r="K288" s="98"/>
      <c r="L288" s="98"/>
      <c r="M288" s="98"/>
      <c r="N288" s="98"/>
      <c r="O288" s="98"/>
      <c r="P288" s="98"/>
      <c r="Q288" s="98"/>
      <c r="R288" s="98"/>
      <c r="S288" s="98"/>
      <c r="T288" s="98"/>
    </row>
    <row r="289" spans="1:20" hidden="1" x14ac:dyDescent="0.35">
      <c r="A289" s="97" t="s">
        <v>93</v>
      </c>
      <c r="B289" s="98"/>
      <c r="C289" s="98"/>
      <c r="D289" s="98"/>
      <c r="E289" s="98"/>
      <c r="F289" s="98"/>
      <c r="G289" s="98"/>
      <c r="H289" s="98"/>
      <c r="I289" s="98"/>
      <c r="J289" s="98"/>
      <c r="K289" s="98"/>
      <c r="L289" s="98"/>
      <c r="M289" s="98"/>
      <c r="N289" s="98"/>
      <c r="O289" s="98"/>
      <c r="P289" s="98"/>
      <c r="Q289" s="98"/>
      <c r="R289" s="98"/>
      <c r="S289" s="98"/>
      <c r="T289" s="98"/>
    </row>
    <row r="290" spans="1:20" hidden="1" x14ac:dyDescent="0.35">
      <c r="A290" s="97" t="s">
        <v>94</v>
      </c>
      <c r="B290" s="98"/>
      <c r="C290" s="98"/>
      <c r="D290" s="98"/>
      <c r="E290" s="98"/>
      <c r="F290" s="98"/>
      <c r="G290" s="98"/>
      <c r="H290" s="98"/>
      <c r="I290" s="98"/>
      <c r="J290" s="98"/>
      <c r="K290" s="98"/>
      <c r="L290" s="98"/>
      <c r="M290" s="98"/>
      <c r="N290" s="98"/>
      <c r="O290" s="98"/>
      <c r="P290" s="98"/>
      <c r="Q290" s="98"/>
      <c r="R290" s="98"/>
      <c r="S290" s="98"/>
      <c r="T290" s="98"/>
    </row>
    <row r="291" spans="1:20" hidden="1" x14ac:dyDescent="0.35">
      <c r="A291" s="97" t="s">
        <v>95</v>
      </c>
      <c r="B291" s="98"/>
      <c r="C291" s="98"/>
      <c r="D291" s="98"/>
      <c r="E291" s="98"/>
      <c r="F291" s="98"/>
      <c r="G291" s="98"/>
      <c r="H291" s="98"/>
      <c r="I291" s="98"/>
      <c r="J291" s="98"/>
      <c r="K291" s="98"/>
      <c r="L291" s="98"/>
      <c r="M291" s="98"/>
      <c r="N291" s="98"/>
      <c r="O291" s="98"/>
      <c r="P291" s="98"/>
      <c r="Q291" s="98"/>
      <c r="R291" s="98"/>
      <c r="S291" s="98"/>
      <c r="T291" s="98"/>
    </row>
    <row r="292" spans="1:20" hidden="1" x14ac:dyDescent="0.35">
      <c r="A292" s="97" t="s">
        <v>96</v>
      </c>
      <c r="B292" s="98"/>
      <c r="C292" s="98"/>
      <c r="D292" s="98"/>
      <c r="E292" s="98"/>
      <c r="F292" s="98"/>
      <c r="G292" s="98"/>
      <c r="H292" s="98"/>
      <c r="I292" s="98"/>
      <c r="J292" s="98"/>
      <c r="K292" s="98"/>
      <c r="L292" s="98"/>
      <c r="M292" s="98"/>
      <c r="N292" s="98"/>
      <c r="O292" s="98"/>
      <c r="P292" s="98"/>
      <c r="Q292" s="98"/>
      <c r="R292" s="98"/>
      <c r="S292" s="98"/>
      <c r="T292" s="98"/>
    </row>
    <row r="293" spans="1:20" hidden="1" x14ac:dyDescent="0.35">
      <c r="A293" s="97" t="s">
        <v>97</v>
      </c>
      <c r="B293" s="98"/>
      <c r="C293" s="98"/>
      <c r="D293" s="98"/>
      <c r="E293" s="98"/>
      <c r="F293" s="98"/>
      <c r="G293" s="98"/>
      <c r="H293" s="98"/>
      <c r="I293" s="98"/>
      <c r="J293" s="98"/>
      <c r="K293" s="98"/>
      <c r="L293" s="98"/>
      <c r="M293" s="98"/>
      <c r="N293" s="98"/>
      <c r="O293" s="98"/>
      <c r="P293" s="98"/>
      <c r="Q293" s="98"/>
      <c r="R293" s="98"/>
      <c r="S293" s="98"/>
      <c r="T293" s="98"/>
    </row>
    <row r="294" spans="1:20" hidden="1" x14ac:dyDescent="0.35">
      <c r="A294" s="97" t="s">
        <v>98</v>
      </c>
      <c r="B294" s="98"/>
      <c r="C294" s="98"/>
      <c r="D294" s="98"/>
      <c r="E294" s="98"/>
      <c r="F294" s="98"/>
      <c r="G294" s="98"/>
      <c r="H294" s="98"/>
      <c r="I294" s="98"/>
      <c r="J294" s="98"/>
      <c r="K294" s="98"/>
      <c r="L294" s="98"/>
      <c r="M294" s="98"/>
      <c r="N294" s="98"/>
      <c r="O294" s="98"/>
      <c r="P294" s="98"/>
      <c r="Q294" s="98"/>
      <c r="R294" s="98"/>
      <c r="S294" s="98"/>
      <c r="T294" s="98"/>
    </row>
    <row r="295" spans="1:20" hidden="1" x14ac:dyDescent="0.35">
      <c r="A295" s="97" t="s">
        <v>99</v>
      </c>
      <c r="B295" s="98"/>
      <c r="C295" s="98"/>
      <c r="D295" s="98"/>
      <c r="E295" s="98"/>
      <c r="F295" s="98"/>
      <c r="G295" s="98"/>
      <c r="H295" s="98"/>
      <c r="I295" s="98"/>
      <c r="J295" s="98"/>
      <c r="K295" s="98"/>
      <c r="L295" s="98"/>
      <c r="M295" s="98"/>
      <c r="N295" s="98"/>
      <c r="O295" s="98"/>
      <c r="P295" s="98"/>
      <c r="Q295" s="98"/>
      <c r="R295" s="98"/>
      <c r="S295" s="98"/>
      <c r="T295" s="98"/>
    </row>
    <row r="296" spans="1:20" hidden="1" x14ac:dyDescent="0.35">
      <c r="A296" s="97" t="s">
        <v>100</v>
      </c>
      <c r="B296" s="98"/>
      <c r="C296" s="98"/>
      <c r="D296" s="98"/>
      <c r="E296" s="98"/>
      <c r="F296" s="98"/>
      <c r="G296" s="98"/>
      <c r="H296" s="98"/>
      <c r="I296" s="98"/>
      <c r="J296" s="98"/>
      <c r="K296" s="98"/>
      <c r="L296" s="98"/>
      <c r="M296" s="98"/>
      <c r="N296" s="98"/>
      <c r="O296" s="98"/>
      <c r="P296" s="98"/>
      <c r="Q296" s="98"/>
      <c r="R296" s="98"/>
      <c r="S296" s="98"/>
      <c r="T296" s="98"/>
    </row>
    <row r="297" spans="1:20" hidden="1" x14ac:dyDescent="0.35">
      <c r="A297" s="97" t="s">
        <v>89</v>
      </c>
      <c r="B297" s="98"/>
      <c r="C297" s="98"/>
      <c r="D297" s="98"/>
      <c r="E297" s="98"/>
      <c r="F297" s="98"/>
      <c r="G297" s="98"/>
      <c r="H297" s="98"/>
      <c r="I297" s="98"/>
      <c r="J297" s="98"/>
      <c r="K297" s="98"/>
      <c r="L297" s="98"/>
      <c r="M297" s="98"/>
      <c r="N297" s="98"/>
      <c r="O297" s="98"/>
      <c r="P297" s="98"/>
      <c r="Q297" s="98"/>
      <c r="R297" s="98"/>
      <c r="S297" s="98"/>
      <c r="T297" s="98"/>
    </row>
    <row r="298" spans="1:20" hidden="1" x14ac:dyDescent="0.35">
      <c r="A298" s="97" t="s">
        <v>90</v>
      </c>
      <c r="B298" s="98"/>
      <c r="C298" s="98"/>
      <c r="D298" s="98"/>
      <c r="E298" s="98"/>
      <c r="F298" s="98"/>
      <c r="G298" s="98"/>
      <c r="H298" s="98"/>
      <c r="I298" s="98"/>
      <c r="J298" s="98"/>
      <c r="K298" s="98"/>
      <c r="L298" s="98"/>
      <c r="M298" s="98"/>
      <c r="N298" s="98"/>
      <c r="O298" s="98"/>
      <c r="P298" s="98"/>
      <c r="Q298" s="98"/>
      <c r="R298" s="98"/>
      <c r="S298" s="98"/>
      <c r="T298" s="98"/>
    </row>
    <row r="299" spans="1:20" hidden="1" x14ac:dyDescent="0.35">
      <c r="A299" s="97" t="s">
        <v>91</v>
      </c>
      <c r="B299" s="98"/>
      <c r="C299" s="98"/>
      <c r="D299" s="98"/>
      <c r="E299" s="98"/>
      <c r="F299" s="98"/>
      <c r="G299" s="98"/>
      <c r="H299" s="98"/>
      <c r="I299" s="98"/>
      <c r="J299" s="98"/>
      <c r="K299" s="98"/>
      <c r="L299" s="98"/>
      <c r="M299" s="98"/>
      <c r="N299" s="98"/>
      <c r="O299" s="98"/>
      <c r="P299" s="98"/>
      <c r="Q299" s="98"/>
      <c r="R299" s="98"/>
      <c r="S299" s="98"/>
      <c r="T299" s="98"/>
    </row>
    <row r="300" spans="1:20" hidden="1" x14ac:dyDescent="0.35">
      <c r="A300" s="97" t="s">
        <v>92</v>
      </c>
      <c r="B300" s="98"/>
      <c r="C300" s="98"/>
      <c r="D300" s="98"/>
      <c r="E300" s="98"/>
      <c r="F300" s="98"/>
      <c r="G300" s="98"/>
      <c r="H300" s="98"/>
      <c r="I300" s="98"/>
      <c r="J300" s="98"/>
      <c r="K300" s="98"/>
      <c r="L300" s="98"/>
      <c r="M300" s="98"/>
      <c r="N300" s="98"/>
      <c r="O300" s="98"/>
      <c r="P300" s="98"/>
      <c r="Q300" s="98"/>
      <c r="R300" s="98"/>
      <c r="S300" s="98"/>
      <c r="T300" s="98"/>
    </row>
    <row r="301" spans="1:20" hidden="1" x14ac:dyDescent="0.35">
      <c r="A301" s="97" t="s">
        <v>93</v>
      </c>
      <c r="B301" s="98"/>
      <c r="C301" s="98"/>
      <c r="D301" s="98"/>
      <c r="E301" s="98"/>
      <c r="F301" s="98"/>
      <c r="G301" s="98"/>
      <c r="H301" s="98"/>
      <c r="I301" s="98"/>
      <c r="J301" s="98"/>
      <c r="K301" s="98"/>
      <c r="L301" s="98"/>
      <c r="M301" s="98"/>
      <c r="N301" s="98"/>
      <c r="O301" s="98"/>
      <c r="P301" s="98"/>
      <c r="Q301" s="98"/>
      <c r="R301" s="98"/>
      <c r="S301" s="98"/>
      <c r="T301" s="98"/>
    </row>
    <row r="302" spans="1:20" hidden="1" x14ac:dyDescent="0.35">
      <c r="A302" s="97" t="s">
        <v>94</v>
      </c>
      <c r="B302" s="98"/>
      <c r="C302" s="98"/>
      <c r="D302" s="98"/>
      <c r="E302" s="98"/>
      <c r="F302" s="98"/>
      <c r="G302" s="98"/>
      <c r="H302" s="98"/>
      <c r="I302" s="98"/>
      <c r="J302" s="98"/>
      <c r="K302" s="98"/>
      <c r="L302" s="98"/>
      <c r="M302" s="98"/>
      <c r="N302" s="98"/>
      <c r="O302" s="98"/>
      <c r="P302" s="98"/>
      <c r="Q302" s="98"/>
      <c r="R302" s="98"/>
      <c r="S302" s="98"/>
      <c r="T302" s="98"/>
    </row>
    <row r="303" spans="1:20" hidden="1" x14ac:dyDescent="0.35">
      <c r="A303" s="97" t="s">
        <v>95</v>
      </c>
      <c r="B303" s="98"/>
      <c r="C303" s="98"/>
      <c r="D303" s="98"/>
      <c r="E303" s="98"/>
      <c r="F303" s="98"/>
      <c r="G303" s="98"/>
      <c r="H303" s="98"/>
      <c r="I303" s="98"/>
      <c r="J303" s="98"/>
      <c r="K303" s="98"/>
      <c r="L303" s="98"/>
      <c r="M303" s="98"/>
      <c r="N303" s="98"/>
      <c r="O303" s="98"/>
      <c r="P303" s="98"/>
      <c r="Q303" s="98"/>
      <c r="R303" s="98"/>
      <c r="S303" s="98"/>
      <c r="T303" s="98"/>
    </row>
    <row r="304" spans="1:20" hidden="1" x14ac:dyDescent="0.35">
      <c r="A304" s="97" t="s">
        <v>96</v>
      </c>
      <c r="B304" s="98"/>
      <c r="C304" s="98"/>
      <c r="D304" s="98"/>
      <c r="E304" s="98"/>
      <c r="F304" s="98"/>
      <c r="G304" s="98"/>
      <c r="H304" s="98"/>
      <c r="I304" s="98"/>
      <c r="J304" s="98"/>
      <c r="K304" s="98"/>
      <c r="L304" s="98"/>
      <c r="M304" s="98"/>
      <c r="N304" s="98"/>
      <c r="O304" s="98"/>
      <c r="P304" s="98"/>
      <c r="Q304" s="98"/>
      <c r="R304" s="98"/>
      <c r="S304" s="98"/>
      <c r="T304" s="98"/>
    </row>
    <row r="305" spans="1:20" hidden="1" x14ac:dyDescent="0.35">
      <c r="A305" s="97" t="s">
        <v>97</v>
      </c>
      <c r="B305" s="98"/>
      <c r="C305" s="98"/>
      <c r="D305" s="98"/>
      <c r="E305" s="98"/>
      <c r="F305" s="98"/>
      <c r="G305" s="98"/>
      <c r="H305" s="98"/>
      <c r="I305" s="98"/>
      <c r="J305" s="98"/>
      <c r="K305" s="98"/>
      <c r="L305" s="98"/>
      <c r="M305" s="98"/>
      <c r="N305" s="98"/>
      <c r="O305" s="98"/>
      <c r="P305" s="98"/>
      <c r="Q305" s="98"/>
      <c r="R305" s="98"/>
      <c r="S305" s="98"/>
      <c r="T305" s="98"/>
    </row>
    <row r="306" spans="1:20" hidden="1" x14ac:dyDescent="0.35">
      <c r="A306" s="97" t="s">
        <v>98</v>
      </c>
      <c r="B306" s="98"/>
      <c r="C306" s="98"/>
      <c r="D306" s="98"/>
      <c r="E306" s="98"/>
      <c r="F306" s="98"/>
      <c r="G306" s="98"/>
      <c r="H306" s="98"/>
      <c r="I306" s="98"/>
      <c r="J306" s="98"/>
      <c r="K306" s="98"/>
      <c r="L306" s="98"/>
      <c r="M306" s="98"/>
      <c r="N306" s="98"/>
      <c r="O306" s="98"/>
      <c r="P306" s="98"/>
      <c r="Q306" s="98"/>
      <c r="R306" s="98"/>
      <c r="S306" s="98"/>
      <c r="T306" s="98"/>
    </row>
    <row r="307" spans="1:20" hidden="1" x14ac:dyDescent="0.35">
      <c r="A307" s="97" t="s">
        <v>99</v>
      </c>
      <c r="B307" s="98"/>
      <c r="C307" s="98"/>
      <c r="D307" s="98"/>
      <c r="E307" s="98"/>
      <c r="F307" s="98"/>
      <c r="G307" s="98"/>
      <c r="H307" s="98"/>
      <c r="I307" s="98"/>
      <c r="J307" s="98"/>
      <c r="K307" s="98"/>
      <c r="L307" s="98"/>
      <c r="M307" s="98"/>
      <c r="N307" s="98"/>
      <c r="O307" s="98"/>
      <c r="P307" s="98"/>
      <c r="Q307" s="98"/>
      <c r="R307" s="98"/>
      <c r="S307" s="98"/>
      <c r="T307" s="98"/>
    </row>
    <row r="308" spans="1:20" hidden="1" x14ac:dyDescent="0.35">
      <c r="A308" s="97" t="s">
        <v>100</v>
      </c>
      <c r="B308" s="98"/>
      <c r="C308" s="98"/>
      <c r="D308" s="98"/>
      <c r="E308" s="98"/>
      <c r="F308" s="98"/>
      <c r="G308" s="98"/>
      <c r="H308" s="98"/>
      <c r="I308" s="98"/>
      <c r="J308" s="98"/>
      <c r="K308" s="98"/>
      <c r="L308" s="98"/>
      <c r="M308" s="98"/>
      <c r="N308" s="98"/>
      <c r="O308" s="98"/>
      <c r="P308" s="98"/>
      <c r="Q308" s="98"/>
      <c r="R308" s="98"/>
      <c r="S308" s="98"/>
      <c r="T308" s="98"/>
    </row>
    <row r="309" spans="1:20" hidden="1" x14ac:dyDescent="0.35">
      <c r="A309" s="97" t="s">
        <v>89</v>
      </c>
      <c r="B309" s="98"/>
      <c r="C309" s="98"/>
      <c r="D309" s="98"/>
      <c r="E309" s="98"/>
      <c r="F309" s="98"/>
      <c r="G309" s="98"/>
      <c r="H309" s="98"/>
      <c r="I309" s="98"/>
      <c r="J309" s="98"/>
      <c r="K309" s="98"/>
      <c r="L309" s="98"/>
      <c r="M309" s="98"/>
      <c r="N309" s="98"/>
      <c r="O309" s="98"/>
      <c r="P309" s="98"/>
      <c r="Q309" s="98"/>
      <c r="R309" s="98"/>
      <c r="S309" s="98"/>
      <c r="T309" s="98"/>
    </row>
    <row r="310" spans="1:20" hidden="1" x14ac:dyDescent="0.35">
      <c r="A310" s="97" t="s">
        <v>90</v>
      </c>
      <c r="B310" s="98"/>
      <c r="C310" s="98"/>
      <c r="D310" s="98"/>
      <c r="E310" s="98"/>
      <c r="F310" s="98"/>
      <c r="G310" s="98"/>
      <c r="H310" s="98"/>
      <c r="I310" s="98"/>
      <c r="J310" s="98"/>
      <c r="K310" s="98"/>
      <c r="L310" s="98"/>
      <c r="M310" s="98"/>
      <c r="N310" s="98"/>
      <c r="O310" s="98"/>
      <c r="P310" s="98"/>
      <c r="Q310" s="98"/>
      <c r="R310" s="98"/>
      <c r="S310" s="98"/>
      <c r="T310" s="98"/>
    </row>
    <row r="311" spans="1:20" hidden="1" x14ac:dyDescent="0.35">
      <c r="A311" s="97" t="s">
        <v>91</v>
      </c>
      <c r="B311" s="98"/>
      <c r="C311" s="98"/>
      <c r="D311" s="98"/>
      <c r="E311" s="98"/>
      <c r="F311" s="98"/>
      <c r="G311" s="98"/>
      <c r="H311" s="98"/>
      <c r="I311" s="98"/>
      <c r="J311" s="98"/>
      <c r="K311" s="98"/>
      <c r="L311" s="98"/>
      <c r="M311" s="98"/>
      <c r="N311" s="98"/>
      <c r="O311" s="98"/>
      <c r="P311" s="98"/>
      <c r="Q311" s="98"/>
      <c r="R311" s="98"/>
      <c r="S311" s="98"/>
      <c r="T311" s="98"/>
    </row>
    <row r="312" spans="1:20" hidden="1" x14ac:dyDescent="0.35">
      <c r="A312" s="97" t="s">
        <v>92</v>
      </c>
      <c r="B312" s="98"/>
      <c r="C312" s="98"/>
      <c r="D312" s="98"/>
      <c r="E312" s="98"/>
      <c r="F312" s="98"/>
      <c r="G312" s="98"/>
      <c r="H312" s="98"/>
      <c r="I312" s="98"/>
      <c r="J312" s="98"/>
      <c r="K312" s="98"/>
      <c r="L312" s="98"/>
      <c r="M312" s="98"/>
      <c r="N312" s="98"/>
      <c r="O312" s="98"/>
      <c r="P312" s="98"/>
      <c r="Q312" s="98"/>
      <c r="R312" s="98"/>
      <c r="S312" s="98"/>
      <c r="T312" s="98"/>
    </row>
    <row r="313" spans="1:20" hidden="1" x14ac:dyDescent="0.35">
      <c r="A313" s="97" t="s">
        <v>93</v>
      </c>
      <c r="B313" s="98"/>
      <c r="C313" s="98"/>
      <c r="D313" s="98"/>
      <c r="E313" s="98"/>
      <c r="F313" s="98"/>
      <c r="G313" s="98"/>
      <c r="H313" s="98"/>
      <c r="I313" s="98"/>
      <c r="J313" s="98"/>
      <c r="K313" s="98"/>
      <c r="L313" s="98"/>
      <c r="M313" s="98"/>
      <c r="N313" s="98"/>
      <c r="O313" s="98"/>
      <c r="P313" s="98"/>
      <c r="Q313" s="98"/>
      <c r="R313" s="98"/>
      <c r="S313" s="98"/>
      <c r="T313" s="98"/>
    </row>
    <row r="314" spans="1:20" hidden="1" x14ac:dyDescent="0.35">
      <c r="A314" s="97" t="s">
        <v>94</v>
      </c>
      <c r="B314" s="98"/>
      <c r="C314" s="98"/>
      <c r="D314" s="98"/>
      <c r="E314" s="98"/>
      <c r="F314" s="98"/>
      <c r="G314" s="98"/>
      <c r="H314" s="98"/>
      <c r="I314" s="98"/>
      <c r="J314" s="98"/>
      <c r="K314" s="98"/>
      <c r="L314" s="98"/>
      <c r="M314" s="98"/>
      <c r="N314" s="98"/>
      <c r="O314" s="98"/>
      <c r="P314" s="98"/>
      <c r="Q314" s="98"/>
      <c r="R314" s="98"/>
      <c r="S314" s="98"/>
      <c r="T314" s="98"/>
    </row>
    <row r="315" spans="1:20" hidden="1" x14ac:dyDescent="0.35">
      <c r="A315" s="97" t="s">
        <v>95</v>
      </c>
      <c r="B315" s="98"/>
      <c r="C315" s="98"/>
      <c r="D315" s="98"/>
      <c r="E315" s="98"/>
      <c r="F315" s="98"/>
      <c r="G315" s="98"/>
      <c r="H315" s="98"/>
      <c r="I315" s="98"/>
      <c r="J315" s="98"/>
      <c r="K315" s="98"/>
      <c r="L315" s="98"/>
      <c r="M315" s="98"/>
      <c r="N315" s="98"/>
      <c r="O315" s="98"/>
      <c r="P315" s="98"/>
      <c r="Q315" s="98"/>
      <c r="R315" s="98"/>
      <c r="S315" s="98"/>
      <c r="T315" s="98"/>
    </row>
    <row r="316" spans="1:20" hidden="1" x14ac:dyDescent="0.35">
      <c r="A316" s="97" t="s">
        <v>96</v>
      </c>
      <c r="B316" s="98"/>
      <c r="C316" s="98"/>
      <c r="D316" s="98"/>
      <c r="E316" s="98"/>
      <c r="F316" s="98"/>
      <c r="G316" s="98"/>
      <c r="H316" s="98"/>
      <c r="I316" s="98"/>
      <c r="J316" s="98"/>
      <c r="K316" s="98"/>
      <c r="L316" s="98"/>
      <c r="M316" s="98"/>
      <c r="N316" s="98"/>
      <c r="O316" s="98"/>
      <c r="P316" s="98"/>
      <c r="Q316" s="98"/>
      <c r="R316" s="98"/>
      <c r="S316" s="98"/>
      <c r="T316" s="98"/>
    </row>
    <row r="317" spans="1:20" hidden="1" x14ac:dyDescent="0.35">
      <c r="A317" s="97" t="s">
        <v>97</v>
      </c>
      <c r="B317" s="98"/>
      <c r="C317" s="98"/>
      <c r="D317" s="98"/>
      <c r="E317" s="98"/>
      <c r="F317" s="98"/>
      <c r="G317" s="98"/>
      <c r="H317" s="98"/>
      <c r="I317" s="98"/>
      <c r="J317" s="98"/>
      <c r="K317" s="98"/>
      <c r="L317" s="98"/>
      <c r="M317" s="98"/>
      <c r="N317" s="98"/>
      <c r="O317" s="98"/>
      <c r="P317" s="98"/>
      <c r="Q317" s="98"/>
      <c r="R317" s="98"/>
      <c r="S317" s="98"/>
      <c r="T317" s="98"/>
    </row>
    <row r="318" spans="1:20" x14ac:dyDescent="0.35">
      <c r="A318" s="97" t="s">
        <v>98</v>
      </c>
      <c r="B318" s="98"/>
      <c r="C318" s="98"/>
      <c r="D318" s="98"/>
      <c r="E318" s="98"/>
      <c r="F318" s="98"/>
      <c r="G318" s="98"/>
      <c r="H318" s="98"/>
      <c r="I318" s="98"/>
      <c r="J318" s="98"/>
      <c r="K318" s="98"/>
      <c r="L318" s="98"/>
      <c r="M318" s="98"/>
      <c r="N318" s="98"/>
      <c r="O318" s="98"/>
      <c r="P318" s="98"/>
      <c r="Q318" s="98"/>
      <c r="R318" s="98"/>
      <c r="S318" s="98"/>
      <c r="T318" s="98"/>
    </row>
    <row r="319" spans="1:20" x14ac:dyDescent="0.35">
      <c r="A319" s="97" t="s">
        <v>99</v>
      </c>
      <c r="B319" s="98"/>
      <c r="C319" s="98"/>
      <c r="D319" s="98"/>
      <c r="E319" s="98"/>
      <c r="F319" s="98"/>
      <c r="G319" s="98"/>
      <c r="H319" s="98"/>
      <c r="I319" s="98"/>
      <c r="J319" s="98"/>
      <c r="K319" s="98"/>
      <c r="L319" s="98"/>
      <c r="M319" s="98"/>
      <c r="N319" s="98"/>
      <c r="O319" s="98"/>
      <c r="P319" s="98"/>
      <c r="Q319" s="98"/>
      <c r="R319" s="98"/>
      <c r="S319" s="98"/>
      <c r="T319" s="98"/>
    </row>
    <row r="320" spans="1:20" x14ac:dyDescent="0.35">
      <c r="A320" s="97" t="s">
        <v>100</v>
      </c>
      <c r="B320" s="98"/>
      <c r="C320" s="98"/>
      <c r="D320" s="98"/>
      <c r="E320" s="98"/>
      <c r="F320" s="98"/>
      <c r="G320" s="98"/>
      <c r="H320" s="98"/>
      <c r="I320" s="98"/>
      <c r="J320" s="98"/>
      <c r="K320" s="98"/>
      <c r="L320" s="98"/>
      <c r="M320" s="98"/>
      <c r="N320" s="98"/>
      <c r="O320" s="98"/>
      <c r="P320" s="98"/>
      <c r="Q320" s="98"/>
      <c r="R320" s="98"/>
      <c r="S320" s="98"/>
      <c r="T320" s="98"/>
    </row>
    <row r="321" spans="1:20" x14ac:dyDescent="0.35">
      <c r="A321" s="97" t="s">
        <v>138</v>
      </c>
      <c r="B321" s="98">
        <f>'Month (GWh)'!B321</f>
        <v>36687.370000000003</v>
      </c>
      <c r="C321" s="98">
        <f>'Month (GWh)'!C321</f>
        <v>69680.710000000006</v>
      </c>
      <c r="D321" s="98">
        <f>'Month (GWh)'!D321</f>
        <v>8669.6299999999992</v>
      </c>
      <c r="E321" s="98">
        <f>'Month (GWh)'!E321</f>
        <v>61011.080000000009</v>
      </c>
      <c r="F321" s="98">
        <f>'Month (GWh)'!F321</f>
        <v>2724.66</v>
      </c>
      <c r="G321" s="98">
        <f>'Month (GWh)'!G321</f>
        <v>-48.38</v>
      </c>
      <c r="H321" s="98">
        <f>'Month (GWh)'!H321</f>
        <v>430.27</v>
      </c>
      <c r="I321" s="98">
        <f>'Month (GWh)'!I321</f>
        <v>106368.08000000002</v>
      </c>
      <c r="J321" s="98">
        <f>'Month (GWh)'!J321</f>
        <v>100805.00000000001</v>
      </c>
      <c r="K321" s="98" t="str">
        <f>'Month (GWh)'!K321</f>
        <v>[x]</v>
      </c>
      <c r="L321" s="98" t="str">
        <f>'Month (GWh)'!L321</f>
        <v>[x]</v>
      </c>
      <c r="M321" s="98" t="str">
        <f>'Month (GWh)'!M321</f>
        <v>[x]</v>
      </c>
      <c r="N321" s="98" t="str">
        <f>'Month (GWh)'!N321</f>
        <v>[x]</v>
      </c>
      <c r="O321" s="98">
        <f>'Month (GWh)'!O321</f>
        <v>3966.22</v>
      </c>
      <c r="P321" s="98">
        <f>'Month (GWh)'!P321</f>
        <v>164.82</v>
      </c>
      <c r="Q321" s="98">
        <f>'Month (GWh)'!Q321</f>
        <v>531.52</v>
      </c>
      <c r="R321" s="98">
        <f>'Month (GWh)'!R321</f>
        <v>0</v>
      </c>
      <c r="S321" s="98" t="str">
        <f>'Month (GWh)'!S321</f>
        <v>[x]</v>
      </c>
      <c r="T321" s="98" t="str">
        <f>'Month (GWh)'!T321</f>
        <v>[x]</v>
      </c>
    </row>
    <row r="322" spans="1:20" x14ac:dyDescent="0.35">
      <c r="A322" s="97" t="s">
        <v>139</v>
      </c>
      <c r="B322" s="98">
        <f>'Month (GWh)'!B322+Calculation_GWh!B321</f>
        <v>69627.23000000001</v>
      </c>
      <c r="C322" s="98">
        <f>'Month (GWh)'!C322+Calculation_GWh!C321</f>
        <v>122936.39000000001</v>
      </c>
      <c r="D322" s="98">
        <f>'Month (GWh)'!D322+Calculation_GWh!D321</f>
        <v>18537.269999999997</v>
      </c>
      <c r="E322" s="98">
        <f>'Month (GWh)'!E322+Calculation_GWh!E321</f>
        <v>104399.12000000001</v>
      </c>
      <c r="F322" s="98">
        <f>'Month (GWh)'!F322+Calculation_GWh!F321</f>
        <v>4487.05</v>
      </c>
      <c r="G322" s="98">
        <f>'Month (GWh)'!G322+Calculation_GWh!G321</f>
        <v>-96.76</v>
      </c>
      <c r="H322" s="98">
        <f>'Month (GWh)'!H322+Calculation_GWh!H321</f>
        <v>818.9</v>
      </c>
      <c r="I322" s="98">
        <f>'Month (GWh)'!I322+Calculation_GWh!I321</f>
        <v>192563.62000000002</v>
      </c>
      <c r="J322" s="98">
        <f>'Month (GWh)'!J322+Calculation_GWh!J321</f>
        <v>179235.54000000004</v>
      </c>
      <c r="K322" s="98"/>
      <c r="L322" s="98"/>
      <c r="M322" s="98"/>
      <c r="N322" s="98"/>
      <c r="O322" s="98">
        <f>'Month (GWh)'!O322+Calculation_GWh!O321</f>
        <v>7695.53</v>
      </c>
      <c r="P322" s="98">
        <f>'Month (GWh)'!P322+Calculation_GWh!P321</f>
        <v>269.45</v>
      </c>
      <c r="Q322" s="98">
        <f>'Month (GWh)'!Q322+Calculation_GWh!Q321</f>
        <v>860.39</v>
      </c>
      <c r="R322" s="98">
        <f>'Month (GWh)'!R322+Calculation_GWh!R321</f>
        <v>0</v>
      </c>
      <c r="S322" s="98"/>
      <c r="T322" s="98"/>
    </row>
    <row r="323" spans="1:20" x14ac:dyDescent="0.35">
      <c r="A323" s="97" t="s">
        <v>128</v>
      </c>
      <c r="B323" s="98">
        <f>'Month (GWh)'!B323+Calculation_GWh!B322</f>
        <v>105157.55000000002</v>
      </c>
      <c r="C323" s="98">
        <f>'Month (GWh)'!C323+Calculation_GWh!C322</f>
        <v>178373.66</v>
      </c>
      <c r="D323" s="98">
        <f>'Month (GWh)'!D323+Calculation_GWh!D322</f>
        <v>33389.53</v>
      </c>
      <c r="E323" s="98">
        <f>'Month (GWh)'!E323+Calculation_GWh!E322</f>
        <v>144984.13</v>
      </c>
      <c r="F323" s="98">
        <f>'Month (GWh)'!F323+Calculation_GWh!F322</f>
        <v>4802.76</v>
      </c>
      <c r="G323" s="98">
        <f>'Month (GWh)'!G323+Calculation_GWh!G322</f>
        <v>-145.14000000000001</v>
      </c>
      <c r="H323" s="98">
        <f>'Month (GWh)'!H323+Calculation_GWh!H322</f>
        <v>1249.17</v>
      </c>
      <c r="I323" s="98">
        <f>'Month (GWh)'!I323+Calculation_GWh!I322</f>
        <v>283531.21000000002</v>
      </c>
      <c r="J323" s="98">
        <f>'Month (GWh)'!J323+Calculation_GWh!J322</f>
        <v>256048.47000000003</v>
      </c>
      <c r="K323" s="98"/>
      <c r="L323" s="98"/>
      <c r="M323" s="98"/>
      <c r="N323" s="98"/>
      <c r="O323" s="98">
        <f>'Month (GWh)'!O323+Calculation_GWh!O322</f>
        <v>11600.43</v>
      </c>
      <c r="P323" s="98">
        <f>'Month (GWh)'!P323+Calculation_GWh!P322</f>
        <v>335.48</v>
      </c>
      <c r="Q323" s="98">
        <f>'Month (GWh)'!Q323+Calculation_GWh!Q322</f>
        <v>1225.1399999999999</v>
      </c>
      <c r="R323" s="98">
        <f>'Month (GWh)'!R323+Calculation_GWh!R322</f>
        <v>0</v>
      </c>
      <c r="S323" s="98"/>
      <c r="T323" s="98"/>
    </row>
    <row r="324" spans="1:20" x14ac:dyDescent="0.35">
      <c r="A324" s="97" t="s">
        <v>129</v>
      </c>
      <c r="B324" s="98">
        <f>'Month (GWh)'!B324+Calculation_GWh!B323</f>
        <v>140683.5</v>
      </c>
      <c r="C324" s="98">
        <f>'Month (GWh)'!C324+Calculation_GWh!C323</f>
        <v>236881.11</v>
      </c>
      <c r="D324" s="98">
        <f>'Month (GWh)'!D324+Calculation_GWh!D323</f>
        <v>59609.25</v>
      </c>
      <c r="E324" s="98">
        <f>'Month (GWh)'!E324+Calculation_GWh!E323</f>
        <v>177271.86</v>
      </c>
      <c r="F324" s="98">
        <f>'Month (GWh)'!F324+Calculation_GWh!F323</f>
        <v>6053.38</v>
      </c>
      <c r="G324" s="98">
        <f>'Month (GWh)'!G324+Calculation_GWh!G323</f>
        <v>-188.09000000000003</v>
      </c>
      <c r="H324" s="98">
        <f>'Month (GWh)'!H324+Calculation_GWh!H323</f>
        <v>1665.56</v>
      </c>
      <c r="I324" s="98">
        <f>'Month (GWh)'!I324+Calculation_GWh!I323</f>
        <v>377564.61</v>
      </c>
      <c r="J324" s="98">
        <f>'Month (GWh)'!J324+Calculation_GWh!J323</f>
        <v>325486.21000000002</v>
      </c>
      <c r="K324" s="98"/>
      <c r="L324" s="98"/>
      <c r="M324" s="98"/>
      <c r="N324" s="98"/>
      <c r="O324" s="98">
        <f>'Month (GWh)'!O324+Calculation_GWh!O323</f>
        <v>15374.960000000001</v>
      </c>
      <c r="P324" s="98">
        <f>'Month (GWh)'!P324+Calculation_GWh!P323</f>
        <v>490.19000000000005</v>
      </c>
      <c r="Q324" s="98">
        <f>'Month (GWh)'!Q324+Calculation_GWh!Q323</f>
        <v>1720.7199999999998</v>
      </c>
      <c r="R324" s="98">
        <f>'Month (GWh)'!R324+Calculation_GWh!R323</f>
        <v>0</v>
      </c>
      <c r="S324" s="98"/>
      <c r="T324" s="98"/>
    </row>
    <row r="325" spans="1:20" x14ac:dyDescent="0.35">
      <c r="A325" s="97" t="s">
        <v>130</v>
      </c>
      <c r="B325" s="98">
        <f>'Month (GWh)'!B325+Calculation_GWh!B324</f>
        <v>177922.69</v>
      </c>
      <c r="C325" s="98">
        <f>'Month (GWh)'!C325+Calculation_GWh!C324</f>
        <v>284498.06</v>
      </c>
      <c r="D325" s="98">
        <f>'Month (GWh)'!D325+Calculation_GWh!D324</f>
        <v>87662.61</v>
      </c>
      <c r="E325" s="98">
        <f>'Month (GWh)'!E325+Calculation_GWh!E324</f>
        <v>196835.44999999998</v>
      </c>
      <c r="F325" s="98">
        <f>'Month (GWh)'!F325+Calculation_GWh!F324</f>
        <v>2800.06</v>
      </c>
      <c r="G325" s="98">
        <f>'Month (GWh)'!G325+Calculation_GWh!G324</f>
        <v>-231.04000000000002</v>
      </c>
      <c r="H325" s="98">
        <f>'Month (GWh)'!H325+Calculation_GWh!H324</f>
        <v>2095.83</v>
      </c>
      <c r="I325" s="98">
        <f>'Month (GWh)'!I325+Calculation_GWh!I324</f>
        <v>462420.75</v>
      </c>
      <c r="J325" s="98">
        <f>'Month (GWh)'!J325+Calculation_GWh!J324</f>
        <v>379422.99</v>
      </c>
      <c r="K325" s="98"/>
      <c r="L325" s="98"/>
      <c r="M325" s="98"/>
      <c r="N325" s="98"/>
      <c r="O325" s="98">
        <f>'Month (GWh)'!O325+Calculation_GWh!O324</f>
        <v>19098.240000000002</v>
      </c>
      <c r="P325" s="98">
        <f>'Month (GWh)'!P325+Calculation_GWh!P324</f>
        <v>705.62000000000012</v>
      </c>
      <c r="Q325" s="98">
        <f>'Month (GWh)'!Q325+Calculation_GWh!Q324</f>
        <v>2045.2599999999998</v>
      </c>
      <c r="R325" s="98">
        <f>'Month (GWh)'!R325+Calculation_GWh!R324</f>
        <v>0</v>
      </c>
      <c r="S325" s="98"/>
      <c r="T325" s="98"/>
    </row>
    <row r="326" spans="1:20" x14ac:dyDescent="0.35">
      <c r="A326" s="97" t="s">
        <v>131</v>
      </c>
      <c r="B326" s="98">
        <f>'Month (GWh)'!B326+Calculation_GWh!B325</f>
        <v>212024.88</v>
      </c>
      <c r="C326" s="98">
        <f>'Month (GWh)'!C326+Calculation_GWh!C325</f>
        <v>324349.53000000003</v>
      </c>
      <c r="D326" s="98">
        <f>'Month (GWh)'!D326+Calculation_GWh!D325</f>
        <v>114318.08</v>
      </c>
      <c r="E326" s="98">
        <f>'Month (GWh)'!E326+Calculation_GWh!E325</f>
        <v>210031.44999999998</v>
      </c>
      <c r="F326" s="98">
        <f>'Month (GWh)'!F326+Calculation_GWh!F325</f>
        <v>-1164.79</v>
      </c>
      <c r="G326" s="98">
        <f>'Month (GWh)'!G326+Calculation_GWh!G325</f>
        <v>-273.99</v>
      </c>
      <c r="H326" s="98">
        <f>'Month (GWh)'!H326+Calculation_GWh!H325</f>
        <v>2512.2199999999998</v>
      </c>
      <c r="I326" s="98">
        <f>'Month (GWh)'!I326+Calculation_GWh!I325</f>
        <v>536374.41</v>
      </c>
      <c r="J326" s="98">
        <f>'Month (GWh)'!J326+Calculation_GWh!J325</f>
        <v>423129.77</v>
      </c>
      <c r="K326" s="98"/>
      <c r="L326" s="98"/>
      <c r="M326" s="98"/>
      <c r="N326" s="98"/>
      <c r="O326" s="98">
        <f>'Month (GWh)'!O326+Calculation_GWh!O325</f>
        <v>22614.49</v>
      </c>
      <c r="P326" s="98">
        <f>'Month (GWh)'!P326+Calculation_GWh!P325</f>
        <v>893.5200000000001</v>
      </c>
      <c r="Q326" s="98">
        <f>'Month (GWh)'!Q326+Calculation_GWh!Q325</f>
        <v>2276.1499999999996</v>
      </c>
      <c r="R326" s="98">
        <f>'Month (GWh)'!R326+Calculation_GWh!R325</f>
        <v>0</v>
      </c>
      <c r="S326" s="98"/>
      <c r="T326" s="98"/>
    </row>
    <row r="327" spans="1:20" x14ac:dyDescent="0.35">
      <c r="A327" s="97" t="s">
        <v>132</v>
      </c>
      <c r="B327" s="98">
        <f>'Month (GWh)'!B327+Calculation_GWh!B326</f>
        <v>246189.54</v>
      </c>
      <c r="C327" s="98">
        <f>'Month (GWh)'!C327+Calculation_GWh!C326</f>
        <v>364068.73000000004</v>
      </c>
      <c r="D327" s="98">
        <f>'Month (GWh)'!D327+Calculation_GWh!D326</f>
        <v>142294.19</v>
      </c>
      <c r="E327" s="98">
        <f>'Month (GWh)'!E327+Calculation_GWh!E326</f>
        <v>221774.53999999998</v>
      </c>
      <c r="F327" s="98">
        <f>'Month (GWh)'!F327+Calculation_GWh!F326</f>
        <v>-1586.28</v>
      </c>
      <c r="G327" s="98">
        <f>'Month (GWh)'!G327+Calculation_GWh!G326</f>
        <v>-302.15000000000003</v>
      </c>
      <c r="H327" s="98">
        <f>'Month (GWh)'!H327+Calculation_GWh!H326</f>
        <v>2942.49</v>
      </c>
      <c r="I327" s="98">
        <f>'Month (GWh)'!I327+Calculation_GWh!I326</f>
        <v>610258.27</v>
      </c>
      <c r="J327" s="98">
        <f>'Month (GWh)'!J327+Calculation_GWh!J326</f>
        <v>469018.14</v>
      </c>
      <c r="K327" s="98"/>
      <c r="L327" s="98"/>
      <c r="M327" s="98"/>
      <c r="N327" s="98"/>
      <c r="O327" s="98">
        <f>'Month (GWh)'!O327+Calculation_GWh!O326</f>
        <v>26392.97</v>
      </c>
      <c r="P327" s="98">
        <f>'Month (GWh)'!P327+Calculation_GWh!P326</f>
        <v>1057.22</v>
      </c>
      <c r="Q327" s="98">
        <f>'Month (GWh)'!Q327+Calculation_GWh!Q326</f>
        <v>2420.4499999999998</v>
      </c>
      <c r="R327" s="98">
        <f>'Month (GWh)'!R327+Calculation_GWh!R326</f>
        <v>0</v>
      </c>
      <c r="S327" s="98"/>
      <c r="T327" s="98"/>
    </row>
    <row r="328" spans="1:20" x14ac:dyDescent="0.35">
      <c r="A328" s="97" t="s">
        <v>133</v>
      </c>
      <c r="B328" s="98">
        <f>'Month (GWh)'!B328+Calculation_GWh!B327</f>
        <v>277325.66000000003</v>
      </c>
      <c r="C328" s="98">
        <f>'Month (GWh)'!C328+Calculation_GWh!C327</f>
        <v>403989.82000000007</v>
      </c>
      <c r="D328" s="98">
        <f>'Month (GWh)'!D328+Calculation_GWh!D327</f>
        <v>169331.47</v>
      </c>
      <c r="E328" s="98">
        <f>'Month (GWh)'!E328+Calculation_GWh!E327</f>
        <v>234658.34999999998</v>
      </c>
      <c r="F328" s="98">
        <f>'Month (GWh)'!F328+Calculation_GWh!F327</f>
        <v>-1696.93</v>
      </c>
      <c r="G328" s="98">
        <f>'Month (GWh)'!G328+Calculation_GWh!G327</f>
        <v>-330.31000000000006</v>
      </c>
      <c r="H328" s="98">
        <f>'Month (GWh)'!H328+Calculation_GWh!H327</f>
        <v>3372.7599999999998</v>
      </c>
      <c r="I328" s="98">
        <f>'Month (GWh)'!I328+Calculation_GWh!I327</f>
        <v>681315.48</v>
      </c>
      <c r="J328" s="98">
        <f>'Month (GWh)'!J328+Calculation_GWh!J327</f>
        <v>513329.53</v>
      </c>
      <c r="K328" s="98"/>
      <c r="L328" s="98"/>
      <c r="M328" s="98"/>
      <c r="N328" s="98"/>
      <c r="O328" s="98">
        <f>'Month (GWh)'!O328+Calculation_GWh!O327</f>
        <v>29506.79</v>
      </c>
      <c r="P328" s="98">
        <f>'Month (GWh)'!P328+Calculation_GWh!P327</f>
        <v>1215.83</v>
      </c>
      <c r="Q328" s="98">
        <f>'Month (GWh)'!Q328+Calculation_GWh!Q327</f>
        <v>2605.6799999999998</v>
      </c>
      <c r="R328" s="98">
        <f>'Month (GWh)'!R328+Calculation_GWh!R327</f>
        <v>0</v>
      </c>
      <c r="S328" s="98"/>
      <c r="T328" s="98"/>
    </row>
    <row r="329" spans="1:20" x14ac:dyDescent="0.35">
      <c r="A329" s="97" t="s">
        <v>134</v>
      </c>
      <c r="B329" s="98">
        <f>'Month (GWh)'!B329+Calculation_GWh!B328</f>
        <v>313511.71000000002</v>
      </c>
      <c r="C329" s="98">
        <f>'Month (GWh)'!C329+Calculation_GWh!C328</f>
        <v>442713.7300000001</v>
      </c>
      <c r="D329" s="98">
        <f>'Month (GWh)'!D329+Calculation_GWh!D328</f>
        <v>196579.03</v>
      </c>
      <c r="E329" s="98">
        <f>'Month (GWh)'!E329+Calculation_GWh!E328</f>
        <v>246134.69999999998</v>
      </c>
      <c r="F329" s="98">
        <f>'Month (GWh)'!F329+Calculation_GWh!F328</f>
        <v>-474.23</v>
      </c>
      <c r="G329" s="98">
        <f>'Month (GWh)'!G329+Calculation_GWh!G328</f>
        <v>-358.47000000000008</v>
      </c>
      <c r="H329" s="98">
        <f>'Month (GWh)'!H329+Calculation_GWh!H328</f>
        <v>3789.1499999999996</v>
      </c>
      <c r="I329" s="98">
        <f>'Month (GWh)'!I329+Calculation_GWh!I328</f>
        <v>756225.44</v>
      </c>
      <c r="J329" s="98">
        <f>'Month (GWh)'!J329+Calculation_GWh!J328</f>
        <v>562602.86</v>
      </c>
      <c r="K329" s="98"/>
      <c r="L329" s="98"/>
      <c r="M329" s="98"/>
      <c r="N329" s="98"/>
      <c r="O329" s="98">
        <f>'Month (GWh)'!O329+Calculation_GWh!O328</f>
        <v>33197.770000000004</v>
      </c>
      <c r="P329" s="98">
        <f>'Month (GWh)'!P329+Calculation_GWh!P328</f>
        <v>1362.8</v>
      </c>
      <c r="Q329" s="98">
        <f>'Month (GWh)'!Q329+Calculation_GWh!Q328</f>
        <v>2922.31</v>
      </c>
      <c r="R329" s="98">
        <f>'Month (GWh)'!R329+Calculation_GWh!R328</f>
        <v>0</v>
      </c>
      <c r="S329" s="98"/>
      <c r="T329" s="98"/>
    </row>
    <row r="330" spans="1:20" x14ac:dyDescent="0.35">
      <c r="A330" s="97" t="s">
        <v>135</v>
      </c>
      <c r="B330" s="98">
        <f>'Month (GWh)'!B330+Calculation_GWh!B329</f>
        <v>350346.97000000003</v>
      </c>
      <c r="C330" s="98">
        <f>'Month (GWh)'!C330+Calculation_GWh!C329</f>
        <v>492462.1700000001</v>
      </c>
      <c r="D330" s="98">
        <f>'Month (GWh)'!D330+Calculation_GWh!D329</f>
        <v>224099.12</v>
      </c>
      <c r="E330" s="98">
        <f>'Month (GWh)'!E330+Calculation_GWh!E329</f>
        <v>268363.05</v>
      </c>
      <c r="F330" s="98">
        <f>'Month (GWh)'!F330+Calculation_GWh!F329</f>
        <v>-8170.0499999999993</v>
      </c>
      <c r="G330" s="98">
        <f>'Month (GWh)'!G330+Calculation_GWh!G329</f>
        <v>-384.82000000000011</v>
      </c>
      <c r="H330" s="98">
        <f>'Month (GWh)'!H330+Calculation_GWh!H329</f>
        <v>4219.42</v>
      </c>
      <c r="I330" s="98">
        <f>'Month (GWh)'!I330+Calculation_GWh!I329</f>
        <v>842809.1399999999</v>
      </c>
      <c r="J330" s="98">
        <f>'Month (GWh)'!J330+Calculation_GWh!J329</f>
        <v>614374.56999999995</v>
      </c>
      <c r="K330" s="98"/>
      <c r="L330" s="98"/>
      <c r="M330" s="98"/>
      <c r="N330" s="98"/>
      <c r="O330" s="98">
        <f>'Month (GWh)'!O330+Calculation_GWh!O329</f>
        <v>37185.410000000003</v>
      </c>
      <c r="P330" s="98">
        <f>'Month (GWh)'!P330+Calculation_GWh!P329</f>
        <v>1485.9099999999999</v>
      </c>
      <c r="Q330" s="98">
        <f>'Month (GWh)'!Q330+Calculation_GWh!Q329</f>
        <v>3234.67</v>
      </c>
      <c r="R330" s="98">
        <f>'Month (GWh)'!R330+Calculation_GWh!R329</f>
        <v>0</v>
      </c>
      <c r="S330" s="98"/>
      <c r="T330" s="98"/>
    </row>
    <row r="331" spans="1:20" x14ac:dyDescent="0.35">
      <c r="A331" s="97" t="s">
        <v>136</v>
      </c>
      <c r="B331" s="98">
        <f>'Month (GWh)'!B331+Calculation_GWh!B330</f>
        <v>385370.03</v>
      </c>
      <c r="C331" s="98">
        <f>'Month (GWh)'!C331+Calculation_GWh!C330</f>
        <v>545478.37000000011</v>
      </c>
      <c r="D331" s="98">
        <f>'Month (GWh)'!D331+Calculation_GWh!D330</f>
        <v>241607.63999999998</v>
      </c>
      <c r="E331" s="98">
        <f>'Month (GWh)'!E331+Calculation_GWh!E330</f>
        <v>303870.73</v>
      </c>
      <c r="F331" s="98">
        <f>'Month (GWh)'!F331+Calculation_GWh!F330</f>
        <v>-6267.8599999999988</v>
      </c>
      <c r="G331" s="98">
        <f>'Month (GWh)'!G331+Calculation_GWh!G330</f>
        <v>-411.17000000000013</v>
      </c>
      <c r="H331" s="98">
        <f>'Month (GWh)'!H331+Calculation_GWh!H330</f>
        <v>4635.8100000000004</v>
      </c>
      <c r="I331" s="98">
        <f>'Month (GWh)'!I331+Calculation_GWh!I330</f>
        <v>930848.39999999991</v>
      </c>
      <c r="J331" s="98">
        <f>'Month (GWh)'!J331+Calculation_GWh!J330</f>
        <v>687197.53999999992</v>
      </c>
      <c r="K331" s="98"/>
      <c r="L331" s="98"/>
      <c r="M331" s="98"/>
      <c r="N331" s="98"/>
      <c r="O331" s="98">
        <f>'Month (GWh)'!O331+Calculation_GWh!O330</f>
        <v>40763.590000000004</v>
      </c>
      <c r="P331" s="98">
        <f>'Month (GWh)'!P331+Calculation_GWh!P330</f>
        <v>1609.1299999999999</v>
      </c>
      <c r="Q331" s="98">
        <f>'Month (GWh)'!Q331+Calculation_GWh!Q330</f>
        <v>3621.1800000000003</v>
      </c>
      <c r="R331" s="98">
        <f>'Month (GWh)'!R331+Calculation_GWh!R330</f>
        <v>0</v>
      </c>
      <c r="S331" s="98"/>
      <c r="T331" s="98"/>
    </row>
    <row r="332" spans="1:20" x14ac:dyDescent="0.35">
      <c r="A332" s="97" t="s">
        <v>137</v>
      </c>
      <c r="B332" s="98">
        <f>'Month (GWh)'!B332+Calculation_GWh!B331</f>
        <v>423225.84</v>
      </c>
      <c r="C332" s="98">
        <f>'Month (GWh)'!C332+Calculation_GWh!C331</f>
        <v>618291.13000000012</v>
      </c>
      <c r="D332" s="98">
        <f>'Month (GWh)'!D332+Calculation_GWh!D331</f>
        <v>260241.58</v>
      </c>
      <c r="E332" s="98">
        <f>'Month (GWh)'!E332+Calculation_GWh!E331</f>
        <v>358049.55</v>
      </c>
      <c r="F332" s="98">
        <f>'Month (GWh)'!F332+Calculation_GWh!F331</f>
        <v>-4065.0699999999988</v>
      </c>
      <c r="G332" s="98">
        <f>'Month (GWh)'!G332+Calculation_GWh!G331</f>
        <v>-437.52000000000015</v>
      </c>
      <c r="H332" s="98">
        <f>'Month (GWh)'!H332+Calculation_GWh!H331</f>
        <v>5066.08</v>
      </c>
      <c r="I332" s="98">
        <f>'Month (GWh)'!I332+Calculation_GWh!I331</f>
        <v>1041516.9699999999</v>
      </c>
      <c r="J332" s="98">
        <f>'Month (GWh)'!J332+Calculation_GWh!J331</f>
        <v>781838.87999999989</v>
      </c>
      <c r="K332" s="98"/>
      <c r="L332" s="98"/>
      <c r="M332" s="98"/>
      <c r="N332" s="98"/>
      <c r="O332" s="98">
        <f>'Month (GWh)'!O332+Calculation_GWh!O331</f>
        <v>44679.430000000008</v>
      </c>
      <c r="P332" s="98">
        <f>'Month (GWh)'!P332+Calculation_GWh!P331</f>
        <v>1794.55</v>
      </c>
      <c r="Q332" s="98">
        <f>'Month (GWh)'!Q332+Calculation_GWh!Q331</f>
        <v>4167.47</v>
      </c>
      <c r="R332" s="98">
        <f>'Month (GWh)'!R332+Calculation_GWh!R331</f>
        <v>0</v>
      </c>
      <c r="S332" s="98"/>
      <c r="T332" s="98"/>
    </row>
    <row r="333" spans="1:20" x14ac:dyDescent="0.35">
      <c r="A333" s="97" t="s">
        <v>387</v>
      </c>
      <c r="B333" s="98">
        <f>'Month (GWh)'!B333</f>
        <v>36876.83</v>
      </c>
      <c r="C333" s="98">
        <f>'Month (GWh)'!C333</f>
        <v>63646.68</v>
      </c>
      <c r="D333" s="98">
        <f>'Month (GWh)'!D333</f>
        <v>15408.92</v>
      </c>
      <c r="E333" s="98">
        <f>'Month (GWh)'!E333</f>
        <v>48237.760000000002</v>
      </c>
      <c r="F333" s="98">
        <f>'Month (GWh)'!F333</f>
        <v>2003.22</v>
      </c>
      <c r="G333" s="98">
        <f>'Month (GWh)'!G333</f>
        <v>-20.27</v>
      </c>
      <c r="H333" s="98">
        <f>'Month (GWh)'!H333</f>
        <v>440.83</v>
      </c>
      <c r="I333" s="98">
        <f>'Month (GWh)'!I333</f>
        <v>100523.51000000001</v>
      </c>
      <c r="J333" s="98">
        <f>'Month (GWh)'!J333</f>
        <v>87538.37000000001</v>
      </c>
      <c r="K333" s="98">
        <f>'Month (GWh)'!K333</f>
        <v>17808.900000000001</v>
      </c>
      <c r="L333" s="98">
        <f>'Month (GWh)'!L333</f>
        <v>40037.69</v>
      </c>
      <c r="M333" s="98">
        <f>'Month (GWh)'!M333</f>
        <v>7314.44</v>
      </c>
      <c r="N333" s="98">
        <f>'Month (GWh)'!N333</f>
        <v>14400.03</v>
      </c>
      <c r="O333" s="98">
        <f>'Month (GWh)'!O333</f>
        <v>3931.14</v>
      </c>
      <c r="P333" s="98">
        <f>'Month (GWh)'!P333</f>
        <v>127.19</v>
      </c>
      <c r="Q333" s="98">
        <f>'Month (GWh)'!Q333</f>
        <v>466.19</v>
      </c>
      <c r="R333" s="98">
        <f>'Month (GWh)'!R333</f>
        <v>0</v>
      </c>
      <c r="S333" s="98">
        <f>'Month (GWh)'!S333</f>
        <v>4284.8900000000003</v>
      </c>
      <c r="T333" s="98">
        <f>'Month (GWh)'!T333</f>
        <v>88370.470000000016</v>
      </c>
    </row>
    <row r="334" spans="1:20" x14ac:dyDescent="0.35">
      <c r="A334" s="97" t="s">
        <v>376</v>
      </c>
      <c r="B334" s="98">
        <f>'Month (GWh)'!B334+Calculation_GWh!B333</f>
        <v>69128.06</v>
      </c>
      <c r="C334" s="98">
        <f>'Month (GWh)'!C334+Calculation_GWh!C333</f>
        <v>114365.82</v>
      </c>
      <c r="D334" s="98">
        <f>'Month (GWh)'!D334+Calculation_GWh!D333</f>
        <v>30760.3</v>
      </c>
      <c r="E334" s="98">
        <f>'Month (GWh)'!E334+Calculation_GWh!E333</f>
        <v>83605.52</v>
      </c>
      <c r="F334" s="98">
        <f>'Month (GWh)'!F334+Calculation_GWh!F333</f>
        <v>6888.97</v>
      </c>
      <c r="G334" s="98">
        <f>'Month (GWh)'!G334+Calculation_GWh!G333</f>
        <v>-40.54</v>
      </c>
      <c r="H334" s="98">
        <f>'Month (GWh)'!H334+Calculation_GWh!H333</f>
        <v>839</v>
      </c>
      <c r="I334" s="98">
        <f>'Month (GWh)'!I334+Calculation_GWh!I333</f>
        <v>183493.88</v>
      </c>
      <c r="J334" s="98">
        <f>'Month (GWh)'!J334+Calculation_GWh!J333</f>
        <v>160421.01</v>
      </c>
      <c r="K334" s="98">
        <f>'Month (GWh)'!K334+Calculation_GWh!K333</f>
        <v>35826.54</v>
      </c>
      <c r="L334" s="98">
        <f>'Month (GWh)'!L334+Calculation_GWh!L333</f>
        <v>71446.83</v>
      </c>
      <c r="M334" s="98">
        <f>'Month (GWh)'!M334+Calculation_GWh!M333</f>
        <v>14539.419999999998</v>
      </c>
      <c r="N334" s="98">
        <f>'Month (GWh)'!N334+Calculation_GWh!N333</f>
        <v>26033.11</v>
      </c>
      <c r="O334" s="98">
        <f>'Month (GWh)'!O334+Calculation_GWh!O333</f>
        <v>7695.09</v>
      </c>
      <c r="P334" s="98">
        <f>'Month (GWh)'!P334+Calculation_GWh!P333</f>
        <v>200.18</v>
      </c>
      <c r="Q334" s="98">
        <f>'Month (GWh)'!Q334+Calculation_GWh!Q333</f>
        <v>809.21</v>
      </c>
      <c r="R334" s="98">
        <f>'Month (GWh)'!R334+Calculation_GWh!R333</f>
        <v>0</v>
      </c>
      <c r="S334" s="98">
        <f>'Month (GWh)'!S334+Calculation_GWh!S333</f>
        <v>7905.92</v>
      </c>
      <c r="T334" s="98">
        <f>'Month (GWh)'!T334+Calculation_GWh!T333</f>
        <v>164456.30000000002</v>
      </c>
    </row>
    <row r="335" spans="1:20" x14ac:dyDescent="0.35">
      <c r="A335" s="97" t="s">
        <v>377</v>
      </c>
      <c r="B335" s="98">
        <f>'Month (GWh)'!B335+Calculation_GWh!B334</f>
        <v>103762.51999999999</v>
      </c>
      <c r="C335" s="98">
        <f>'Month (GWh)'!C335+Calculation_GWh!C334</f>
        <v>177987.31</v>
      </c>
      <c r="D335" s="98">
        <f>'Month (GWh)'!D335+Calculation_GWh!D334</f>
        <v>46792.119999999995</v>
      </c>
      <c r="E335" s="98">
        <f>'Month (GWh)'!E335+Calculation_GWh!E334</f>
        <v>131195.19</v>
      </c>
      <c r="F335" s="98">
        <f>'Month (GWh)'!F335+Calculation_GWh!F334</f>
        <v>5860.1900000000005</v>
      </c>
      <c r="G335" s="98">
        <f>'Month (GWh)'!G335+Calculation_GWh!G334</f>
        <v>-60.81</v>
      </c>
      <c r="H335" s="98">
        <f>'Month (GWh)'!H335+Calculation_GWh!H334</f>
        <v>1279.83</v>
      </c>
      <c r="I335" s="98">
        <f>'Month (GWh)'!I335+Calculation_GWh!I334</f>
        <v>281749.83</v>
      </c>
      <c r="J335" s="98">
        <f>'Month (GWh)'!J335+Calculation_GWh!J334</f>
        <v>242036.92</v>
      </c>
      <c r="K335" s="98">
        <f>'Month (GWh)'!K335+Calculation_GWh!K334</f>
        <v>55033.57</v>
      </c>
      <c r="L335" s="98">
        <f>'Month (GWh)'!L335+Calculation_GWh!L334</f>
        <v>103863.91</v>
      </c>
      <c r="M335" s="98">
        <f>'Month (GWh)'!M335+Calculation_GWh!M334</f>
        <v>21497.96</v>
      </c>
      <c r="N335" s="98">
        <f>'Month (GWh)'!N335+Calculation_GWh!N334</f>
        <v>35747.480000000003</v>
      </c>
      <c r="O335" s="98">
        <f>'Month (GWh)'!O335+Calculation_GWh!O334</f>
        <v>11838.94</v>
      </c>
      <c r="P335" s="98">
        <f>'Month (GWh)'!P335+Calculation_GWh!P334</f>
        <v>322.42</v>
      </c>
      <c r="Q335" s="98">
        <f>'Month (GWh)'!Q335+Calculation_GWh!Q334</f>
        <v>1306.71</v>
      </c>
      <c r="R335" s="98">
        <f>'Month (GWh)'!R335+Calculation_GWh!R334</f>
        <v>0</v>
      </c>
      <c r="S335" s="98">
        <f>'Month (GWh)'!S335+Calculation_GWh!S334</f>
        <v>11809.41</v>
      </c>
      <c r="T335" s="98">
        <f>'Month (GWh)'!T335+Calculation_GWh!T334</f>
        <v>241420.40000000002</v>
      </c>
    </row>
    <row r="336" spans="1:20" x14ac:dyDescent="0.35">
      <c r="A336" s="97" t="s">
        <v>378</v>
      </c>
      <c r="B336" s="98">
        <f>'Month (GWh)'!B336+Calculation_GWh!B335</f>
        <v>137511.40999999997</v>
      </c>
      <c r="C336" s="98">
        <f>'Month (GWh)'!C336+Calculation_GWh!C335</f>
        <v>232683.97</v>
      </c>
      <c r="D336" s="98">
        <f>'Month (GWh)'!D336+Calculation_GWh!D335</f>
        <v>73620.03</v>
      </c>
      <c r="E336" s="98">
        <f>'Month (GWh)'!E336+Calculation_GWh!E335</f>
        <v>159063.94</v>
      </c>
      <c r="F336" s="98">
        <f>'Month (GWh)'!F336+Calculation_GWh!F335</f>
        <v>7038.06</v>
      </c>
      <c r="G336" s="98">
        <f>'Month (GWh)'!G336+Calculation_GWh!G335</f>
        <v>-77.97</v>
      </c>
      <c r="H336" s="98">
        <f>'Month (GWh)'!H336+Calculation_GWh!H335</f>
        <v>1706.44</v>
      </c>
      <c r="I336" s="98">
        <f>'Month (GWh)'!I336+Calculation_GWh!I335</f>
        <v>370195.38</v>
      </c>
      <c r="J336" s="98">
        <f>'Month (GWh)'!J336+Calculation_GWh!J335</f>
        <v>305241.88</v>
      </c>
      <c r="K336" s="98">
        <f>'Month (GWh)'!K336+Calculation_GWh!K335</f>
        <v>72950.44</v>
      </c>
      <c r="L336" s="98">
        <f>'Month (GWh)'!L336+Calculation_GWh!L335</f>
        <v>124891.91</v>
      </c>
      <c r="M336" s="98">
        <f>'Month (GWh)'!M336+Calculation_GWh!M335</f>
        <v>28076.309999999998</v>
      </c>
      <c r="N336" s="98">
        <f>'Month (GWh)'!N336+Calculation_GWh!N335</f>
        <v>43172.4</v>
      </c>
      <c r="O336" s="98">
        <f>'Month (GWh)'!O336+Calculation_GWh!O335</f>
        <v>15855.310000000001</v>
      </c>
      <c r="P336" s="98">
        <f>'Month (GWh)'!P336+Calculation_GWh!P335</f>
        <v>467.13</v>
      </c>
      <c r="Q336" s="98">
        <f>'Month (GWh)'!Q336+Calculation_GWh!Q335</f>
        <v>1787.17</v>
      </c>
      <c r="R336" s="98">
        <f>'Month (GWh)'!R336+Calculation_GWh!R335</f>
        <v>0</v>
      </c>
      <c r="S336" s="98">
        <f>'Month (GWh)'!S336+Calculation_GWh!S335</f>
        <v>15189.68</v>
      </c>
      <c r="T336" s="98">
        <f>'Month (GWh)'!T336+Calculation_GWh!T335</f>
        <v>302390.35000000003</v>
      </c>
    </row>
    <row r="337" spans="1:20" x14ac:dyDescent="0.35">
      <c r="A337" s="97" t="s">
        <v>379</v>
      </c>
      <c r="B337" s="98">
        <f>'Month (GWh)'!B337+Calculation_GWh!B336</f>
        <v>170482.90999999997</v>
      </c>
      <c r="C337" s="98">
        <f>'Month (GWh)'!C337+Calculation_GWh!C336</f>
        <v>274682.38</v>
      </c>
      <c r="D337" s="98">
        <f>'Month (GWh)'!D337+Calculation_GWh!D336</f>
        <v>100970.03</v>
      </c>
      <c r="E337" s="98">
        <f>'Month (GWh)'!E337+Calculation_GWh!E336</f>
        <v>173712.35</v>
      </c>
      <c r="F337" s="98">
        <f>'Month (GWh)'!F337+Calculation_GWh!F336</f>
        <v>1304.2300000000005</v>
      </c>
      <c r="G337" s="98">
        <f>'Month (GWh)'!G337+Calculation_GWh!G336</f>
        <v>-95.13</v>
      </c>
      <c r="H337" s="98">
        <f>'Month (GWh)'!H337+Calculation_GWh!H336</f>
        <v>2147.27</v>
      </c>
      <c r="I337" s="98">
        <f>'Month (GWh)'!I337+Calculation_GWh!I336</f>
        <v>445165.29000000004</v>
      </c>
      <c r="J337" s="98">
        <f>'Month (GWh)'!J337+Calculation_GWh!J336</f>
        <v>347551.63</v>
      </c>
      <c r="K337" s="98">
        <f>'Month (GWh)'!K337+Calculation_GWh!K336</f>
        <v>90040.010000000009</v>
      </c>
      <c r="L337" s="98">
        <f>'Month (GWh)'!L337+Calculation_GWh!L336</f>
        <v>135652.12</v>
      </c>
      <c r="M337" s="98">
        <f>'Month (GWh)'!M337+Calculation_GWh!M336</f>
        <v>33835.159999999996</v>
      </c>
      <c r="N337" s="98">
        <f>'Month (GWh)'!N337+Calculation_GWh!N336</f>
        <v>48556.79</v>
      </c>
      <c r="O337" s="98">
        <f>'Month (GWh)'!O337+Calculation_GWh!O336</f>
        <v>19468.57</v>
      </c>
      <c r="P337" s="98">
        <f>'Month (GWh)'!P337+Calculation_GWh!P336</f>
        <v>637.68000000000006</v>
      </c>
      <c r="Q337" s="98">
        <f>'Month (GWh)'!Q337+Calculation_GWh!Q336</f>
        <v>2207.1999999999998</v>
      </c>
      <c r="R337" s="98">
        <f>'Month (GWh)'!R337+Calculation_GWh!R336</f>
        <v>0</v>
      </c>
      <c r="S337" s="98">
        <f>'Month (GWh)'!S337+Calculation_GWh!S336</f>
        <v>17787.010000000002</v>
      </c>
      <c r="T337" s="98">
        <f>'Month (GWh)'!T337+Calculation_GWh!T336</f>
        <v>348184.54000000004</v>
      </c>
    </row>
    <row r="338" spans="1:20" x14ac:dyDescent="0.35">
      <c r="A338" s="97" t="s">
        <v>380</v>
      </c>
      <c r="B338" s="98">
        <f>'Month (GWh)'!B338+Calculation_GWh!B337</f>
        <v>201339.80999999997</v>
      </c>
      <c r="C338" s="98">
        <f>'Month (GWh)'!C338+Calculation_GWh!C337</f>
        <v>290441.25</v>
      </c>
      <c r="D338" s="98">
        <f>'Month (GWh)'!D338+Calculation_GWh!D337</f>
        <v>111784.05</v>
      </c>
      <c r="E338" s="98">
        <f>'Month (GWh)'!E338+Calculation_GWh!E337</f>
        <v>178657.2</v>
      </c>
      <c r="F338" s="98">
        <f>'Month (GWh)'!F338+Calculation_GWh!F337</f>
        <v>3108.3</v>
      </c>
      <c r="G338" s="98">
        <f>'Month (GWh)'!G338+Calculation_GWh!G337</f>
        <v>-112.28999999999999</v>
      </c>
      <c r="H338" s="98">
        <f>'Month (GWh)'!H338+Calculation_GWh!H337</f>
        <v>2573.88</v>
      </c>
      <c r="I338" s="98">
        <f>'Month (GWh)'!I338+Calculation_GWh!I337</f>
        <v>491781.06000000006</v>
      </c>
      <c r="J338" s="98">
        <f>'Month (GWh)'!J338+Calculation_GWh!J337</f>
        <v>385566.9</v>
      </c>
      <c r="K338" s="98">
        <f>'Month (GWh)'!K338+Calculation_GWh!K337</f>
        <v>107529.86000000002</v>
      </c>
      <c r="L338" s="98">
        <f>'Month (GWh)'!L338+Calculation_GWh!L337</f>
        <v>141204.56</v>
      </c>
      <c r="M338" s="98">
        <f>'Month (GWh)'!M338+Calculation_GWh!M337</f>
        <v>38974.069999999992</v>
      </c>
      <c r="N338" s="98">
        <f>'Month (GWh)'!N338+Calculation_GWh!N337</f>
        <v>53230.42</v>
      </c>
      <c r="O338" s="98">
        <f>'Month (GWh)'!O338+Calculation_GWh!O337</f>
        <v>22896.09</v>
      </c>
      <c r="P338" s="98">
        <f>'Month (GWh)'!P338+Calculation_GWh!P337</f>
        <v>740.31000000000006</v>
      </c>
      <c r="Q338" s="98">
        <f>'Month (GWh)'!Q338+Calculation_GWh!Q337</f>
        <v>2293.98</v>
      </c>
      <c r="R338" s="98">
        <f>'Month (GWh)'!R338+Calculation_GWh!R337</f>
        <v>0</v>
      </c>
      <c r="S338" s="98">
        <f>'Month (GWh)'!S338+Calculation_GWh!S337</f>
        <v>20064.060000000001</v>
      </c>
      <c r="T338" s="98">
        <f>'Month (GWh)'!T338+Calculation_GWh!T337</f>
        <v>386933.35000000003</v>
      </c>
    </row>
    <row r="339" spans="1:20" x14ac:dyDescent="0.35">
      <c r="A339" s="97" t="s">
        <v>381</v>
      </c>
      <c r="B339" s="98">
        <f>'Month (GWh)'!B339+Calculation_GWh!B338</f>
        <v>233893.16999999998</v>
      </c>
      <c r="C339" s="98">
        <f>'Month (GWh)'!C339+Calculation_GWh!C338</f>
        <v>313462.65000000002</v>
      </c>
      <c r="D339" s="98">
        <f>'Month (GWh)'!D339+Calculation_GWh!D338</f>
        <v>127208</v>
      </c>
      <c r="E339" s="98">
        <f>'Month (GWh)'!E339+Calculation_GWh!E338</f>
        <v>186254.65000000002</v>
      </c>
      <c r="F339" s="98">
        <f>'Month (GWh)'!F339+Calculation_GWh!F338</f>
        <v>-1186.8699999999999</v>
      </c>
      <c r="G339" s="98">
        <f>'Month (GWh)'!G339+Calculation_GWh!G338</f>
        <v>-141.35999999999999</v>
      </c>
      <c r="H339" s="98">
        <f>'Month (GWh)'!H339+Calculation_GWh!H338</f>
        <v>3014.71</v>
      </c>
      <c r="I339" s="98">
        <f>'Month (GWh)'!I339+Calculation_GWh!I338</f>
        <v>547355.82000000007</v>
      </c>
      <c r="J339" s="98">
        <f>'Month (GWh)'!J339+Calculation_GWh!J338</f>
        <v>421834.30000000005</v>
      </c>
      <c r="K339" s="98">
        <f>'Month (GWh)'!K339+Calculation_GWh!K338</f>
        <v>122897.38000000002</v>
      </c>
      <c r="L339" s="98">
        <f>'Month (GWh)'!L339+Calculation_GWh!L338</f>
        <v>147339.87</v>
      </c>
      <c r="M339" s="98">
        <f>'Month (GWh)'!M339+Calculation_GWh!M338</f>
        <v>44436.599999999991</v>
      </c>
      <c r="N339" s="98">
        <f>'Month (GWh)'!N339+Calculation_GWh!N338</f>
        <v>58095.299999999996</v>
      </c>
      <c r="O339" s="98">
        <f>'Month (GWh)'!O339+Calculation_GWh!O338</f>
        <v>26280.55</v>
      </c>
      <c r="P339" s="98">
        <f>'Month (GWh)'!P339+Calculation_GWh!P338</f>
        <v>830.98</v>
      </c>
      <c r="Q339" s="98">
        <f>'Month (GWh)'!Q339+Calculation_GWh!Q338</f>
        <v>2317.7400000000002</v>
      </c>
      <c r="R339" s="98">
        <f>'Month (GWh)'!R339+Calculation_GWh!R338</f>
        <v>0</v>
      </c>
      <c r="S339" s="98">
        <f>'Month (GWh)'!S339+Calculation_GWh!S338</f>
        <v>22220.030000000002</v>
      </c>
      <c r="T339" s="98">
        <f>'Month (GWh)'!T339+Calculation_GWh!T338</f>
        <v>424418.45000000007</v>
      </c>
    </row>
    <row r="340" spans="1:20" x14ac:dyDescent="0.35">
      <c r="A340" s="97" t="s">
        <v>382</v>
      </c>
      <c r="B340" s="98">
        <f>'Month (GWh)'!B340+Calculation_GWh!B339</f>
        <v>261363.08999999997</v>
      </c>
      <c r="C340" s="98">
        <f>'Month (GWh)'!C340+Calculation_GWh!C339</f>
        <v>339658.44</v>
      </c>
      <c r="D340" s="98">
        <f>'Month (GWh)'!D340+Calculation_GWh!D339</f>
        <v>139915.49</v>
      </c>
      <c r="E340" s="98">
        <f>'Month (GWh)'!E340+Calculation_GWh!E339</f>
        <v>199742.95</v>
      </c>
      <c r="F340" s="98">
        <f>'Month (GWh)'!F340+Calculation_GWh!F339</f>
        <v>-5259.37</v>
      </c>
      <c r="G340" s="98">
        <f>'Month (GWh)'!G340+Calculation_GWh!G339</f>
        <v>-170.42999999999998</v>
      </c>
      <c r="H340" s="98">
        <f>'Month (GWh)'!H340+Calculation_GWh!H339</f>
        <v>3455.54</v>
      </c>
      <c r="I340" s="98">
        <f>'Month (GWh)'!I340+Calculation_GWh!I339</f>
        <v>601021.53</v>
      </c>
      <c r="J340" s="98">
        <f>'Month (GWh)'!J340+Calculation_GWh!J339</f>
        <v>459131.78</v>
      </c>
      <c r="K340" s="98">
        <f>'Month (GWh)'!K340+Calculation_GWh!K339</f>
        <v>140553.76</v>
      </c>
      <c r="L340" s="98">
        <f>'Month (GWh)'!L340+Calculation_GWh!L339</f>
        <v>153076.16999999998</v>
      </c>
      <c r="M340" s="98">
        <f>'Month (GWh)'!M340+Calculation_GWh!M339</f>
        <v>50466.459999999992</v>
      </c>
      <c r="N340" s="98">
        <f>'Month (GWh)'!N340+Calculation_GWh!N339</f>
        <v>62861.409999999996</v>
      </c>
      <c r="O340" s="98">
        <f>'Month (GWh)'!O340+Calculation_GWh!O339</f>
        <v>29629.75</v>
      </c>
      <c r="P340" s="98">
        <f>'Month (GWh)'!P340+Calculation_GWh!P339</f>
        <v>909.65</v>
      </c>
      <c r="Q340" s="98">
        <f>'Month (GWh)'!Q340+Calculation_GWh!Q339</f>
        <v>2394.42</v>
      </c>
      <c r="R340" s="98">
        <f>'Month (GWh)'!R340+Calculation_GWh!R339</f>
        <v>0</v>
      </c>
      <c r="S340" s="98">
        <f>'Month (GWh)'!S340+Calculation_GWh!S339</f>
        <v>24518.210000000003</v>
      </c>
      <c r="T340" s="98">
        <f>'Month (GWh)'!T340+Calculation_GWh!T339</f>
        <v>464409.83000000007</v>
      </c>
    </row>
    <row r="341" spans="1:20" x14ac:dyDescent="0.35">
      <c r="A341" s="97" t="s">
        <v>383</v>
      </c>
      <c r="B341" s="98">
        <f>'Month (GWh)'!B341+Calculation_GWh!B340</f>
        <v>289666.21999999997</v>
      </c>
      <c r="C341" s="98">
        <f>'Month (GWh)'!C341+Calculation_GWh!C340</f>
        <v>354834.76</v>
      </c>
      <c r="D341" s="98">
        <f>'Month (GWh)'!D341+Calculation_GWh!D340</f>
        <v>146931.88999999998</v>
      </c>
      <c r="E341" s="98">
        <f>'Month (GWh)'!E341+Calculation_GWh!E340</f>
        <v>207902.87000000002</v>
      </c>
      <c r="F341" s="98">
        <f>'Month (GWh)'!F341+Calculation_GWh!F340</f>
        <v>-3511.6499999999996</v>
      </c>
      <c r="G341" s="98">
        <f>'Month (GWh)'!G341+Calculation_GWh!G340</f>
        <v>-199.49999999999997</v>
      </c>
      <c r="H341" s="98">
        <f>'Month (GWh)'!H341+Calculation_GWh!H340</f>
        <v>3882.15</v>
      </c>
      <c r="I341" s="98">
        <f>'Month (GWh)'!I341+Calculation_GWh!I340</f>
        <v>644500.98</v>
      </c>
      <c r="J341" s="98">
        <f>'Month (GWh)'!J341+Calculation_GWh!J340</f>
        <v>497740.09</v>
      </c>
      <c r="K341" s="98">
        <f>'Month (GWh)'!K341+Calculation_GWh!K340</f>
        <v>157649.25</v>
      </c>
      <c r="L341" s="98">
        <f>'Month (GWh)'!L341+Calculation_GWh!L340</f>
        <v>159492.19999999998</v>
      </c>
      <c r="M341" s="98">
        <f>'Month (GWh)'!M341+Calculation_GWh!M340</f>
        <v>54844.849999999991</v>
      </c>
      <c r="N341" s="98">
        <f>'Month (GWh)'!N341+Calculation_GWh!N340</f>
        <v>68458.92</v>
      </c>
      <c r="O341" s="98">
        <f>'Month (GWh)'!O341+Calculation_GWh!O340</f>
        <v>32428.19</v>
      </c>
      <c r="P341" s="98">
        <f>'Month (GWh)'!P341+Calculation_GWh!P340</f>
        <v>999.39</v>
      </c>
      <c r="Q341" s="98">
        <f>'Month (GWh)'!Q341+Calculation_GWh!Q340</f>
        <v>2474.64</v>
      </c>
      <c r="R341" s="98">
        <f>'Month (GWh)'!R341+Calculation_GWh!R340</f>
        <v>0</v>
      </c>
      <c r="S341" s="98">
        <f>'Month (GWh)'!S341+Calculation_GWh!S340</f>
        <v>26826.400000000001</v>
      </c>
      <c r="T341" s="98">
        <f>'Month (GWh)'!T341+Calculation_GWh!T340</f>
        <v>503173.84000000008</v>
      </c>
    </row>
    <row r="342" spans="1:20" x14ac:dyDescent="0.35">
      <c r="A342" s="97" t="s">
        <v>384</v>
      </c>
      <c r="B342" s="98">
        <f>'Month (GWh)'!B342+Calculation_GWh!B341</f>
        <v>320430.87</v>
      </c>
      <c r="C342" s="98">
        <f>'Month (GWh)'!C342+Calculation_GWh!C341</f>
        <v>389665.4</v>
      </c>
      <c r="D342" s="98">
        <f>'Month (GWh)'!D342+Calculation_GWh!D341</f>
        <v>156573.12999999998</v>
      </c>
      <c r="E342" s="98">
        <f>'Month (GWh)'!E342+Calculation_GWh!E341</f>
        <v>233092.27000000002</v>
      </c>
      <c r="F342" s="98">
        <f>'Month (GWh)'!F342+Calculation_GWh!F341</f>
        <v>-10415.189999999999</v>
      </c>
      <c r="G342" s="98">
        <f>'Month (GWh)'!G342+Calculation_GWh!G341</f>
        <v>-230.54999999999998</v>
      </c>
      <c r="H342" s="98">
        <f>'Month (GWh)'!H342+Calculation_GWh!H341</f>
        <v>4322.9800000000005</v>
      </c>
      <c r="I342" s="98">
        <f>'Month (GWh)'!I342+Calculation_GWh!I341</f>
        <v>710096.27</v>
      </c>
      <c r="J342" s="98">
        <f>'Month (GWh)'!J342+Calculation_GWh!J341</f>
        <v>547200.38</v>
      </c>
      <c r="K342" s="98">
        <f>'Month (GWh)'!K342+Calculation_GWh!K341</f>
        <v>173281.89</v>
      </c>
      <c r="L342" s="98">
        <f>'Month (GWh)'!L342+Calculation_GWh!L341</f>
        <v>174859.18999999997</v>
      </c>
      <c r="M342" s="98">
        <f>'Month (GWh)'!M342+Calculation_GWh!M341</f>
        <v>60302.51999999999</v>
      </c>
      <c r="N342" s="98">
        <f>'Month (GWh)'!N342+Calculation_GWh!N341</f>
        <v>76812.28</v>
      </c>
      <c r="O342" s="98">
        <f>'Month (GWh)'!O342+Calculation_GWh!O341</f>
        <v>35624.729999999996</v>
      </c>
      <c r="P342" s="98">
        <f>'Month (GWh)'!P342+Calculation_GWh!P341</f>
        <v>1072.27</v>
      </c>
      <c r="Q342" s="98">
        <f>'Month (GWh)'!Q342+Calculation_GWh!Q341</f>
        <v>2636.16</v>
      </c>
      <c r="R342" s="98">
        <f>'Month (GWh)'!R342+Calculation_GWh!R341</f>
        <v>0</v>
      </c>
      <c r="S342" s="98">
        <f>'Month (GWh)'!S342+Calculation_GWh!S341</f>
        <v>29527.15</v>
      </c>
      <c r="T342" s="98">
        <f>'Month (GWh)'!T342+Calculation_GWh!T341</f>
        <v>554116.19000000006</v>
      </c>
    </row>
    <row r="343" spans="1:20" x14ac:dyDescent="0.35">
      <c r="A343" s="97" t="s">
        <v>385</v>
      </c>
      <c r="B343" s="98">
        <f>'Month (GWh)'!B343+Calculation_GWh!B342</f>
        <v>349555.51</v>
      </c>
      <c r="C343" s="98">
        <f>'Month (GWh)'!C343+Calculation_GWh!C342</f>
        <v>438193.09</v>
      </c>
      <c r="D343" s="98">
        <f>'Month (GWh)'!D343+Calculation_GWh!D342</f>
        <v>164661.93999999997</v>
      </c>
      <c r="E343" s="98">
        <f>'Month (GWh)'!E343+Calculation_GWh!E342</f>
        <v>273531.15000000002</v>
      </c>
      <c r="F343" s="98">
        <f>'Month (GWh)'!F343+Calculation_GWh!F342</f>
        <v>-8315.23</v>
      </c>
      <c r="G343" s="98">
        <f>'Month (GWh)'!G343+Calculation_GWh!G342</f>
        <v>-261.59999999999997</v>
      </c>
      <c r="H343" s="98">
        <f>'Month (GWh)'!H343+Calculation_GWh!H342</f>
        <v>4749.59</v>
      </c>
      <c r="I343" s="98">
        <f>'Month (GWh)'!I343+Calculation_GWh!I342</f>
        <v>787748.6</v>
      </c>
      <c r="J343" s="98">
        <f>'Month (GWh)'!J343+Calculation_GWh!J342</f>
        <v>619259.42000000004</v>
      </c>
      <c r="K343" s="98">
        <f>'Month (GWh)'!K343+Calculation_GWh!K342</f>
        <v>191904.45</v>
      </c>
      <c r="L343" s="98">
        <f>'Month (GWh)'!L343+Calculation_GWh!L342</f>
        <v>204572.86999999997</v>
      </c>
      <c r="M343" s="98">
        <f>'Month (GWh)'!M343+Calculation_GWh!M342</f>
        <v>66319.389999999985</v>
      </c>
      <c r="N343" s="98">
        <f>'Month (GWh)'!N343+Calculation_GWh!N342</f>
        <v>86829.13</v>
      </c>
      <c r="O343" s="98">
        <f>'Month (GWh)'!O343+Calculation_GWh!O342</f>
        <v>37944.479999999996</v>
      </c>
      <c r="P343" s="98">
        <f>'Month (GWh)'!P343+Calculation_GWh!P342</f>
        <v>1144.0899999999999</v>
      </c>
      <c r="Q343" s="98">
        <f>'Month (GWh)'!Q343+Calculation_GWh!Q342</f>
        <v>2872.18</v>
      </c>
      <c r="R343" s="98">
        <f>'Month (GWh)'!R343+Calculation_GWh!R342</f>
        <v>0</v>
      </c>
      <c r="S343" s="98">
        <f>'Month (GWh)'!S343+Calculation_GWh!S342</f>
        <v>33187.760000000002</v>
      </c>
      <c r="T343" s="98">
        <f>'Month (GWh)'!T343+Calculation_GWh!T342</f>
        <v>624774.35000000009</v>
      </c>
    </row>
    <row r="344" spans="1:20" x14ac:dyDescent="0.35">
      <c r="A344" s="97" t="s">
        <v>386</v>
      </c>
      <c r="B344" s="98">
        <f>'Month (GWh)'!B344+Calculation_GWh!B343</f>
        <v>383036.54000000004</v>
      </c>
      <c r="C344" s="98">
        <f>'Month (GWh)'!C344+Calculation_GWh!C343</f>
        <v>494918.75</v>
      </c>
      <c r="D344" s="98">
        <f>'Month (GWh)'!D344+Calculation_GWh!D343</f>
        <v>175590.76999999996</v>
      </c>
      <c r="E344" s="98">
        <f>'Month (GWh)'!E344+Calculation_GWh!E343</f>
        <v>319327.98000000004</v>
      </c>
      <c r="F344" s="98">
        <f>'Month (GWh)'!F344+Calculation_GWh!F343</f>
        <v>-6714.66</v>
      </c>
      <c r="G344" s="98">
        <f>'Month (GWh)'!G344+Calculation_GWh!G343</f>
        <v>-292.64999999999998</v>
      </c>
      <c r="H344" s="98">
        <f>'Month (GWh)'!H344+Calculation_GWh!H343</f>
        <v>5190.42</v>
      </c>
      <c r="I344" s="98">
        <f>'Month (GWh)'!I344+Calculation_GWh!I343</f>
        <v>877955.29</v>
      </c>
      <c r="J344" s="98">
        <f>'Month (GWh)'!J344+Calculation_GWh!J343</f>
        <v>700547.63</v>
      </c>
      <c r="K344" s="98">
        <f>'Month (GWh)'!K344+Calculation_GWh!K343</f>
        <v>208744.13</v>
      </c>
      <c r="L344" s="98">
        <f>'Month (GWh)'!L344+Calculation_GWh!L343</f>
        <v>241824.98999999996</v>
      </c>
      <c r="M344" s="98">
        <f>'Month (GWh)'!M344+Calculation_GWh!M343</f>
        <v>72789.219999999987</v>
      </c>
      <c r="N344" s="98">
        <f>'Month (GWh)'!N344+Calculation_GWh!N343</f>
        <v>100069.26000000001</v>
      </c>
      <c r="O344" s="98">
        <f>'Month (GWh)'!O344+Calculation_GWh!O343</f>
        <v>41794.559999999998</v>
      </c>
      <c r="P344" s="98">
        <f>'Month (GWh)'!P344+Calculation_GWh!P343</f>
        <v>1251.9499999999998</v>
      </c>
      <c r="Q344" s="98">
        <f>'Month (GWh)'!Q344+Calculation_GWh!Q343</f>
        <v>3163.2</v>
      </c>
      <c r="R344" s="98">
        <f>'Month (GWh)'!R344+Calculation_GWh!R343</f>
        <v>0</v>
      </c>
      <c r="S344" s="98">
        <f>'Month (GWh)'!S344+Calculation_GWh!S343</f>
        <v>37352.870000000003</v>
      </c>
      <c r="T344" s="98">
        <f>'Month (GWh)'!T344+Calculation_GWh!T343</f>
        <v>706990.18000000017</v>
      </c>
    </row>
    <row r="345" spans="1:20" x14ac:dyDescent="0.35">
      <c r="A345" s="136" t="s">
        <v>414</v>
      </c>
      <c r="B345" s="98">
        <f>'Month (GWh)'!B345</f>
        <v>33059.269999999997</v>
      </c>
      <c r="C345" s="98">
        <f>'Month (GWh)'!C345</f>
        <v>60875.64</v>
      </c>
      <c r="D345" s="98">
        <f>'Month (GWh)'!D345</f>
        <v>6174.65</v>
      </c>
      <c r="E345" s="98">
        <f>'Month (GWh)'!E345</f>
        <v>54700.99</v>
      </c>
      <c r="F345" s="98">
        <f>'Month (GWh)'!F345</f>
        <v>6770.3</v>
      </c>
      <c r="G345" s="98">
        <f>'Month (GWh)'!G345</f>
        <v>-28.25</v>
      </c>
      <c r="H345" s="98">
        <f>'Month (GWh)'!H345</f>
        <v>460.94</v>
      </c>
      <c r="I345" s="98">
        <f>'Month (GWh)'!I345</f>
        <v>93934.91</v>
      </c>
      <c r="J345" s="98">
        <f>'Month (GWh)'!J345</f>
        <v>94963.250000000015</v>
      </c>
      <c r="K345" s="98">
        <f>'Month (GWh)'!K345</f>
        <v>22465.83</v>
      </c>
      <c r="L345" s="98">
        <f>'Month (GWh)'!L345</f>
        <v>41241.25</v>
      </c>
      <c r="M345" s="98">
        <f>'Month (GWh)'!M345</f>
        <v>7126.4</v>
      </c>
      <c r="N345" s="98">
        <f>'Month (GWh)'!N345</f>
        <v>14525.8</v>
      </c>
      <c r="O345" s="98">
        <f>'Month (GWh)'!O345</f>
        <v>2768.53</v>
      </c>
      <c r="P345" s="98">
        <f>'Month (GWh)'!P345</f>
        <v>131.46</v>
      </c>
      <c r="Q345" s="98">
        <f>'Month (GWh)'!Q345</f>
        <v>380.04</v>
      </c>
      <c r="R345" s="98">
        <f>'Month (GWh)'!R345</f>
        <v>0</v>
      </c>
      <c r="S345" s="98">
        <f>'Month (GWh)'!S345</f>
        <v>4651.63</v>
      </c>
      <c r="T345" s="98">
        <f>'Month (GWh)'!T345</f>
        <v>93290.94</v>
      </c>
    </row>
    <row r="346" spans="1:20" x14ac:dyDescent="0.35">
      <c r="A346" s="134" t="s">
        <v>403</v>
      </c>
      <c r="B346" s="98">
        <f>'Month (GWh)'!B346+Calculation_GWh!B345</f>
        <v>64421.409999999996</v>
      </c>
      <c r="C346" s="98">
        <f>'Month (GWh)'!C346+Calculation_GWh!C345</f>
        <v>103608.01999999999</v>
      </c>
      <c r="D346" s="98">
        <f>'Month (GWh)'!D346+Calculation_GWh!D345</f>
        <v>11166.25</v>
      </c>
      <c r="E346" s="98">
        <f>'Month (GWh)'!E346+Calculation_GWh!E345</f>
        <v>92441.76999999999</v>
      </c>
      <c r="F346" s="98">
        <f>'Month (GWh)'!F346+Calculation_GWh!F345</f>
        <v>9406.11</v>
      </c>
      <c r="G346" s="98">
        <f>'Month (GWh)'!G346+Calculation_GWh!G345</f>
        <v>-56.5</v>
      </c>
      <c r="H346" s="98">
        <f>'Month (GWh)'!H346+Calculation_GWh!H345</f>
        <v>892.14</v>
      </c>
      <c r="I346" s="98">
        <f>'Month (GWh)'!I346+Calculation_GWh!I345</f>
        <v>168029.43</v>
      </c>
      <c r="J346" s="98">
        <f>'Month (GWh)'!J346+Calculation_GWh!J345</f>
        <v>167104.93</v>
      </c>
      <c r="K346" s="98">
        <f>'Month (GWh)'!K346+Calculation_GWh!K345</f>
        <v>37685.520000000004</v>
      </c>
      <c r="L346" s="98">
        <f>'Month (GWh)'!L346+Calculation_GWh!L345</f>
        <v>73158.64</v>
      </c>
      <c r="M346" s="98">
        <f>'Month (GWh)'!M346+Calculation_GWh!M345</f>
        <v>13980.56</v>
      </c>
      <c r="N346" s="98">
        <f>'Month (GWh)'!N346+Calculation_GWh!N345</f>
        <v>26924.76</v>
      </c>
      <c r="O346" s="98">
        <f>'Month (GWh)'!O346+Calculation_GWh!O345</f>
        <v>6325.9</v>
      </c>
      <c r="P346" s="98">
        <f>'Month (GWh)'!P346+Calculation_GWh!P345</f>
        <v>194.34</v>
      </c>
      <c r="Q346" s="98">
        <f>'Month (GWh)'!Q346+Calculation_GWh!Q345</f>
        <v>593.13</v>
      </c>
      <c r="R346" s="98">
        <f>'Month (GWh)'!R346+Calculation_GWh!R345</f>
        <v>0</v>
      </c>
      <c r="S346" s="98">
        <f>'Month (GWh)'!S346+Calculation_GWh!S345</f>
        <v>8230.92</v>
      </c>
      <c r="T346" s="98">
        <f>'Month (GWh)'!T346+Calculation_GWh!T345</f>
        <v>167093.77000000002</v>
      </c>
    </row>
    <row r="347" spans="1:20" x14ac:dyDescent="0.35">
      <c r="A347" s="134" t="s">
        <v>404</v>
      </c>
      <c r="B347" s="98">
        <f>'Month (GWh)'!B347+Calculation_GWh!B346</f>
        <v>96559.069999999992</v>
      </c>
      <c r="C347" s="98">
        <f>'Month (GWh)'!C347+Calculation_GWh!C346</f>
        <v>143752.37</v>
      </c>
      <c r="D347" s="98">
        <f>'Month (GWh)'!D347+Calculation_GWh!D346</f>
        <v>15754.84</v>
      </c>
      <c r="E347" s="98">
        <f>'Month (GWh)'!E347+Calculation_GWh!E346</f>
        <v>127997.52999999998</v>
      </c>
      <c r="F347" s="98">
        <f>'Month (GWh)'!F347+Calculation_GWh!F346</f>
        <v>12329.04</v>
      </c>
      <c r="G347" s="98">
        <f>'Month (GWh)'!G347+Calculation_GWh!G346</f>
        <v>-84.75</v>
      </c>
      <c r="H347" s="98">
        <f>'Month (GWh)'!H347+Calculation_GWh!H346</f>
        <v>1353.08</v>
      </c>
      <c r="I347" s="98">
        <f>'Month (GWh)'!I347+Calculation_GWh!I346</f>
        <v>240311.44</v>
      </c>
      <c r="J347" s="98">
        <f>'Month (GWh)'!J347+Calculation_GWh!J346</f>
        <v>238153.96999999997</v>
      </c>
      <c r="K347" s="98">
        <f>'Month (GWh)'!K347+Calculation_GWh!K346</f>
        <v>52309.61</v>
      </c>
      <c r="L347" s="98">
        <f>'Month (GWh)'!L347+Calculation_GWh!L346</f>
        <v>103414.25</v>
      </c>
      <c r="M347" s="98">
        <f>'Month (GWh)'!M347+Calculation_GWh!M346</f>
        <v>20796.98</v>
      </c>
      <c r="N347" s="98">
        <f>'Month (GWh)'!N347+Calculation_GWh!N346</f>
        <v>37581.050000000003</v>
      </c>
      <c r="O347" s="98">
        <f>'Month (GWh)'!O347+Calculation_GWh!O346</f>
        <v>10066.629999999999</v>
      </c>
      <c r="P347" s="98">
        <f>'Month (GWh)'!P347+Calculation_GWh!P346</f>
        <v>263.18</v>
      </c>
      <c r="Q347" s="98">
        <f>'Month (GWh)'!Q347+Calculation_GWh!Q346</f>
        <v>698.55</v>
      </c>
      <c r="R347" s="98">
        <f>'Month (GWh)'!R347+Calculation_GWh!R346</f>
        <v>0</v>
      </c>
      <c r="S347" s="98">
        <f>'Month (GWh)'!S347+Calculation_GWh!S346</f>
        <v>11784.67</v>
      </c>
      <c r="T347" s="98">
        <f>'Month (GWh)'!T347+Calculation_GWh!T346</f>
        <v>236914.92</v>
      </c>
    </row>
    <row r="348" spans="1:20" x14ac:dyDescent="0.35">
      <c r="A348" s="134" t="s">
        <v>405</v>
      </c>
      <c r="B348" s="98">
        <f>'Month (GWh)'!B348+Calculation_GWh!B347</f>
        <v>126505.23</v>
      </c>
      <c r="C348" s="98">
        <f>'Month (GWh)'!C348+Calculation_GWh!C347</f>
        <v>175678.33</v>
      </c>
      <c r="D348" s="98">
        <f>'Month (GWh)'!D348+Calculation_GWh!D347</f>
        <v>23619.34</v>
      </c>
      <c r="E348" s="98">
        <f>'Month (GWh)'!E348+Calculation_GWh!E347</f>
        <v>152058.99</v>
      </c>
      <c r="F348" s="98">
        <f>'Month (GWh)'!F348+Calculation_GWh!F347</f>
        <v>11324.060000000001</v>
      </c>
      <c r="G348" s="98">
        <f>'Month (GWh)'!G348+Calculation_GWh!G347</f>
        <v>-118.02000000000001</v>
      </c>
      <c r="H348" s="98">
        <f>'Month (GWh)'!H348+Calculation_GWh!H347</f>
        <v>1799.1499999999999</v>
      </c>
      <c r="I348" s="98">
        <f>'Month (GWh)'!I348+Calculation_GWh!I347</f>
        <v>302183.56</v>
      </c>
      <c r="J348" s="98">
        <f>'Month (GWh)'!J348+Calculation_GWh!J347</f>
        <v>291569.40999999997</v>
      </c>
      <c r="K348" s="98">
        <f>'Month (GWh)'!K348+Calculation_GWh!K347</f>
        <v>62716.62</v>
      </c>
      <c r="L348" s="98">
        <f>'Month (GWh)'!L348+Calculation_GWh!L347</f>
        <v>125066.55</v>
      </c>
      <c r="M348" s="98">
        <f>'Month (GWh)'!M348+Calculation_GWh!M347</f>
        <v>26900.16</v>
      </c>
      <c r="N348" s="98">
        <f>'Month (GWh)'!N348+Calculation_GWh!N347</f>
        <v>45295.83</v>
      </c>
      <c r="O348" s="98">
        <f>'Month (GWh)'!O348+Calculation_GWh!O347</f>
        <v>13678.07</v>
      </c>
      <c r="P348" s="98">
        <f>'Month (GWh)'!P348+Calculation_GWh!P347</f>
        <v>312.88</v>
      </c>
      <c r="Q348" s="98">
        <f>'Month (GWh)'!Q348+Calculation_GWh!Q347</f>
        <v>780.24</v>
      </c>
      <c r="R348" s="98">
        <f>'Month (GWh)'!R348+Calculation_GWh!R347</f>
        <v>0</v>
      </c>
      <c r="S348" s="98">
        <f>'Month (GWh)'!S348+Calculation_GWh!S347</f>
        <v>15224.05</v>
      </c>
      <c r="T348" s="98">
        <f>'Month (GWh)'!T348+Calculation_GWh!T347</f>
        <v>289974.40000000002</v>
      </c>
    </row>
    <row r="349" spans="1:20" x14ac:dyDescent="0.35">
      <c r="A349" s="134" t="s">
        <v>406</v>
      </c>
      <c r="B349" s="98">
        <f>'Month (GWh)'!B349+Calculation_GWh!B348</f>
        <v>155435.35999999999</v>
      </c>
      <c r="C349" s="98">
        <f>'Month (GWh)'!C349+Calculation_GWh!C348</f>
        <v>202614.69</v>
      </c>
      <c r="D349" s="98">
        <f>'Month (GWh)'!D349+Calculation_GWh!D348</f>
        <v>36539.64</v>
      </c>
      <c r="E349" s="98">
        <f>'Month (GWh)'!E349+Calculation_GWh!E348</f>
        <v>166075.04999999999</v>
      </c>
      <c r="F349" s="98">
        <f>'Month (GWh)'!F349+Calculation_GWh!F348</f>
        <v>8025.2200000000012</v>
      </c>
      <c r="G349" s="98">
        <f>'Month (GWh)'!G349+Calculation_GWh!G348</f>
        <v>-151.29000000000002</v>
      </c>
      <c r="H349" s="98">
        <f>'Month (GWh)'!H349+Calculation_GWh!H348</f>
        <v>2260.0899999999997</v>
      </c>
      <c r="I349" s="98">
        <f>'Month (GWh)'!I349+Calculation_GWh!I348</f>
        <v>358050.05</v>
      </c>
      <c r="J349" s="98">
        <f>'Month (GWh)'!J349+Calculation_GWh!J348</f>
        <v>331644.43</v>
      </c>
      <c r="K349" s="98">
        <f>'Month (GWh)'!K349+Calculation_GWh!K348</f>
        <v>75956.540000000008</v>
      </c>
      <c r="L349" s="98">
        <f>'Month (GWh)'!L349+Calculation_GWh!L348</f>
        <v>135934.03</v>
      </c>
      <c r="M349" s="98">
        <f>'Month (GWh)'!M349+Calculation_GWh!M348</f>
        <v>32283.67</v>
      </c>
      <c r="N349" s="98">
        <f>'Month (GWh)'!N349+Calculation_GWh!N348</f>
        <v>50713.23</v>
      </c>
      <c r="O349" s="98">
        <f>'Month (GWh)'!O349+Calculation_GWh!O348</f>
        <v>16974.97</v>
      </c>
      <c r="P349" s="98">
        <f>'Month (GWh)'!P349+Calculation_GWh!P348</f>
        <v>389.15</v>
      </c>
      <c r="Q349" s="98">
        <f>'Month (GWh)'!Q349+Calculation_GWh!Q348</f>
        <v>878.82</v>
      </c>
      <c r="R349" s="98">
        <f>'Month (GWh)'!R349+Calculation_GWh!R348</f>
        <v>0</v>
      </c>
      <c r="S349" s="98">
        <f>'Month (GWh)'!S349+Calculation_GWh!S348</f>
        <v>17904.5</v>
      </c>
      <c r="T349" s="98">
        <f>'Month (GWh)'!T349+Calculation_GWh!T348</f>
        <v>331034.91000000003</v>
      </c>
    </row>
    <row r="350" spans="1:20" x14ac:dyDescent="0.35">
      <c r="A350" s="134" t="s">
        <v>407</v>
      </c>
      <c r="B350" s="98">
        <f>'Month (GWh)'!B350+Calculation_GWh!B349</f>
        <v>176772.96</v>
      </c>
      <c r="C350" s="98">
        <f>'Month (GWh)'!C350+Calculation_GWh!C349</f>
        <v>229467.36</v>
      </c>
      <c r="D350" s="98">
        <f>'Month (GWh)'!D350+Calculation_GWh!D349</f>
        <v>50537.69</v>
      </c>
      <c r="E350" s="98">
        <f>'Month (GWh)'!E350+Calculation_GWh!E349</f>
        <v>178929.66999999998</v>
      </c>
      <c r="F350" s="98">
        <f>'Month (GWh)'!F350+Calculation_GWh!F349</f>
        <v>6678.0500000000011</v>
      </c>
      <c r="G350" s="98">
        <f>'Month (GWh)'!G350+Calculation_GWh!G349</f>
        <v>-184.56000000000003</v>
      </c>
      <c r="H350" s="98">
        <f>'Month (GWh)'!H350+Calculation_GWh!H349</f>
        <v>2706.16</v>
      </c>
      <c r="I350" s="98">
        <f>'Month (GWh)'!I350+Calculation_GWh!I349</f>
        <v>406240.32</v>
      </c>
      <c r="J350" s="98">
        <f>'Month (GWh)'!J350+Calculation_GWh!J349</f>
        <v>364902.28</v>
      </c>
      <c r="K350" s="98">
        <f>'Month (GWh)'!K350+Calculation_GWh!K349</f>
        <v>86663.37000000001</v>
      </c>
      <c r="L350" s="98">
        <f>'Month (GWh)'!L350+Calculation_GWh!L349</f>
        <v>143788.35</v>
      </c>
      <c r="M350" s="98">
        <f>'Month (GWh)'!M350+Calculation_GWh!M349</f>
        <v>37399.149999999994</v>
      </c>
      <c r="N350" s="98">
        <f>'Month (GWh)'!N350+Calculation_GWh!N349</f>
        <v>55667.86</v>
      </c>
      <c r="O350" s="98">
        <f>'Month (GWh)'!O350+Calculation_GWh!O349</f>
        <v>19759.41</v>
      </c>
      <c r="P350" s="98">
        <f>'Month (GWh)'!P350+Calculation_GWh!P349</f>
        <v>467.09999999999997</v>
      </c>
      <c r="Q350" s="98">
        <f>'Month (GWh)'!Q350+Calculation_GWh!Q349</f>
        <v>919.56000000000006</v>
      </c>
      <c r="R350" s="98">
        <f>'Month (GWh)'!R350+Calculation_GWh!R349</f>
        <v>0</v>
      </c>
      <c r="S350" s="98">
        <f>'Month (GWh)'!S350+Calculation_GWh!S349</f>
        <v>20336.21</v>
      </c>
      <c r="T350" s="98">
        <f>'Month (GWh)'!T350+Calculation_GWh!T349</f>
        <v>365001.01</v>
      </c>
    </row>
    <row r="351" spans="1:20" x14ac:dyDescent="0.35">
      <c r="A351" s="134" t="s">
        <v>408</v>
      </c>
      <c r="B351" s="98">
        <f>'Month (GWh)'!B351+Calculation_GWh!B350</f>
        <v>203114.69</v>
      </c>
      <c r="C351" s="98">
        <f>'Month (GWh)'!C351+Calculation_GWh!C350</f>
        <v>262536.70999999996</v>
      </c>
      <c r="D351" s="98">
        <f>'Month (GWh)'!D351+Calculation_GWh!D350</f>
        <v>70155.42</v>
      </c>
      <c r="E351" s="98">
        <f>'Month (GWh)'!E351+Calculation_GWh!E350</f>
        <v>192381.28999999998</v>
      </c>
      <c r="F351" s="98">
        <f>'Month (GWh)'!F351+Calculation_GWh!F350</f>
        <v>1525.3200000000015</v>
      </c>
      <c r="G351" s="98">
        <f>'Month (GWh)'!G351+Calculation_GWh!G350</f>
        <v>-221.63000000000002</v>
      </c>
      <c r="H351" s="98">
        <f>'Month (GWh)'!H351+Calculation_GWh!H350</f>
        <v>3167.1</v>
      </c>
      <c r="I351" s="98">
        <f>'Month (GWh)'!I351+Calculation_GWh!I350</f>
        <v>465651.4</v>
      </c>
      <c r="J351" s="98">
        <f>'Month (GWh)'!J351+Calculation_GWh!J350</f>
        <v>399966.77</v>
      </c>
      <c r="K351" s="98">
        <f>'Month (GWh)'!K351+Calculation_GWh!K350</f>
        <v>99179.040000000008</v>
      </c>
      <c r="L351" s="98">
        <f>'Month (GWh)'!L351+Calculation_GWh!L350</f>
        <v>150281.78</v>
      </c>
      <c r="M351" s="98">
        <f>'Month (GWh)'!M351+Calculation_GWh!M350</f>
        <v>42337.77</v>
      </c>
      <c r="N351" s="98">
        <f>'Month (GWh)'!N351+Calculation_GWh!N350</f>
        <v>59964.53</v>
      </c>
      <c r="O351" s="98">
        <f>'Month (GWh)'!O351+Calculation_GWh!O350</f>
        <v>23348.71</v>
      </c>
      <c r="P351" s="98">
        <f>'Month (GWh)'!P351+Calculation_GWh!P350</f>
        <v>563.65</v>
      </c>
      <c r="Q351" s="98">
        <f>'Month (GWh)'!Q351+Calculation_GWh!Q350</f>
        <v>933.62</v>
      </c>
      <c r="R351" s="98">
        <f>'Month (GWh)'!R351+Calculation_GWh!R350</f>
        <v>0</v>
      </c>
      <c r="S351" s="98">
        <f>'Month (GWh)'!S351+Calculation_GWh!S350</f>
        <v>23046.39</v>
      </c>
      <c r="T351" s="98">
        <f>'Month (GWh)'!T351+Calculation_GWh!T350</f>
        <v>399655.49</v>
      </c>
    </row>
    <row r="352" spans="1:20" x14ac:dyDescent="0.35">
      <c r="A352" s="134" t="s">
        <v>409</v>
      </c>
      <c r="B352" s="98">
        <f>'Month (GWh)'!B352+Calculation_GWh!B351</f>
        <v>226934.41</v>
      </c>
      <c r="C352" s="98">
        <f>'Month (GWh)'!C352+Calculation_GWh!C351</f>
        <v>293590.3</v>
      </c>
      <c r="D352" s="98">
        <f>'Month (GWh)'!D352+Calculation_GWh!D351</f>
        <v>91687.08</v>
      </c>
      <c r="E352" s="98">
        <f>'Month (GWh)'!E352+Calculation_GWh!E351</f>
        <v>201903.21999999997</v>
      </c>
      <c r="F352" s="98">
        <f>'Month (GWh)'!F352+Calculation_GWh!F351</f>
        <v>-2796.9899999999989</v>
      </c>
      <c r="G352" s="98">
        <f>'Month (GWh)'!G352+Calculation_GWh!G351</f>
        <v>-258.70000000000005</v>
      </c>
      <c r="H352" s="98">
        <f>'Month (GWh)'!H352+Calculation_GWh!H351</f>
        <v>3628.04</v>
      </c>
      <c r="I352" s="98">
        <f>'Month (GWh)'!I352+Calculation_GWh!I351</f>
        <v>520524.71</v>
      </c>
      <c r="J352" s="98">
        <f>'Month (GWh)'!J352+Calculation_GWh!J351</f>
        <v>429409.98</v>
      </c>
      <c r="K352" s="98">
        <f>'Month (GWh)'!K352+Calculation_GWh!K351</f>
        <v>109110.89000000001</v>
      </c>
      <c r="L352" s="98">
        <f>'Month (GWh)'!L352+Calculation_GWh!L351</f>
        <v>156220.62</v>
      </c>
      <c r="M352" s="98">
        <f>'Month (GWh)'!M352+Calculation_GWh!M351</f>
        <v>47182.869999999995</v>
      </c>
      <c r="N352" s="98">
        <f>'Month (GWh)'!N352+Calculation_GWh!N351</f>
        <v>64956.229999999996</v>
      </c>
      <c r="O352" s="98">
        <f>'Month (GWh)'!O352+Calculation_GWh!O351</f>
        <v>25895.559999999998</v>
      </c>
      <c r="P352" s="98">
        <f>'Month (GWh)'!P352+Calculation_GWh!P351</f>
        <v>657.31999999999994</v>
      </c>
      <c r="Q352" s="98">
        <f>'Month (GWh)'!Q352+Calculation_GWh!Q351</f>
        <v>965.27</v>
      </c>
      <c r="R352" s="98">
        <f>'Month (GWh)'!R352+Calculation_GWh!R351</f>
        <v>0</v>
      </c>
      <c r="S352" s="98">
        <f>'Month (GWh)'!S352+Calculation_GWh!S351</f>
        <v>25419.360000000001</v>
      </c>
      <c r="T352" s="98">
        <f>'Month (GWh)'!T352+Calculation_GWh!T351</f>
        <v>430408.12</v>
      </c>
    </row>
    <row r="353" spans="1:20" x14ac:dyDescent="0.35">
      <c r="A353" s="134" t="s">
        <v>410</v>
      </c>
      <c r="B353" s="98">
        <f>'Month (GWh)'!B353+Calculation_GWh!B352</f>
        <v>252109.12</v>
      </c>
      <c r="C353" s="98">
        <f>'Month (GWh)'!C353+Calculation_GWh!C352</f>
        <v>315113.68</v>
      </c>
      <c r="D353" s="98">
        <f>'Month (GWh)'!D353+Calculation_GWh!D352</f>
        <v>100684.5</v>
      </c>
      <c r="E353" s="98">
        <f>'Month (GWh)'!E353+Calculation_GWh!E352</f>
        <v>214429.17999999996</v>
      </c>
      <c r="F353" s="98">
        <f>'Month (GWh)'!F353+Calculation_GWh!F352</f>
        <v>-1991.3399999999988</v>
      </c>
      <c r="G353" s="98">
        <f>'Month (GWh)'!G353+Calculation_GWh!G352</f>
        <v>-295.77000000000004</v>
      </c>
      <c r="H353" s="98">
        <f>'Month (GWh)'!H353+Calculation_GWh!H352</f>
        <v>4074.11</v>
      </c>
      <c r="I353" s="98">
        <f>'Month (GWh)'!I353+Calculation_GWh!I352</f>
        <v>567222.80000000005</v>
      </c>
      <c r="J353" s="98">
        <f>'Month (GWh)'!J353+Calculation_GWh!J352</f>
        <v>468325.3</v>
      </c>
      <c r="K353" s="98">
        <f>'Month (GWh)'!K353+Calculation_GWh!K352</f>
        <v>122404.32</v>
      </c>
      <c r="L353" s="98">
        <f>'Month (GWh)'!L353+Calculation_GWh!L352</f>
        <v>165926.56</v>
      </c>
      <c r="M353" s="98">
        <f>'Month (GWh)'!M353+Calculation_GWh!M352</f>
        <v>52004.13</v>
      </c>
      <c r="N353" s="98">
        <f>'Month (GWh)'!N353+Calculation_GWh!N352</f>
        <v>71083.569999999992</v>
      </c>
      <c r="O353" s="98">
        <f>'Month (GWh)'!O353+Calculation_GWh!O352</f>
        <v>29018.62</v>
      </c>
      <c r="P353" s="98">
        <f>'Month (GWh)'!P353+Calculation_GWh!P352</f>
        <v>687.12999999999988</v>
      </c>
      <c r="Q353" s="98">
        <f>'Month (GWh)'!Q353+Calculation_GWh!Q352</f>
        <v>1064.3699999999999</v>
      </c>
      <c r="R353" s="98">
        <f>'Month (GWh)'!R353+Calculation_GWh!R352</f>
        <v>0</v>
      </c>
      <c r="S353" s="98">
        <f>'Month (GWh)'!S353+Calculation_GWh!S352</f>
        <v>28170.95</v>
      </c>
      <c r="T353" s="98">
        <f>'Month (GWh)'!T353+Calculation_GWh!T352</f>
        <v>470359.65</v>
      </c>
    </row>
    <row r="354" spans="1:20" x14ac:dyDescent="0.35">
      <c r="A354" s="134" t="s">
        <v>411</v>
      </c>
      <c r="B354" s="98">
        <f>'Month (GWh)'!B354+Calculation_GWh!B353</f>
        <v>282498.43</v>
      </c>
      <c r="C354" s="98">
        <f>'Month (GWh)'!C354+Calculation_GWh!C353</f>
        <v>349613.14</v>
      </c>
      <c r="D354" s="98">
        <f>'Month (GWh)'!D354+Calculation_GWh!D353</f>
        <v>107454.86</v>
      </c>
      <c r="E354" s="98">
        <f>'Month (GWh)'!E354+Calculation_GWh!E353</f>
        <v>242158.27999999997</v>
      </c>
      <c r="F354" s="98">
        <f>'Month (GWh)'!F354+Calculation_GWh!F353</f>
        <v>-5583.2899999999991</v>
      </c>
      <c r="G354" s="98">
        <f>'Month (GWh)'!G354+Calculation_GWh!G353</f>
        <v>-326.41000000000003</v>
      </c>
      <c r="H354" s="98">
        <f>'Month (GWh)'!H354+Calculation_GWh!H353</f>
        <v>4535.05</v>
      </c>
      <c r="I354" s="98">
        <f>'Month (GWh)'!I354+Calculation_GWh!I353</f>
        <v>632111.57000000007</v>
      </c>
      <c r="J354" s="98">
        <f>'Month (GWh)'!J354+Calculation_GWh!J353</f>
        <v>523282.06</v>
      </c>
      <c r="K354" s="98">
        <f>'Month (GWh)'!K354+Calculation_GWh!K353</f>
        <v>139161.32</v>
      </c>
      <c r="L354" s="98">
        <f>'Month (GWh)'!L354+Calculation_GWh!L353</f>
        <v>184187.89</v>
      </c>
      <c r="M354" s="98">
        <f>'Month (GWh)'!M354+Calculation_GWh!M353</f>
        <v>57139.63</v>
      </c>
      <c r="N354" s="98">
        <f>'Month (GWh)'!N354+Calculation_GWh!N353</f>
        <v>79675.81</v>
      </c>
      <c r="O354" s="98">
        <f>'Month (GWh)'!O354+Calculation_GWh!O353</f>
        <v>32397.399999999998</v>
      </c>
      <c r="P354" s="98">
        <f>'Month (GWh)'!P354+Calculation_GWh!P353</f>
        <v>756.51999999999987</v>
      </c>
      <c r="Q354" s="98">
        <f>'Month (GWh)'!Q354+Calculation_GWh!Q353</f>
        <v>1147.3599999999999</v>
      </c>
      <c r="R354" s="98">
        <f>'Month (GWh)'!R354+Calculation_GWh!R353</f>
        <v>0</v>
      </c>
      <c r="S354" s="98">
        <f>'Month (GWh)'!S354+Calculation_GWh!S353</f>
        <v>31085.57</v>
      </c>
      <c r="T354" s="98">
        <f>'Month (GWh)'!T354+Calculation_GWh!T353</f>
        <v>525551.5</v>
      </c>
    </row>
    <row r="355" spans="1:20" x14ac:dyDescent="0.35">
      <c r="A355" s="134" t="s">
        <v>412</v>
      </c>
      <c r="B355" s="98">
        <f>'Month (GWh)'!B355+Calculation_GWh!B354</f>
        <v>311801.61</v>
      </c>
      <c r="C355" s="98">
        <f>'Month (GWh)'!C355+Calculation_GWh!C354</f>
        <v>398702.33</v>
      </c>
      <c r="D355" s="98">
        <f>'Month (GWh)'!D355+Calculation_GWh!D354</f>
        <v>112968.78</v>
      </c>
      <c r="E355" s="98">
        <f>'Month (GWh)'!E355+Calculation_GWh!E354</f>
        <v>285733.55</v>
      </c>
      <c r="F355" s="98">
        <f>'Month (GWh)'!F355+Calculation_GWh!F354</f>
        <v>1924.4800000000014</v>
      </c>
      <c r="G355" s="98">
        <f>'Month (GWh)'!G355+Calculation_GWh!G354</f>
        <v>-357.05</v>
      </c>
      <c r="H355" s="98">
        <f>'Month (GWh)'!H355+Calculation_GWh!H354</f>
        <v>4981.12</v>
      </c>
      <c r="I355" s="98">
        <f>'Month (GWh)'!I355+Calculation_GWh!I354</f>
        <v>710503.94000000006</v>
      </c>
      <c r="J355" s="98">
        <f>'Month (GWh)'!J355+Calculation_GWh!J354</f>
        <v>604083.71</v>
      </c>
      <c r="K355" s="98">
        <f>'Month (GWh)'!K355+Calculation_GWh!K354</f>
        <v>161281.58000000002</v>
      </c>
      <c r="L355" s="98">
        <f>'Month (GWh)'!L355+Calculation_GWh!L354</f>
        <v>214729.19</v>
      </c>
      <c r="M355" s="98">
        <f>'Month (GWh)'!M355+Calculation_GWh!M354</f>
        <v>62900.479999999996</v>
      </c>
      <c r="N355" s="98">
        <f>'Month (GWh)'!N355+Calculation_GWh!N354</f>
        <v>91807.569999999992</v>
      </c>
      <c r="O355" s="98">
        <f>'Month (GWh)'!O355+Calculation_GWh!O354</f>
        <v>35875.329999999994</v>
      </c>
      <c r="P355" s="98">
        <f>'Month (GWh)'!P355+Calculation_GWh!P354</f>
        <v>826.56999999999982</v>
      </c>
      <c r="Q355" s="98">
        <f>'Month (GWh)'!Q355+Calculation_GWh!Q354</f>
        <v>1344.4899999999998</v>
      </c>
      <c r="R355" s="98">
        <f>'Month (GWh)'!R355+Calculation_GWh!R354</f>
        <v>0</v>
      </c>
      <c r="S355" s="98">
        <f>'Month (GWh)'!S355+Calculation_GWh!S354</f>
        <v>35041.21</v>
      </c>
      <c r="T355" s="98">
        <f>'Month (GWh)'!T355+Calculation_GWh!T354</f>
        <v>603806.42000000004</v>
      </c>
    </row>
    <row r="356" spans="1:20" x14ac:dyDescent="0.35">
      <c r="A356" s="134" t="s">
        <v>413</v>
      </c>
      <c r="B356" s="98">
        <f>'Month (GWh)'!B356+Calculation_GWh!B355</f>
        <v>343722.11</v>
      </c>
      <c r="C356" s="98">
        <f>'Month (GWh)'!C356+Calculation_GWh!C355</f>
        <v>453300.88</v>
      </c>
      <c r="D356" s="98">
        <f>'Month (GWh)'!D356+Calculation_GWh!D355</f>
        <v>118427.45999999999</v>
      </c>
      <c r="E356" s="98">
        <f>'Month (GWh)'!E356+Calculation_GWh!E355</f>
        <v>334873.42</v>
      </c>
      <c r="F356" s="98">
        <f>'Month (GWh)'!F356+Calculation_GWh!F355</f>
        <v>2691.4700000000012</v>
      </c>
      <c r="G356" s="98">
        <f>'Month (GWh)'!G356+Calculation_GWh!G355</f>
        <v>-387.69</v>
      </c>
      <c r="H356" s="98">
        <f>'Month (GWh)'!H356+Calculation_GWh!H355</f>
        <v>5442.0599999999995</v>
      </c>
      <c r="I356" s="98">
        <f>'Month (GWh)'!I356+Calculation_GWh!I355</f>
        <v>797022.99000000011</v>
      </c>
      <c r="J356" s="98">
        <f>'Month (GWh)'!J356+Calculation_GWh!J355</f>
        <v>686341.37</v>
      </c>
      <c r="K356" s="98">
        <f>'Month (GWh)'!K356+Calculation_GWh!K355</f>
        <v>179594.44</v>
      </c>
      <c r="L356" s="98">
        <f>'Month (GWh)'!L356+Calculation_GWh!L355</f>
        <v>252344.85</v>
      </c>
      <c r="M356" s="98">
        <f>'Month (GWh)'!M356+Calculation_GWh!M355</f>
        <v>69088.5</v>
      </c>
      <c r="N356" s="98">
        <f>'Month (GWh)'!N356+Calculation_GWh!N355</f>
        <v>104987.87999999999</v>
      </c>
      <c r="O356" s="98">
        <f>'Month (GWh)'!O356+Calculation_GWh!O355</f>
        <v>39683.939999999995</v>
      </c>
      <c r="P356" s="98">
        <f>'Month (GWh)'!P356+Calculation_GWh!P355</f>
        <v>915.70999999999981</v>
      </c>
      <c r="Q356" s="98">
        <f>'Month (GWh)'!Q356+Calculation_GWh!Q355</f>
        <v>1667.3199999999997</v>
      </c>
      <c r="R356" s="98">
        <f>'Month (GWh)'!R356+Calculation_GWh!R355</f>
        <v>0</v>
      </c>
      <c r="S356" s="98">
        <f>'Month (GWh)'!S356+Calculation_GWh!S355</f>
        <v>39038.43</v>
      </c>
      <c r="T356" s="98">
        <f>'Month (GWh)'!T356+Calculation_GWh!T355</f>
        <v>687321.07000000007</v>
      </c>
    </row>
    <row r="357" spans="1:20" x14ac:dyDescent="0.35">
      <c r="A357" s="158" t="s">
        <v>435</v>
      </c>
      <c r="B357" s="98">
        <f>'Month (GWh)'!B357</f>
        <v>31353.19</v>
      </c>
      <c r="C357" s="98">
        <f>'Month (GWh)'!C357</f>
        <v>63445.17</v>
      </c>
      <c r="D357" s="98">
        <f>'Month (GWh)'!D357</f>
        <v>5856.11</v>
      </c>
      <c r="E357" s="98">
        <f>'Month (GWh)'!E357</f>
        <v>57589.06</v>
      </c>
      <c r="F357" s="98">
        <f>'Month (GWh)'!F357</f>
        <v>13586.44</v>
      </c>
      <c r="G357" s="98">
        <f>'Month (GWh)'!G357</f>
        <v>-30.06</v>
      </c>
      <c r="H357" s="98">
        <f>'Month (GWh)'!H357</f>
        <v>489.23</v>
      </c>
      <c r="I357" s="98">
        <f>'Month (GWh)'!I357</f>
        <v>94798.36</v>
      </c>
      <c r="J357" s="98">
        <f>'Month (GWh)'!J357</f>
        <v>102987.86</v>
      </c>
      <c r="K357" s="98">
        <f>'Month (GWh)'!K357</f>
        <v>25746.5</v>
      </c>
      <c r="L357" s="98">
        <f>'Month (GWh)'!L357</f>
        <v>45680.58</v>
      </c>
      <c r="M357" s="98">
        <f>'Month (GWh)'!M357</f>
        <v>6664.27</v>
      </c>
      <c r="N357" s="98">
        <f>'Month (GWh)'!N357</f>
        <v>12532.17</v>
      </c>
      <c r="O357" s="98">
        <f>'Month (GWh)'!O357</f>
        <v>3588.01</v>
      </c>
      <c r="P357" s="98">
        <f>'Month (GWh)'!P357</f>
        <v>110.34</v>
      </c>
      <c r="Q357" s="98">
        <f>'Month (GWh)'!Q357</f>
        <v>309.58999999999997</v>
      </c>
      <c r="R357" s="98">
        <f>'Month (GWh)'!R357</f>
        <v>0</v>
      </c>
      <c r="S357" s="98">
        <f>'Month (GWh)'!S357</f>
        <v>4550.37</v>
      </c>
      <c r="T357" s="98">
        <f>'Month (GWh)'!T357</f>
        <v>99181.829999999987</v>
      </c>
    </row>
    <row r="358" spans="1:20" x14ac:dyDescent="0.35">
      <c r="A358" s="159" t="s">
        <v>436</v>
      </c>
      <c r="B358" s="98">
        <f>'Month (GWh)'!B358+Calculation_GWh!B357</f>
        <v>59113.369999999995</v>
      </c>
      <c r="C358" s="98">
        <f>'Month (GWh)'!C358+Calculation_GWh!C357</f>
        <v>119808.19</v>
      </c>
      <c r="D358" s="98">
        <f>'Month (GWh)'!D358+Calculation_GWh!D357</f>
        <v>10321.65</v>
      </c>
      <c r="E358" s="98">
        <f>'Month (GWh)'!E358+Calculation_GWh!E357</f>
        <v>109486.54</v>
      </c>
      <c r="F358" s="98">
        <f>'Month (GWh)'!F358+Calculation_GWh!F357</f>
        <v>15627.98</v>
      </c>
      <c r="G358" s="98">
        <f>'Month (GWh)'!G358+Calculation_GWh!G357</f>
        <v>-60.12</v>
      </c>
      <c r="H358" s="98">
        <f>'Month (GWh)'!H358+Calculation_GWh!H357</f>
        <v>931.12</v>
      </c>
      <c r="I358" s="98">
        <f>'Month (GWh)'!I358+Calculation_GWh!I357</f>
        <v>178921.56</v>
      </c>
      <c r="J358" s="98">
        <f>'Month (GWh)'!J358+Calculation_GWh!J357</f>
        <v>185098.89</v>
      </c>
      <c r="K358" s="98">
        <f>'Month (GWh)'!K358+Calculation_GWh!K357</f>
        <v>45638.22</v>
      </c>
      <c r="L358" s="98">
        <f>'Month (GWh)'!L358+Calculation_GWh!L357</f>
        <v>82316.929999999993</v>
      </c>
      <c r="M358" s="98">
        <f>'Month (GWh)'!M358+Calculation_GWh!M357</f>
        <v>13227.89</v>
      </c>
      <c r="N358" s="98">
        <f>'Month (GWh)'!N358+Calculation_GWh!N357</f>
        <v>24237.379999999997</v>
      </c>
      <c r="O358" s="98">
        <f>'Month (GWh)'!O358+Calculation_GWh!O357</f>
        <v>6640.4</v>
      </c>
      <c r="P358" s="98">
        <f>'Month (GWh)'!P358+Calculation_GWh!P357</f>
        <v>220.10000000000002</v>
      </c>
      <c r="Q358" s="98">
        <f>'Month (GWh)'!Q358+Calculation_GWh!Q357</f>
        <v>673.97</v>
      </c>
      <c r="R358" s="98">
        <f>'Month (GWh)'!R358+Calculation_GWh!R357</f>
        <v>0</v>
      </c>
      <c r="S358" s="98">
        <f>'Month (GWh)'!S358+Calculation_GWh!S357</f>
        <v>8252.5</v>
      </c>
      <c r="T358" s="98">
        <f>'Month (GWh)'!T358+Calculation_GWh!T357</f>
        <v>181207.38999999998</v>
      </c>
    </row>
    <row r="359" spans="1:20" x14ac:dyDescent="0.35">
      <c r="A359" s="159" t="s">
        <v>437</v>
      </c>
      <c r="B359" s="98">
        <f>'Month (GWh)'!B359+Calculation_GWh!B358</f>
        <v>89933.34</v>
      </c>
      <c r="C359" s="98">
        <f>'Month (GWh)'!C359+Calculation_GWh!C358</f>
        <v>171459.25</v>
      </c>
      <c r="D359" s="98">
        <f>'Month (GWh)'!D359+Calculation_GWh!D358</f>
        <v>16044.189999999999</v>
      </c>
      <c r="E359" s="98">
        <f>'Month (GWh)'!E359+Calculation_GWh!E358</f>
        <v>155415.06</v>
      </c>
      <c r="F359" s="98">
        <f>'Month (GWh)'!F359+Calculation_GWh!F358</f>
        <v>9872.2799999999988</v>
      </c>
      <c r="G359" s="98">
        <f>'Month (GWh)'!G359+Calculation_GWh!G358</f>
        <v>-90.179999999999993</v>
      </c>
      <c r="H359" s="98">
        <f>'Month (GWh)'!H359+Calculation_GWh!H358</f>
        <v>1420.35</v>
      </c>
      <c r="I359" s="98">
        <f>'Month (GWh)'!I359+Calculation_GWh!I358</f>
        <v>261392.59</v>
      </c>
      <c r="J359" s="98">
        <f>'Month (GWh)'!J359+Calculation_GWh!J358</f>
        <v>256550.85000000003</v>
      </c>
      <c r="K359" s="98">
        <f>'Month (GWh)'!K359+Calculation_GWh!K358</f>
        <v>64758.86</v>
      </c>
      <c r="L359" s="98">
        <f>'Month (GWh)'!L359+Calculation_GWh!L358</f>
        <v>111142.06</v>
      </c>
      <c r="M359" s="98">
        <f>'Month (GWh)'!M359+Calculation_GWh!M358</f>
        <v>19259.86</v>
      </c>
      <c r="N359" s="98">
        <f>'Month (GWh)'!N359+Calculation_GWh!N358</f>
        <v>34525.67</v>
      </c>
      <c r="O359" s="98">
        <f>'Month (GWh)'!O359+Calculation_GWh!O358</f>
        <v>9943.7799999999988</v>
      </c>
      <c r="P359" s="98">
        <f>'Month (GWh)'!P359+Calculation_GWh!P358</f>
        <v>298.70000000000005</v>
      </c>
      <c r="Q359" s="98">
        <f>'Month (GWh)'!Q359+Calculation_GWh!Q358</f>
        <v>999.66000000000008</v>
      </c>
      <c r="R359" s="98">
        <f>'Month (GWh)'!R359+Calculation_GWh!R358</f>
        <v>0</v>
      </c>
      <c r="S359" s="98">
        <f>'Month (GWh)'!S359+Calculation_GWh!S358</f>
        <v>11515.75</v>
      </c>
      <c r="T359" s="98">
        <f>'Month (GWh)'!T359+Calculation_GWh!T358</f>
        <v>252444.34</v>
      </c>
    </row>
    <row r="360" spans="1:20" x14ac:dyDescent="0.35">
      <c r="A360" s="159" t="s">
        <v>438</v>
      </c>
      <c r="B360" s="98">
        <f>'Month (GWh)'!B360+Calculation_GWh!B359</f>
        <v>119244.33</v>
      </c>
      <c r="C360" s="98">
        <f>'Month (GWh)'!C360+Calculation_GWh!C359</f>
        <v>202806.94</v>
      </c>
      <c r="D360" s="98">
        <f>'Month (GWh)'!D360+Calculation_GWh!D359</f>
        <v>28196.37</v>
      </c>
      <c r="E360" s="98">
        <f>'Month (GWh)'!E360+Calculation_GWh!E359</f>
        <v>174610.57</v>
      </c>
      <c r="F360" s="98">
        <f>'Month (GWh)'!F360+Calculation_GWh!F359</f>
        <v>10382.429999999998</v>
      </c>
      <c r="G360" s="98">
        <f>'Month (GWh)'!G360+Calculation_GWh!G359</f>
        <v>-124.97999999999999</v>
      </c>
      <c r="H360" s="98">
        <f>'Month (GWh)'!H360+Calculation_GWh!H359</f>
        <v>1893.8</v>
      </c>
      <c r="I360" s="98">
        <f>'Month (GWh)'!I360+Calculation_GWh!I359</f>
        <v>322051.27</v>
      </c>
      <c r="J360" s="98">
        <f>'Month (GWh)'!J360+Calculation_GWh!J359</f>
        <v>306006.15000000002</v>
      </c>
      <c r="K360" s="98">
        <f>'Month (GWh)'!K360+Calculation_GWh!K359</f>
        <v>79036.73</v>
      </c>
      <c r="L360" s="98">
        <f>'Month (GWh)'!L360+Calculation_GWh!L359</f>
        <v>126962.93</v>
      </c>
      <c r="M360" s="98">
        <f>'Month (GWh)'!M360+Calculation_GWh!M359</f>
        <v>24653.5</v>
      </c>
      <c r="N360" s="98">
        <f>'Month (GWh)'!N360+Calculation_GWh!N359</f>
        <v>42493.399999999994</v>
      </c>
      <c r="O360" s="98">
        <f>'Month (GWh)'!O360+Calculation_GWh!O359</f>
        <v>13177.829999999998</v>
      </c>
      <c r="P360" s="98">
        <f>'Month (GWh)'!P360+Calculation_GWh!P359</f>
        <v>358.58000000000004</v>
      </c>
      <c r="Q360" s="98">
        <f>'Month (GWh)'!Q360+Calculation_GWh!Q359</f>
        <v>1124.6000000000001</v>
      </c>
      <c r="R360" s="98">
        <f>'Month (GWh)'!R360+Calculation_GWh!R359</f>
        <v>0</v>
      </c>
      <c r="S360" s="98">
        <f>'Month (GWh)'!S360+Calculation_GWh!S359</f>
        <v>14546.97</v>
      </c>
      <c r="T360" s="98">
        <f>'Month (GWh)'!T360+Calculation_GWh!T359</f>
        <v>302354.53999999998</v>
      </c>
    </row>
    <row r="361" spans="1:20" x14ac:dyDescent="0.35">
      <c r="A361" s="159" t="s">
        <v>439</v>
      </c>
      <c r="B361" s="98">
        <f>'Month (GWh)'!B361+Calculation_GWh!B360</f>
        <v>147819.20000000001</v>
      </c>
      <c r="C361" s="98">
        <f>'Month (GWh)'!C361+Calculation_GWh!C360</f>
        <v>225930.79</v>
      </c>
      <c r="D361" s="98">
        <f>'Month (GWh)'!D361+Calculation_GWh!D360</f>
        <v>43415.31</v>
      </c>
      <c r="E361" s="98">
        <f>'Month (GWh)'!E361+Calculation_GWh!E360</f>
        <v>182515.48</v>
      </c>
      <c r="F361" s="98">
        <f>'Month (GWh)'!F361+Calculation_GWh!F360</f>
        <v>10340.939999999999</v>
      </c>
      <c r="G361" s="98">
        <f>'Month (GWh)'!G361+Calculation_GWh!G360</f>
        <v>-159.77999999999997</v>
      </c>
      <c r="H361" s="98">
        <f>'Month (GWh)'!H361+Calculation_GWh!H360</f>
        <v>2383.0299999999997</v>
      </c>
      <c r="I361" s="98">
        <f>'Month (GWh)'!I361+Calculation_GWh!I360</f>
        <v>373749.99</v>
      </c>
      <c r="J361" s="98">
        <f>'Month (GWh)'!J361+Calculation_GWh!J360</f>
        <v>342898.87</v>
      </c>
      <c r="K361" s="98">
        <f>'Month (GWh)'!K361+Calculation_GWh!K360</f>
        <v>90926.12999999999</v>
      </c>
      <c r="L361" s="98">
        <f>'Month (GWh)'!L361+Calculation_GWh!L360</f>
        <v>135844.57</v>
      </c>
      <c r="M361" s="98">
        <f>'Month (GWh)'!M361+Calculation_GWh!M360</f>
        <v>29513.17</v>
      </c>
      <c r="N361" s="98">
        <f>'Month (GWh)'!N361+Calculation_GWh!N360</f>
        <v>48944.27</v>
      </c>
      <c r="O361" s="98">
        <f>'Month (GWh)'!O361+Calculation_GWh!O360</f>
        <v>16386</v>
      </c>
      <c r="P361" s="98">
        <f>'Month (GWh)'!P361+Calculation_GWh!P360</f>
        <v>404.01000000000005</v>
      </c>
      <c r="Q361" s="98">
        <f>'Month (GWh)'!Q361+Calculation_GWh!Q360</f>
        <v>1190.9100000000001</v>
      </c>
      <c r="R361" s="98">
        <f>'Month (GWh)'!R361+Calculation_GWh!R360</f>
        <v>0</v>
      </c>
      <c r="S361" s="98">
        <f>'Month (GWh)'!S361+Calculation_GWh!S360</f>
        <v>16952.78</v>
      </c>
      <c r="T361" s="98">
        <f>'Month (GWh)'!T361+Calculation_GWh!T360</f>
        <v>340161.83999999997</v>
      </c>
    </row>
    <row r="362" spans="1:20" x14ac:dyDescent="0.35">
      <c r="A362" s="159" t="s">
        <v>440</v>
      </c>
      <c r="B362" s="98">
        <f>'Month (GWh)'!B362+Calculation_GWh!B361</f>
        <v>173029.65000000002</v>
      </c>
      <c r="C362" s="98">
        <f>'Month (GWh)'!C362+Calculation_GWh!C361</f>
        <v>244793.55000000002</v>
      </c>
      <c r="D362" s="98">
        <f>'Month (GWh)'!D362+Calculation_GWh!D361</f>
        <v>60304.08</v>
      </c>
      <c r="E362" s="98">
        <f>'Month (GWh)'!E362+Calculation_GWh!E361</f>
        <v>184489.47</v>
      </c>
      <c r="F362" s="98">
        <f>'Month (GWh)'!F362+Calculation_GWh!F361</f>
        <v>12941.119999999999</v>
      </c>
      <c r="G362" s="98">
        <f>'Month (GWh)'!G362+Calculation_GWh!G361</f>
        <v>-194.57999999999998</v>
      </c>
      <c r="H362" s="98">
        <f>'Month (GWh)'!H362+Calculation_GWh!H361</f>
        <v>2856.4799999999996</v>
      </c>
      <c r="I362" s="98">
        <f>'Month (GWh)'!I362+Calculation_GWh!I361</f>
        <v>417823.2</v>
      </c>
      <c r="J362" s="98">
        <f>'Month (GWh)'!J362+Calculation_GWh!J361</f>
        <v>373122.14</v>
      </c>
      <c r="K362" s="98">
        <f>'Month (GWh)'!K362+Calculation_GWh!K361</f>
        <v>101606.37999999999</v>
      </c>
      <c r="L362" s="98">
        <f>'Month (GWh)'!L362+Calculation_GWh!L361</f>
        <v>141928.43</v>
      </c>
      <c r="M362" s="98">
        <f>'Month (GWh)'!M362+Calculation_GWh!M361</f>
        <v>34025.67</v>
      </c>
      <c r="N362" s="98">
        <f>'Month (GWh)'!N362+Calculation_GWh!N361</f>
        <v>54784.689999999995</v>
      </c>
      <c r="O362" s="98">
        <f>'Month (GWh)'!O362+Calculation_GWh!O361</f>
        <v>19384.21</v>
      </c>
      <c r="P362" s="98">
        <f>'Month (GWh)'!P362+Calculation_GWh!P361</f>
        <v>452.6</v>
      </c>
      <c r="Q362" s="98">
        <f>'Month (GWh)'!Q362+Calculation_GWh!Q361</f>
        <v>1235.68</v>
      </c>
      <c r="R362" s="98">
        <f>'Month (GWh)'!R362+Calculation_GWh!R361</f>
        <v>0</v>
      </c>
      <c r="S362" s="98">
        <f>'Month (GWh)'!S362+Calculation_GWh!S361</f>
        <v>19165.439999999999</v>
      </c>
      <c r="T362" s="98">
        <f>'Month (GWh)'!T362+Calculation_GWh!T361</f>
        <v>372583.1</v>
      </c>
    </row>
    <row r="363" spans="1:20" x14ac:dyDescent="0.35">
      <c r="A363" s="159" t="s">
        <v>441</v>
      </c>
      <c r="B363" s="98">
        <f>'Month (GWh)'!B363+Calculation_GWh!B362</f>
        <v>200416.19000000003</v>
      </c>
      <c r="C363" s="98">
        <f>'Month (GWh)'!C363+Calculation_GWh!C362</f>
        <v>273425.15000000002</v>
      </c>
      <c r="D363" s="98">
        <f>'Month (GWh)'!D363+Calculation_GWh!D362</f>
        <v>81500.45</v>
      </c>
      <c r="E363" s="98">
        <f>'Month (GWh)'!E363+Calculation_GWh!E362</f>
        <v>191924.7</v>
      </c>
      <c r="F363" s="98">
        <f>'Month (GWh)'!F363+Calculation_GWh!F362</f>
        <v>10635.679999999998</v>
      </c>
      <c r="G363" s="98">
        <f>'Month (GWh)'!G363+Calculation_GWh!G362</f>
        <v>-226.48</v>
      </c>
      <c r="H363" s="98">
        <f>'Month (GWh)'!H363+Calculation_GWh!H362</f>
        <v>3345.7099999999996</v>
      </c>
      <c r="I363" s="98">
        <f>'Month (GWh)'!I363+Calculation_GWh!I362</f>
        <v>473841.34</v>
      </c>
      <c r="J363" s="98">
        <f>'Month (GWh)'!J363+Calculation_GWh!J362</f>
        <v>406095.80000000005</v>
      </c>
      <c r="K363" s="98">
        <f>'Month (GWh)'!K363+Calculation_GWh!K362</f>
        <v>115376.31999999999</v>
      </c>
      <c r="L363" s="98">
        <f>'Month (GWh)'!L363+Calculation_GWh!L362</f>
        <v>146661.22999999998</v>
      </c>
      <c r="M363" s="98">
        <f>'Month (GWh)'!M363+Calculation_GWh!M362</f>
        <v>38476.42</v>
      </c>
      <c r="N363" s="98">
        <f>'Month (GWh)'!N363+Calculation_GWh!N362</f>
        <v>60025.49</v>
      </c>
      <c r="O363" s="98">
        <f>'Month (GWh)'!O363+Calculation_GWh!O362</f>
        <v>22459.8</v>
      </c>
      <c r="P363" s="98">
        <f>'Month (GWh)'!P363+Calculation_GWh!P362</f>
        <v>545.5</v>
      </c>
      <c r="Q363" s="98">
        <f>'Month (GWh)'!Q363+Calculation_GWh!Q362</f>
        <v>1296.6100000000001</v>
      </c>
      <c r="R363" s="98">
        <f>'Month (GWh)'!R363+Calculation_GWh!R362</f>
        <v>0</v>
      </c>
      <c r="S363" s="98">
        <f>'Month (GWh)'!S363+Calculation_GWh!S362</f>
        <v>21550.05</v>
      </c>
      <c r="T363" s="98">
        <f>'Month (GWh)'!T363+Calculation_GWh!T362</f>
        <v>406391.42</v>
      </c>
    </row>
    <row r="364" spans="1:20" x14ac:dyDescent="0.35">
      <c r="A364" s="159" t="s">
        <v>442</v>
      </c>
      <c r="B364" s="98">
        <f>'Month (GWh)'!B364+Calculation_GWh!B363</f>
        <v>223003.37000000002</v>
      </c>
      <c r="C364" s="98">
        <f>'Month (GWh)'!C364+Calculation_GWh!C363</f>
        <v>297272.05000000005</v>
      </c>
      <c r="D364" s="98">
        <f>'Month (GWh)'!D364+Calculation_GWh!D363</f>
        <v>96114.58</v>
      </c>
      <c r="E364" s="98">
        <f>'Month (GWh)'!E364+Calculation_GWh!E363</f>
        <v>201157.47</v>
      </c>
      <c r="F364" s="98">
        <f>'Month (GWh)'!F364+Calculation_GWh!F363</f>
        <v>9772.6999999999989</v>
      </c>
      <c r="G364" s="98">
        <f>'Month (GWh)'!G364+Calculation_GWh!G363</f>
        <v>-258.38</v>
      </c>
      <c r="H364" s="98">
        <f>'Month (GWh)'!H364+Calculation_GWh!H363</f>
        <v>3834.9399999999996</v>
      </c>
      <c r="I364" s="98">
        <f>'Month (GWh)'!I364+Calculation_GWh!I363</f>
        <v>520275.42000000004</v>
      </c>
      <c r="J364" s="98">
        <f>'Month (GWh)'!J364+Calculation_GWh!J363</f>
        <v>437510.10000000003</v>
      </c>
      <c r="K364" s="98">
        <f>'Month (GWh)'!K364+Calculation_GWh!K363</f>
        <v>128317.45</v>
      </c>
      <c r="L364" s="98">
        <f>'Month (GWh)'!L364+Calculation_GWh!L363</f>
        <v>152046.93999999997</v>
      </c>
      <c r="M364" s="98">
        <f>'Month (GWh)'!M364+Calculation_GWh!M363</f>
        <v>42748.649999999994</v>
      </c>
      <c r="N364" s="98">
        <f>'Month (GWh)'!N364+Calculation_GWh!N363</f>
        <v>65056.33</v>
      </c>
      <c r="O364" s="98">
        <f>'Month (GWh)'!O364+Calculation_GWh!O363</f>
        <v>25273.329999999998</v>
      </c>
      <c r="P364" s="98">
        <f>'Month (GWh)'!P364+Calculation_GWh!P363</f>
        <v>595.58000000000004</v>
      </c>
      <c r="Q364" s="98">
        <f>'Month (GWh)'!Q364+Calculation_GWh!Q363</f>
        <v>1307.9900000000002</v>
      </c>
      <c r="R364" s="98">
        <f>'Month (GWh)'!R364+Calculation_GWh!R363</f>
        <v>0</v>
      </c>
      <c r="S364" s="98">
        <f>'Month (GWh)'!S364+Calculation_GWh!S363</f>
        <v>23870.989999999998</v>
      </c>
      <c r="T364" s="98">
        <f>'Month (GWh)'!T364+Calculation_GWh!T363</f>
        <v>439217.26</v>
      </c>
    </row>
    <row r="365" spans="1:20" x14ac:dyDescent="0.35">
      <c r="A365" s="159" t="s">
        <v>443</v>
      </c>
      <c r="B365" s="98">
        <f>'Month (GWh)'!B365+Calculation_GWh!B364</f>
        <v>247310.93000000002</v>
      </c>
      <c r="C365" s="98">
        <f>'Month (GWh)'!C365+Calculation_GWh!C364</f>
        <v>321507.59000000003</v>
      </c>
      <c r="D365" s="98">
        <f>'Month (GWh)'!D365+Calculation_GWh!D364</f>
        <v>110790.03</v>
      </c>
      <c r="E365" s="98">
        <f>'Month (GWh)'!E365+Calculation_GWh!E364</f>
        <v>210717.56</v>
      </c>
      <c r="F365" s="98">
        <f>'Month (GWh)'!F365+Calculation_GWh!F364</f>
        <v>12099.32</v>
      </c>
      <c r="G365" s="98">
        <f>'Month (GWh)'!G365+Calculation_GWh!G364</f>
        <v>-290.27999999999997</v>
      </c>
      <c r="H365" s="98">
        <f>'Month (GWh)'!H365+Calculation_GWh!H364</f>
        <v>4308.3899999999994</v>
      </c>
      <c r="I365" s="98">
        <f>'Month (GWh)'!I365+Calculation_GWh!I364</f>
        <v>568818.52</v>
      </c>
      <c r="J365" s="98">
        <f>'Month (GWh)'!J365+Calculation_GWh!J364</f>
        <v>474145.92000000004</v>
      </c>
      <c r="K365" s="98">
        <f>'Month (GWh)'!K365+Calculation_GWh!K364</f>
        <v>140837.41999999998</v>
      </c>
      <c r="L365" s="98">
        <f>'Month (GWh)'!L365+Calculation_GWh!L364</f>
        <v>161564.72999999998</v>
      </c>
      <c r="M365" s="98">
        <f>'Month (GWh)'!M365+Calculation_GWh!M364</f>
        <v>47281.17</v>
      </c>
      <c r="N365" s="98">
        <f>'Month (GWh)'!N365+Calculation_GWh!N364</f>
        <v>70889.63</v>
      </c>
      <c r="O365" s="98">
        <f>'Month (GWh)'!O365+Calculation_GWh!O364</f>
        <v>27799.899999999998</v>
      </c>
      <c r="P365" s="98">
        <f>'Month (GWh)'!P365+Calculation_GWh!P364</f>
        <v>629.13</v>
      </c>
      <c r="Q365" s="98">
        <f>'Month (GWh)'!Q365+Calculation_GWh!Q364</f>
        <v>1340.8000000000002</v>
      </c>
      <c r="R365" s="98">
        <f>'Month (GWh)'!R365+Calculation_GWh!R364</f>
        <v>0</v>
      </c>
      <c r="S365" s="98">
        <f>'Month (GWh)'!S365+Calculation_GWh!S364</f>
        <v>26556.82</v>
      </c>
      <c r="T365" s="98">
        <f>'Month (GWh)'!T365+Calculation_GWh!T364</f>
        <v>476899.60000000003</v>
      </c>
    </row>
    <row r="366" spans="1:20" x14ac:dyDescent="0.35">
      <c r="A366" s="159" t="s">
        <v>444</v>
      </c>
      <c r="B366" s="98">
        <f>'Month (GWh)'!B366+Calculation_GWh!B365</f>
        <v>276507.30000000005</v>
      </c>
      <c r="C366" s="98">
        <f>'Month (GWh)'!C366+Calculation_GWh!C365</f>
        <v>358767.99000000005</v>
      </c>
      <c r="D366" s="98">
        <f>'Month (GWh)'!D366+Calculation_GWh!D365</f>
        <v>117147.11</v>
      </c>
      <c r="E366" s="98">
        <f>'Month (GWh)'!E366+Calculation_GWh!E365</f>
        <v>241620.88</v>
      </c>
      <c r="F366" s="98">
        <f>'Month (GWh)'!F366+Calculation_GWh!F365</f>
        <v>6448.98</v>
      </c>
      <c r="G366" s="98">
        <f>'Month (GWh)'!G366+Calculation_GWh!G365</f>
        <v>-325.08999999999997</v>
      </c>
      <c r="H366" s="98">
        <f>'Month (GWh)'!H366+Calculation_GWh!H365</f>
        <v>4797.619999999999</v>
      </c>
      <c r="I366" s="98">
        <f>'Month (GWh)'!I366+Calculation_GWh!I365</f>
        <v>635275.29</v>
      </c>
      <c r="J366" s="98">
        <f>'Month (GWh)'!J366+Calculation_GWh!J365</f>
        <v>529049.69000000006</v>
      </c>
      <c r="K366" s="98">
        <f>'Month (GWh)'!K366+Calculation_GWh!K365</f>
        <v>158123</v>
      </c>
      <c r="L366" s="98">
        <f>'Month (GWh)'!L366+Calculation_GWh!L365</f>
        <v>181090.65999999997</v>
      </c>
      <c r="M366" s="98">
        <f>'Month (GWh)'!M366+Calculation_GWh!M365</f>
        <v>52313.27</v>
      </c>
      <c r="N366" s="98">
        <f>'Month (GWh)'!N366+Calculation_GWh!N365</f>
        <v>78138.790000000008</v>
      </c>
      <c r="O366" s="98">
        <f>'Month (GWh)'!O366+Calculation_GWh!O365</f>
        <v>30409.679999999997</v>
      </c>
      <c r="P366" s="98">
        <f>'Month (GWh)'!P366+Calculation_GWh!P365</f>
        <v>670.2</v>
      </c>
      <c r="Q366" s="98">
        <f>'Month (GWh)'!Q366+Calculation_GWh!Q365</f>
        <v>1505.65</v>
      </c>
      <c r="R366" s="98">
        <f>'Month (GWh)'!R366+Calculation_GWh!R365</f>
        <v>0</v>
      </c>
      <c r="S366" s="98">
        <f>'Month (GWh)'!S366+Calculation_GWh!S365</f>
        <v>29657.71</v>
      </c>
      <c r="T366" s="98">
        <f>'Month (GWh)'!T366+Calculation_GWh!T365</f>
        <v>531908.96000000008</v>
      </c>
    </row>
    <row r="367" spans="1:20" x14ac:dyDescent="0.35">
      <c r="A367" s="159" t="s">
        <v>445</v>
      </c>
      <c r="B367" s="98">
        <f>'Month (GWh)'!B367+Calculation_GWh!B366</f>
        <v>304294.52</v>
      </c>
      <c r="C367" s="98">
        <f>'Month (GWh)'!C367+Calculation_GWh!C366</f>
        <v>409020.29000000004</v>
      </c>
      <c r="D367" s="98">
        <f>'Month (GWh)'!D367+Calculation_GWh!D366</f>
        <v>126591.72</v>
      </c>
      <c r="E367" s="98">
        <f>'Month (GWh)'!E367+Calculation_GWh!E366</f>
        <v>282428.57</v>
      </c>
      <c r="F367" s="98">
        <f>'Month (GWh)'!F367+Calculation_GWh!F366</f>
        <v>6849.3399999999992</v>
      </c>
      <c r="G367" s="98">
        <f>'Month (GWh)'!G367+Calculation_GWh!G366</f>
        <v>-359.9</v>
      </c>
      <c r="H367" s="98">
        <f>'Month (GWh)'!H367+Calculation_GWh!H366</f>
        <v>5271.0699999999988</v>
      </c>
      <c r="I367" s="98">
        <f>'Month (GWh)'!I367+Calculation_GWh!I366</f>
        <v>713314.81</v>
      </c>
      <c r="J367" s="98">
        <f>'Month (GWh)'!J367+Calculation_GWh!J366</f>
        <v>598483.60000000009</v>
      </c>
      <c r="K367" s="98">
        <f>'Month (GWh)'!K367+Calculation_GWh!K366</f>
        <v>175556.08000000002</v>
      </c>
      <c r="L367" s="98">
        <f>'Month (GWh)'!L367+Calculation_GWh!L366</f>
        <v>211963.27999999997</v>
      </c>
      <c r="M367" s="98">
        <f>'Month (GWh)'!M367+Calculation_GWh!M366</f>
        <v>57803.03</v>
      </c>
      <c r="N367" s="98">
        <f>'Month (GWh)'!N367+Calculation_GWh!N366</f>
        <v>86958.13</v>
      </c>
      <c r="O367" s="98">
        <f>'Month (GWh)'!O367+Calculation_GWh!O366</f>
        <v>33577.56</v>
      </c>
      <c r="P367" s="98">
        <f>'Month (GWh)'!P367+Calculation_GWh!P366</f>
        <v>767.61</v>
      </c>
      <c r="Q367" s="98">
        <f>'Month (GWh)'!Q367+Calculation_GWh!Q366</f>
        <v>1784.14</v>
      </c>
      <c r="R367" s="98">
        <f>'Month (GWh)'!R367+Calculation_GWh!R366</f>
        <v>0</v>
      </c>
      <c r="S367" s="98">
        <f>'Month (GWh)'!S367+Calculation_GWh!S366</f>
        <v>33456.28</v>
      </c>
      <c r="T367" s="98">
        <f>'Month (GWh)'!T367+Calculation_GWh!T366</f>
        <v>601866.1100000001</v>
      </c>
    </row>
    <row r="368" spans="1:20" x14ac:dyDescent="0.35">
      <c r="A368" s="159" t="s">
        <v>446</v>
      </c>
      <c r="B368" s="98">
        <f>'Month (GWh)'!B368+Calculation_GWh!B367</f>
        <v>332078.92000000004</v>
      </c>
      <c r="C368" s="98">
        <f>'Month (GWh)'!C368+Calculation_GWh!C367</f>
        <v>463691.91000000003</v>
      </c>
      <c r="D368" s="98">
        <f>'Month (GWh)'!D368+Calculation_GWh!D367</f>
        <v>133108.38</v>
      </c>
      <c r="E368" s="98">
        <f>'Month (GWh)'!E368+Calculation_GWh!E367</f>
        <v>330583.53000000003</v>
      </c>
      <c r="F368" s="98">
        <f>'Month (GWh)'!F368+Calculation_GWh!F367</f>
        <v>8585.3799999999992</v>
      </c>
      <c r="G368" s="98">
        <f>'Month (GWh)'!G368+Calculation_GWh!G367</f>
        <v>-394.71</v>
      </c>
      <c r="H368" s="98">
        <f>'Month (GWh)'!H368+Calculation_GWh!H367</f>
        <v>5760.2999999999993</v>
      </c>
      <c r="I368" s="98">
        <f>'Month (GWh)'!I368+Calculation_GWh!I367</f>
        <v>795770.83000000007</v>
      </c>
      <c r="J368" s="98">
        <f>'Month (GWh)'!J368+Calculation_GWh!J367</f>
        <v>676613.42</v>
      </c>
      <c r="K368" s="98">
        <f>'Month (GWh)'!K368+Calculation_GWh!K367</f>
        <v>192196.78000000003</v>
      </c>
      <c r="L368" s="98">
        <f>'Month (GWh)'!L368+Calculation_GWh!L367</f>
        <v>250354.67999999996</v>
      </c>
      <c r="M368" s="98">
        <f>'Month (GWh)'!M368+Calculation_GWh!M367</f>
        <v>63715.25</v>
      </c>
      <c r="N368" s="98">
        <f>'Month (GWh)'!N368+Calculation_GWh!N367</f>
        <v>96989.03</v>
      </c>
      <c r="O368" s="98">
        <f>'Month (GWh)'!O368+Calculation_GWh!O367</f>
        <v>36774.14</v>
      </c>
      <c r="P368" s="98">
        <f>'Month (GWh)'!P368+Calculation_GWh!P367</f>
        <v>846.86</v>
      </c>
      <c r="Q368" s="98">
        <f>'Month (GWh)'!Q368+Calculation_GWh!Q367</f>
        <v>2060.4500000000003</v>
      </c>
      <c r="R368" s="98">
        <f>'Month (GWh)'!R368+Calculation_GWh!R367</f>
        <v>0</v>
      </c>
      <c r="S368" s="98">
        <f>'Month (GWh)'!S368+Calculation_GWh!S367</f>
        <v>37448.619999999995</v>
      </c>
      <c r="T368" s="98">
        <f>'Month (GWh)'!T368+Calculation_GWh!T367</f>
        <v>680385.81</v>
      </c>
    </row>
    <row r="369" spans="1:20" x14ac:dyDescent="0.35">
      <c r="A369" s="158" t="s">
        <v>433</v>
      </c>
      <c r="B369" s="98">
        <f>'Month (GWh)'!B369</f>
        <v>27108.639999999999</v>
      </c>
      <c r="C369" s="98">
        <f>'Month (GWh)'!C369</f>
        <v>65080.32</v>
      </c>
      <c r="D369" s="98">
        <f>'Month (GWh)'!D369</f>
        <v>6224.28</v>
      </c>
      <c r="E369" s="98">
        <f>'Month (GWh)'!E369</f>
        <v>58856.04</v>
      </c>
      <c r="F369" s="98">
        <f>'Month (GWh)'!F369</f>
        <v>7588.06</v>
      </c>
      <c r="G369" s="98">
        <f>'Month (GWh)'!G369</f>
        <v>-38.549999999999997</v>
      </c>
      <c r="H369" s="98">
        <f>'Month (GWh)'!H369</f>
        <v>489.23</v>
      </c>
      <c r="I369" s="98">
        <f>'Month (GWh)'!I369</f>
        <v>92188.959999999992</v>
      </c>
      <c r="J369" s="98">
        <f>'Month (GWh)'!J369</f>
        <v>94003.419999999984</v>
      </c>
      <c r="K369" s="98">
        <f>'Month (GWh)'!K369</f>
        <v>21391.56</v>
      </c>
      <c r="L369" s="98">
        <f>'Month (GWh)'!L369</f>
        <v>47588.82</v>
      </c>
      <c r="M369" s="98">
        <f>'Month (GWh)'!M369</f>
        <v>5656.67</v>
      </c>
      <c r="N369" s="98">
        <f>'Month (GWh)'!N369</f>
        <v>12554.17</v>
      </c>
      <c r="O369" s="98">
        <f>'Month (GWh)'!O369</f>
        <v>2768.71</v>
      </c>
      <c r="P369" s="98">
        <f>'Month (GWh)'!P369</f>
        <v>181.72</v>
      </c>
      <c r="Q369" s="98">
        <f>'Month (GWh)'!Q369</f>
        <v>415.34</v>
      </c>
      <c r="R369" s="98">
        <f>'Month (GWh)'!R369</f>
        <v>0</v>
      </c>
      <c r="S369" s="98">
        <f>'Month (GWh)'!S369</f>
        <v>4634.6899999999996</v>
      </c>
      <c r="T369" s="98">
        <f>'Month (GWh)'!T369</f>
        <v>95191.680000000008</v>
      </c>
    </row>
    <row r="370" spans="1:20" x14ac:dyDescent="0.35">
      <c r="A370" s="159" t="s">
        <v>447</v>
      </c>
      <c r="B370" s="98">
        <f>'Month (GWh)'!B370+Calculation_GWh!B369</f>
        <v>53178.81</v>
      </c>
      <c r="C370" s="98">
        <f>'Month (GWh)'!C370+Calculation_GWh!C369</f>
        <v>121306.26999999999</v>
      </c>
      <c r="D370" s="98">
        <f>'Month (GWh)'!D370+Calculation_GWh!D369</f>
        <v>14453.77</v>
      </c>
      <c r="E370" s="98">
        <f>'Month (GWh)'!E370+Calculation_GWh!E369</f>
        <v>106852.5</v>
      </c>
      <c r="F370" s="98">
        <f>'Month (GWh)'!F370+Calculation_GWh!F369</f>
        <v>8532.36</v>
      </c>
      <c r="G370" s="98">
        <f>'Month (GWh)'!G370+Calculation_GWh!G369</f>
        <v>-77.099999999999994</v>
      </c>
      <c r="H370" s="98">
        <f>'Month (GWh)'!H370+Calculation_GWh!H369</f>
        <v>931.12</v>
      </c>
      <c r="I370" s="98">
        <f>'Month (GWh)'!I370+Calculation_GWh!I369</f>
        <v>174485.08</v>
      </c>
      <c r="J370" s="98">
        <f>'Month (GWh)'!J370+Calculation_GWh!J369</f>
        <v>169417.68999999997</v>
      </c>
      <c r="K370" s="98">
        <f>'Month (GWh)'!K370+Calculation_GWh!K369</f>
        <v>39092.94</v>
      </c>
      <c r="L370" s="98">
        <f>'Month (GWh)'!L370+Calculation_GWh!L369</f>
        <v>83327.22</v>
      </c>
      <c r="M370" s="98">
        <f>'Month (GWh)'!M370+Calculation_GWh!M369</f>
        <v>12697.05</v>
      </c>
      <c r="N370" s="98">
        <f>'Month (GWh)'!N370+Calculation_GWh!N369</f>
        <v>22409.22</v>
      </c>
      <c r="O370" s="98">
        <f>'Month (GWh)'!O370+Calculation_GWh!O369</f>
        <v>5206.6100000000006</v>
      </c>
      <c r="P370" s="98">
        <f>'Month (GWh)'!P370+Calculation_GWh!P369</f>
        <v>337.46000000000004</v>
      </c>
      <c r="Q370" s="98">
        <f>'Month (GWh)'!Q370+Calculation_GWh!Q369</f>
        <v>887.92</v>
      </c>
      <c r="R370" s="98">
        <f>'Month (GWh)'!R370+Calculation_GWh!R369</f>
        <v>0</v>
      </c>
      <c r="S370" s="98">
        <f>'Month (GWh)'!S370+Calculation_GWh!S369</f>
        <v>8562.619999999999</v>
      </c>
      <c r="T370" s="98">
        <f>'Month (GWh)'!T370+Calculation_GWh!T369</f>
        <v>172521.03999999998</v>
      </c>
    </row>
    <row r="371" spans="1:20" x14ac:dyDescent="0.35">
      <c r="A371" s="159" t="s">
        <v>448</v>
      </c>
      <c r="B371" s="98">
        <f>'Month (GWh)'!B371+Calculation_GWh!B370</f>
        <v>82292.850000000006</v>
      </c>
      <c r="C371" s="98">
        <f>'Month (GWh)'!C371+Calculation_GWh!C370</f>
        <v>171610.63</v>
      </c>
      <c r="D371" s="98">
        <f>'Month (GWh)'!D371+Calculation_GWh!D370</f>
        <v>22290.68</v>
      </c>
      <c r="E371" s="98">
        <f>'Month (GWh)'!E371+Calculation_GWh!E370</f>
        <v>149319.95000000001</v>
      </c>
      <c r="F371" s="98">
        <f>'Month (GWh)'!F371+Calculation_GWh!F370</f>
        <v>4192.8100000000004</v>
      </c>
      <c r="G371" s="98">
        <f>'Month (GWh)'!G371+Calculation_GWh!G370</f>
        <v>-115.64999999999999</v>
      </c>
      <c r="H371" s="98">
        <f>'Month (GWh)'!H371+Calculation_GWh!H370</f>
        <v>1420.35</v>
      </c>
      <c r="I371" s="98">
        <f>'Month (GWh)'!I371+Calculation_GWh!I370</f>
        <v>253903.47999999998</v>
      </c>
      <c r="J371" s="98">
        <f>'Month (GWh)'!J371+Calculation_GWh!J370</f>
        <v>237110.30999999994</v>
      </c>
      <c r="K371" s="98">
        <f>'Month (GWh)'!K371+Calculation_GWh!K370</f>
        <v>53631.73</v>
      </c>
      <c r="L371" s="98">
        <f>'Month (GWh)'!L371+Calculation_GWh!L370</f>
        <v>113987.7</v>
      </c>
      <c r="M371" s="98">
        <f>'Month (GWh)'!M371+Calculation_GWh!M370</f>
        <v>19788.54</v>
      </c>
      <c r="N371" s="98">
        <f>'Month (GWh)'!N371+Calculation_GWh!N370</f>
        <v>31836.75</v>
      </c>
      <c r="O371" s="98">
        <f>'Month (GWh)'!O371+Calculation_GWh!O370</f>
        <v>7802.7900000000009</v>
      </c>
      <c r="P371" s="98">
        <f>'Month (GWh)'!P371+Calculation_GWh!P370</f>
        <v>413.27000000000004</v>
      </c>
      <c r="Q371" s="98">
        <f>'Month (GWh)'!Q371+Calculation_GWh!Q370</f>
        <v>1170.1500000000001</v>
      </c>
      <c r="R371" s="98">
        <f>'Month (GWh)'!R371+Calculation_GWh!R370</f>
        <v>0</v>
      </c>
      <c r="S371" s="98">
        <f>'Month (GWh)'!S371+Calculation_GWh!S370</f>
        <v>12117.38</v>
      </c>
      <c r="T371" s="98">
        <f>'Month (GWh)'!T371+Calculation_GWh!T370</f>
        <v>240748.31</v>
      </c>
    </row>
    <row r="372" spans="1:20" x14ac:dyDescent="0.35">
      <c r="A372" s="159" t="s">
        <v>449</v>
      </c>
      <c r="B372" s="98">
        <f>'Month (GWh)'!B372+Calculation_GWh!B371</f>
        <v>108798.78</v>
      </c>
      <c r="C372" s="98">
        <f>'Month (GWh)'!C372+Calculation_GWh!C371</f>
        <v>199694.11000000002</v>
      </c>
      <c r="D372" s="98">
        <f>'Month (GWh)'!D372+Calculation_GWh!D371</f>
        <v>33231.42</v>
      </c>
      <c r="E372" s="98">
        <f>'Month (GWh)'!E372+Calculation_GWh!E371</f>
        <v>166462.69</v>
      </c>
      <c r="F372" s="98">
        <f>'Month (GWh)'!F372+Calculation_GWh!F371</f>
        <v>5974.17</v>
      </c>
      <c r="G372" s="98">
        <f>'Month (GWh)'!G372+Calculation_GWh!G371</f>
        <v>-154.19999999999999</v>
      </c>
      <c r="H372" s="98">
        <f>'Month (GWh)'!H372+Calculation_GWh!H371</f>
        <v>1893.8</v>
      </c>
      <c r="I372" s="98">
        <f>'Month (GWh)'!I372+Calculation_GWh!I371</f>
        <v>308492.89</v>
      </c>
      <c r="J372" s="98">
        <f>'Month (GWh)'!J372+Calculation_GWh!J371</f>
        <v>282975.23999999993</v>
      </c>
      <c r="K372" s="98">
        <f>'Month (GWh)'!K372+Calculation_GWh!K371</f>
        <v>63620.08</v>
      </c>
      <c r="L372" s="98">
        <f>'Month (GWh)'!L372+Calculation_GWh!L371</f>
        <v>132812.24</v>
      </c>
      <c r="M372" s="98">
        <f>'Month (GWh)'!M372+Calculation_GWh!M371</f>
        <v>25096.31</v>
      </c>
      <c r="N372" s="98">
        <f>'Month (GWh)'!N372+Calculation_GWh!N371</f>
        <v>39515.97</v>
      </c>
      <c r="O372" s="98">
        <f>'Month (GWh)'!O372+Calculation_GWh!O371</f>
        <v>10223.75</v>
      </c>
      <c r="P372" s="98">
        <f>'Month (GWh)'!P372+Calculation_GWh!P371</f>
        <v>461.51000000000005</v>
      </c>
      <c r="Q372" s="98">
        <f>'Month (GWh)'!Q372+Calculation_GWh!Q371</f>
        <v>1249.7900000000002</v>
      </c>
      <c r="R372" s="98">
        <f>'Month (GWh)'!R372+Calculation_GWh!R371</f>
        <v>0</v>
      </c>
      <c r="S372" s="98">
        <f>'Month (GWh)'!S372+Calculation_GWh!S371</f>
        <v>15131.13</v>
      </c>
      <c r="T372" s="98">
        <f>'Month (GWh)'!T372+Calculation_GWh!T371</f>
        <v>288110.78000000003</v>
      </c>
    </row>
    <row r="373" spans="1:20" x14ac:dyDescent="0.35">
      <c r="A373" s="159" t="s">
        <v>450</v>
      </c>
      <c r="B373" s="98">
        <f>'Month (GWh)'!B373+Calculation_GWh!B372</f>
        <v>134101.76999999999</v>
      </c>
      <c r="C373" s="98">
        <f>'Month (GWh)'!C373+Calculation_GWh!C372</f>
        <v>220767.39</v>
      </c>
      <c r="D373" s="98">
        <f>'Month (GWh)'!D373+Calculation_GWh!D372</f>
        <v>44402.119999999995</v>
      </c>
      <c r="E373" s="98">
        <f>'Month (GWh)'!E373+Calculation_GWh!E372</f>
        <v>176365.27</v>
      </c>
      <c r="F373" s="98">
        <f>'Month (GWh)'!F373+Calculation_GWh!F372</f>
        <v>9863.2099999999991</v>
      </c>
      <c r="G373" s="98">
        <f>'Month (GWh)'!G373+Calculation_GWh!G372</f>
        <v>-192.75</v>
      </c>
      <c r="H373" s="98">
        <f>'Month (GWh)'!H373+Calculation_GWh!H372</f>
        <v>2383.0299999999997</v>
      </c>
      <c r="I373" s="98">
        <f>'Month (GWh)'!I373+Calculation_GWh!I372</f>
        <v>354869.16000000003</v>
      </c>
      <c r="J373" s="98">
        <f>'Month (GWh)'!J373+Calculation_GWh!J372</f>
        <v>322520.52999999991</v>
      </c>
      <c r="K373" s="98">
        <f>'Month (GWh)'!K373+Calculation_GWh!K372</f>
        <v>76785.100000000006</v>
      </c>
      <c r="L373" s="98">
        <f>'Month (GWh)'!L373+Calculation_GWh!L372</f>
        <v>144992.9</v>
      </c>
      <c r="M373" s="98">
        <f>'Month (GWh)'!M373+Calculation_GWh!M372</f>
        <v>29758.33</v>
      </c>
      <c r="N373" s="98">
        <f>'Month (GWh)'!N373+Calculation_GWh!N372</f>
        <v>46163.29</v>
      </c>
      <c r="O373" s="98">
        <f>'Month (GWh)'!O373+Calculation_GWh!O372</f>
        <v>12434.47</v>
      </c>
      <c r="P373" s="98">
        <f>'Month (GWh)'!P373+Calculation_GWh!P372</f>
        <v>515.94000000000005</v>
      </c>
      <c r="Q373" s="98">
        <f>'Month (GWh)'!Q373+Calculation_GWh!Q372</f>
        <v>1309.0100000000002</v>
      </c>
      <c r="R373" s="98">
        <f>'Month (GWh)'!R373+Calculation_GWh!R372</f>
        <v>0</v>
      </c>
      <c r="S373" s="98">
        <f>'Month (GWh)'!S373+Calculation_GWh!S372</f>
        <v>17632.489999999998</v>
      </c>
      <c r="T373" s="98">
        <f>'Month (GWh)'!T373+Calculation_GWh!T372</f>
        <v>329591.53000000003</v>
      </c>
    </row>
    <row r="374" spans="1:20" x14ac:dyDescent="0.35">
      <c r="A374" s="159" t="s">
        <v>451</v>
      </c>
      <c r="B374" s="98">
        <f>'Month (GWh)'!B374+Calculation_GWh!B373</f>
        <v>134101.76999999999</v>
      </c>
      <c r="C374" s="98">
        <f>'Month (GWh)'!C374+Calculation_GWh!C373</f>
        <v>220767.39</v>
      </c>
      <c r="D374" s="98">
        <f>'Month (GWh)'!D374+Calculation_GWh!D373</f>
        <v>44402.119999999995</v>
      </c>
      <c r="E374" s="98">
        <f>'Month (GWh)'!E374+Calculation_GWh!E373</f>
        <v>176365.27</v>
      </c>
      <c r="F374" s="98">
        <f>'Month (GWh)'!F374+Calculation_GWh!F373</f>
        <v>9863.2099999999991</v>
      </c>
      <c r="G374" s="98">
        <f>'Month (GWh)'!G374+Calculation_GWh!G373</f>
        <v>-192.75</v>
      </c>
      <c r="H374" s="98">
        <f>'Month (GWh)'!H374+Calculation_GWh!H373</f>
        <v>2383.0299999999997</v>
      </c>
      <c r="I374" s="98">
        <f>'Month (GWh)'!I374+Calculation_GWh!I373</f>
        <v>354869.16000000003</v>
      </c>
      <c r="J374" s="98">
        <f>'Month (GWh)'!J374+Calculation_GWh!J373</f>
        <v>322520.52999999991</v>
      </c>
      <c r="K374" s="98">
        <f>'Month (GWh)'!K374+Calculation_GWh!K373</f>
        <v>76785.100000000006</v>
      </c>
      <c r="L374" s="98">
        <f>'Month (GWh)'!L374+Calculation_GWh!L373</f>
        <v>144992.9</v>
      </c>
      <c r="M374" s="98">
        <f>'Month (GWh)'!M374+Calculation_GWh!M373</f>
        <v>29758.33</v>
      </c>
      <c r="N374" s="98">
        <f>'Month (GWh)'!N374+Calculation_GWh!N373</f>
        <v>46163.29</v>
      </c>
      <c r="O374" s="98">
        <f>'Month (GWh)'!O374+Calculation_GWh!O373</f>
        <v>12434.47</v>
      </c>
      <c r="P374" s="98">
        <f>'Month (GWh)'!P374+Calculation_GWh!P373</f>
        <v>515.94000000000005</v>
      </c>
      <c r="Q374" s="98">
        <f>'Month (GWh)'!Q374+Calculation_GWh!Q373</f>
        <v>1309.0100000000002</v>
      </c>
      <c r="R374" s="98">
        <f>'Month (GWh)'!R374+Calculation_GWh!R373</f>
        <v>0</v>
      </c>
      <c r="S374" s="98">
        <f>'Month (GWh)'!S374+Calculation_GWh!S373</f>
        <v>17632.489999999998</v>
      </c>
      <c r="T374" s="98">
        <f>'Month (GWh)'!T374+Calculation_GWh!T373</f>
        <v>329591.53000000003</v>
      </c>
    </row>
    <row r="375" spans="1:20" x14ac:dyDescent="0.35">
      <c r="A375" s="159" t="s">
        <v>452</v>
      </c>
      <c r="B375" s="98">
        <f>'Month (GWh)'!B375+Calculation_GWh!B374</f>
        <v>134101.76999999999</v>
      </c>
      <c r="C375" s="98">
        <f>'Month (GWh)'!C375+Calculation_GWh!C374</f>
        <v>220767.39</v>
      </c>
      <c r="D375" s="98">
        <f>'Month (GWh)'!D375+Calculation_GWh!D374</f>
        <v>44402.119999999995</v>
      </c>
      <c r="E375" s="98">
        <f>'Month (GWh)'!E375+Calculation_GWh!E374</f>
        <v>176365.27</v>
      </c>
      <c r="F375" s="98">
        <f>'Month (GWh)'!F375+Calculation_GWh!F374</f>
        <v>9863.2099999999991</v>
      </c>
      <c r="G375" s="98">
        <f>'Month (GWh)'!G375+Calculation_GWh!G374</f>
        <v>-192.75</v>
      </c>
      <c r="H375" s="98">
        <f>'Month (GWh)'!H375+Calculation_GWh!H374</f>
        <v>2383.0299999999997</v>
      </c>
      <c r="I375" s="98">
        <f>'Month (GWh)'!I375+Calculation_GWh!I374</f>
        <v>354869.16000000003</v>
      </c>
      <c r="J375" s="98">
        <f>'Month (GWh)'!J375+Calculation_GWh!J374</f>
        <v>322520.52999999991</v>
      </c>
      <c r="K375" s="98">
        <f>'Month (GWh)'!K375+Calculation_GWh!K374</f>
        <v>76785.100000000006</v>
      </c>
      <c r="L375" s="98">
        <f>'Month (GWh)'!L375+Calculation_GWh!L374</f>
        <v>144992.9</v>
      </c>
      <c r="M375" s="98">
        <f>'Month (GWh)'!M375+Calculation_GWh!M374</f>
        <v>29758.33</v>
      </c>
      <c r="N375" s="98">
        <f>'Month (GWh)'!N375+Calculation_GWh!N374</f>
        <v>46163.29</v>
      </c>
      <c r="O375" s="98">
        <f>'Month (GWh)'!O375+Calculation_GWh!O374</f>
        <v>12434.47</v>
      </c>
      <c r="P375" s="98">
        <f>'Month (GWh)'!P375+Calculation_GWh!P374</f>
        <v>515.94000000000005</v>
      </c>
      <c r="Q375" s="98">
        <f>'Month (GWh)'!Q375+Calculation_GWh!Q374</f>
        <v>1309.0100000000002</v>
      </c>
      <c r="R375" s="98">
        <f>'Month (GWh)'!R375+Calculation_GWh!R374</f>
        <v>0</v>
      </c>
      <c r="S375" s="98">
        <f>'Month (GWh)'!S375+Calculation_GWh!S374</f>
        <v>17632.489999999998</v>
      </c>
      <c r="T375" s="98">
        <f>'Month (GWh)'!T375+Calculation_GWh!T374</f>
        <v>329591.53000000003</v>
      </c>
    </row>
    <row r="376" spans="1:20" x14ac:dyDescent="0.35">
      <c r="A376" s="159" t="s">
        <v>453</v>
      </c>
      <c r="B376" s="98">
        <f>'Month (GWh)'!B376+Calculation_GWh!B375</f>
        <v>134101.76999999999</v>
      </c>
      <c r="C376" s="98">
        <f>'Month (GWh)'!C376+Calculation_GWh!C375</f>
        <v>220767.39</v>
      </c>
      <c r="D376" s="98">
        <f>'Month (GWh)'!D376+Calculation_GWh!D375</f>
        <v>44402.119999999995</v>
      </c>
      <c r="E376" s="98">
        <f>'Month (GWh)'!E376+Calculation_GWh!E375</f>
        <v>176365.27</v>
      </c>
      <c r="F376" s="98">
        <f>'Month (GWh)'!F376+Calculation_GWh!F375</f>
        <v>9863.2099999999991</v>
      </c>
      <c r="G376" s="98">
        <f>'Month (GWh)'!G376+Calculation_GWh!G375</f>
        <v>-192.75</v>
      </c>
      <c r="H376" s="98">
        <f>'Month (GWh)'!H376+Calculation_GWh!H375</f>
        <v>2383.0299999999997</v>
      </c>
      <c r="I376" s="98">
        <f>'Month (GWh)'!I376+Calculation_GWh!I375</f>
        <v>354869.16000000003</v>
      </c>
      <c r="J376" s="98">
        <f>'Month (GWh)'!J376+Calculation_GWh!J375</f>
        <v>322520.52999999991</v>
      </c>
      <c r="K376" s="98">
        <f>'Month (GWh)'!K376+Calculation_GWh!K375</f>
        <v>76785.100000000006</v>
      </c>
      <c r="L376" s="98">
        <f>'Month (GWh)'!L376+Calculation_GWh!L375</f>
        <v>144992.9</v>
      </c>
      <c r="M376" s="98">
        <f>'Month (GWh)'!M376+Calculation_GWh!M375</f>
        <v>29758.33</v>
      </c>
      <c r="N376" s="98">
        <f>'Month (GWh)'!N376+Calculation_GWh!N375</f>
        <v>46163.29</v>
      </c>
      <c r="O376" s="98">
        <f>'Month (GWh)'!O376+Calculation_GWh!O375</f>
        <v>12434.47</v>
      </c>
      <c r="P376" s="98">
        <f>'Month (GWh)'!P376+Calculation_GWh!P375</f>
        <v>515.94000000000005</v>
      </c>
      <c r="Q376" s="98">
        <f>'Month (GWh)'!Q376+Calculation_GWh!Q375</f>
        <v>1309.0100000000002</v>
      </c>
      <c r="R376" s="98">
        <f>'Month (GWh)'!R376+Calculation_GWh!R375</f>
        <v>0</v>
      </c>
      <c r="S376" s="98">
        <f>'Month (GWh)'!S376+Calculation_GWh!S375</f>
        <v>17632.489999999998</v>
      </c>
      <c r="T376" s="98">
        <f>'Month (GWh)'!T376+Calculation_GWh!T375</f>
        <v>329591.53000000003</v>
      </c>
    </row>
    <row r="377" spans="1:20" x14ac:dyDescent="0.35">
      <c r="A377" s="159" t="s">
        <v>454</v>
      </c>
      <c r="B377" s="98">
        <f>'Month (GWh)'!B377+Calculation_GWh!B376</f>
        <v>134101.76999999999</v>
      </c>
      <c r="C377" s="98">
        <f>'Month (GWh)'!C377+Calculation_GWh!C376</f>
        <v>220767.39</v>
      </c>
      <c r="D377" s="98">
        <f>'Month (GWh)'!D377+Calculation_GWh!D376</f>
        <v>44402.119999999995</v>
      </c>
      <c r="E377" s="98">
        <f>'Month (GWh)'!E377+Calculation_GWh!E376</f>
        <v>176365.27</v>
      </c>
      <c r="F377" s="98">
        <f>'Month (GWh)'!F377+Calculation_GWh!F376</f>
        <v>9863.2099999999991</v>
      </c>
      <c r="G377" s="98">
        <f>'Month (GWh)'!G377+Calculation_GWh!G376</f>
        <v>-192.75</v>
      </c>
      <c r="H377" s="98">
        <f>'Month (GWh)'!H377+Calculation_GWh!H376</f>
        <v>2383.0299999999997</v>
      </c>
      <c r="I377" s="98">
        <f>'Month (GWh)'!I377+Calculation_GWh!I376</f>
        <v>354869.16000000003</v>
      </c>
      <c r="J377" s="98">
        <f>'Month (GWh)'!J377+Calculation_GWh!J376</f>
        <v>322520.52999999991</v>
      </c>
      <c r="K377" s="98">
        <f>'Month (GWh)'!K377+Calculation_GWh!K376</f>
        <v>76785.100000000006</v>
      </c>
      <c r="L377" s="98">
        <f>'Month (GWh)'!L377+Calculation_GWh!L376</f>
        <v>144992.9</v>
      </c>
      <c r="M377" s="98">
        <f>'Month (GWh)'!M377+Calculation_GWh!M376</f>
        <v>29758.33</v>
      </c>
      <c r="N377" s="98">
        <f>'Month (GWh)'!N377+Calculation_GWh!N376</f>
        <v>46163.29</v>
      </c>
      <c r="O377" s="98">
        <f>'Month (GWh)'!O377+Calculation_GWh!O376</f>
        <v>12434.47</v>
      </c>
      <c r="P377" s="98">
        <f>'Month (GWh)'!P377+Calculation_GWh!P376</f>
        <v>515.94000000000005</v>
      </c>
      <c r="Q377" s="98">
        <f>'Month (GWh)'!Q377+Calculation_GWh!Q376</f>
        <v>1309.0100000000002</v>
      </c>
      <c r="R377" s="98">
        <f>'Month (GWh)'!R377+Calculation_GWh!R376</f>
        <v>0</v>
      </c>
      <c r="S377" s="98">
        <f>'Month (GWh)'!S377+Calculation_GWh!S376</f>
        <v>17632.489999999998</v>
      </c>
      <c r="T377" s="98">
        <f>'Month (GWh)'!T377+Calculation_GWh!T376</f>
        <v>329591.53000000003</v>
      </c>
    </row>
    <row r="378" spans="1:20" x14ac:dyDescent="0.35">
      <c r="A378" s="159" t="s">
        <v>455</v>
      </c>
      <c r="B378" s="98">
        <f>'Month (GWh)'!B378+Calculation_GWh!B377</f>
        <v>134101.76999999999</v>
      </c>
      <c r="C378" s="98">
        <f>'Month (GWh)'!C378+Calculation_GWh!C377</f>
        <v>220767.39</v>
      </c>
      <c r="D378" s="98">
        <f>'Month (GWh)'!D378+Calculation_GWh!D377</f>
        <v>44402.119999999995</v>
      </c>
      <c r="E378" s="98">
        <f>'Month (GWh)'!E378+Calculation_GWh!E377</f>
        <v>176365.27</v>
      </c>
      <c r="F378" s="98">
        <f>'Month (GWh)'!F378+Calculation_GWh!F377</f>
        <v>9863.2099999999991</v>
      </c>
      <c r="G378" s="98">
        <f>'Month (GWh)'!G378+Calculation_GWh!G377</f>
        <v>-192.75</v>
      </c>
      <c r="H378" s="98">
        <f>'Month (GWh)'!H378+Calculation_GWh!H377</f>
        <v>2383.0299999999997</v>
      </c>
      <c r="I378" s="98">
        <f>'Month (GWh)'!I378+Calculation_GWh!I377</f>
        <v>354869.16000000003</v>
      </c>
      <c r="J378" s="98">
        <f>'Month (GWh)'!J378+Calculation_GWh!J377</f>
        <v>322520.52999999991</v>
      </c>
      <c r="K378" s="98">
        <f>'Month (GWh)'!K378+Calculation_GWh!K377</f>
        <v>76785.100000000006</v>
      </c>
      <c r="L378" s="98">
        <f>'Month (GWh)'!L378+Calculation_GWh!L377</f>
        <v>144992.9</v>
      </c>
      <c r="M378" s="98">
        <f>'Month (GWh)'!M378+Calculation_GWh!M377</f>
        <v>29758.33</v>
      </c>
      <c r="N378" s="98">
        <f>'Month (GWh)'!N378+Calculation_GWh!N377</f>
        <v>46163.29</v>
      </c>
      <c r="O378" s="98">
        <f>'Month (GWh)'!O378+Calculation_GWh!O377</f>
        <v>12434.47</v>
      </c>
      <c r="P378" s="98">
        <f>'Month (GWh)'!P378+Calculation_GWh!P377</f>
        <v>515.94000000000005</v>
      </c>
      <c r="Q378" s="98">
        <f>'Month (GWh)'!Q378+Calculation_GWh!Q377</f>
        <v>1309.0100000000002</v>
      </c>
      <c r="R378" s="98">
        <f>'Month (GWh)'!R378+Calculation_GWh!R377</f>
        <v>0</v>
      </c>
      <c r="S378" s="98">
        <f>'Month (GWh)'!S378+Calculation_GWh!S377</f>
        <v>17632.489999999998</v>
      </c>
      <c r="T378" s="98">
        <f>'Month (GWh)'!T378+Calculation_GWh!T377</f>
        <v>329591.53000000003</v>
      </c>
    </row>
    <row r="379" spans="1:20" x14ac:dyDescent="0.35">
      <c r="A379" s="159" t="s">
        <v>456</v>
      </c>
      <c r="B379" s="98">
        <f>'Month (GWh)'!B379+Calculation_GWh!B378</f>
        <v>134101.76999999999</v>
      </c>
      <c r="C379" s="98">
        <f>'Month (GWh)'!C379+Calculation_GWh!C378</f>
        <v>220767.39</v>
      </c>
      <c r="D379" s="98">
        <f>'Month (GWh)'!D379+Calculation_GWh!D378</f>
        <v>44402.119999999995</v>
      </c>
      <c r="E379" s="98">
        <f>'Month (GWh)'!E379+Calculation_GWh!E378</f>
        <v>176365.27</v>
      </c>
      <c r="F379" s="98">
        <f>'Month (GWh)'!F379+Calculation_GWh!F378</f>
        <v>9863.2099999999991</v>
      </c>
      <c r="G379" s="98">
        <f>'Month (GWh)'!G379+Calculation_GWh!G378</f>
        <v>-192.75</v>
      </c>
      <c r="H379" s="98">
        <f>'Month (GWh)'!H379+Calculation_GWh!H378</f>
        <v>2383.0299999999997</v>
      </c>
      <c r="I379" s="98">
        <f>'Month (GWh)'!I379+Calculation_GWh!I378</f>
        <v>354869.16000000003</v>
      </c>
      <c r="J379" s="98">
        <f>'Month (GWh)'!J379+Calculation_GWh!J378</f>
        <v>322520.52999999991</v>
      </c>
      <c r="K379" s="98">
        <f>'Month (GWh)'!K379+Calculation_GWh!K378</f>
        <v>76785.100000000006</v>
      </c>
      <c r="L379" s="98">
        <f>'Month (GWh)'!L379+Calculation_GWh!L378</f>
        <v>144992.9</v>
      </c>
      <c r="M379" s="98">
        <f>'Month (GWh)'!M379+Calculation_GWh!M378</f>
        <v>29758.33</v>
      </c>
      <c r="N379" s="98">
        <f>'Month (GWh)'!N379+Calculation_GWh!N378</f>
        <v>46163.29</v>
      </c>
      <c r="O379" s="98">
        <f>'Month (GWh)'!O379+Calculation_GWh!O378</f>
        <v>12434.47</v>
      </c>
      <c r="P379" s="98">
        <f>'Month (GWh)'!P379+Calculation_GWh!P378</f>
        <v>515.94000000000005</v>
      </c>
      <c r="Q379" s="98">
        <f>'Month (GWh)'!Q379+Calculation_GWh!Q378</f>
        <v>1309.0100000000002</v>
      </c>
      <c r="R379" s="98">
        <f>'Month (GWh)'!R379+Calculation_GWh!R378</f>
        <v>0</v>
      </c>
      <c r="S379" s="98">
        <f>'Month (GWh)'!S379+Calculation_GWh!S378</f>
        <v>17632.489999999998</v>
      </c>
      <c r="T379" s="98">
        <f>'Month (GWh)'!T379+Calculation_GWh!T378</f>
        <v>329591.53000000003</v>
      </c>
    </row>
    <row r="380" spans="1:20" x14ac:dyDescent="0.35">
      <c r="A380" s="159" t="s">
        <v>457</v>
      </c>
      <c r="B380" s="98">
        <f>'Month (GWh)'!B380+Calculation_GWh!B379</f>
        <v>134101.76999999999</v>
      </c>
      <c r="C380" s="98">
        <f>'Month (GWh)'!C380+Calculation_GWh!C379</f>
        <v>220767.39</v>
      </c>
      <c r="D380" s="98">
        <f>'Month (GWh)'!D380+Calculation_GWh!D379</f>
        <v>44402.119999999995</v>
      </c>
      <c r="E380" s="98">
        <f>'Month (GWh)'!E380+Calculation_GWh!E379</f>
        <v>176365.27</v>
      </c>
      <c r="F380" s="98">
        <f>'Month (GWh)'!F380+Calculation_GWh!F379</f>
        <v>9863.2099999999991</v>
      </c>
      <c r="G380" s="98">
        <f>'Month (GWh)'!G380+Calculation_GWh!G379</f>
        <v>-192.75</v>
      </c>
      <c r="H380" s="98">
        <f>'Month (GWh)'!H380+Calculation_GWh!H379</f>
        <v>2383.0299999999997</v>
      </c>
      <c r="I380" s="98">
        <f>'Month (GWh)'!I380+Calculation_GWh!I379</f>
        <v>354869.16000000003</v>
      </c>
      <c r="J380" s="98">
        <f>'Month (GWh)'!J380+Calculation_GWh!J379</f>
        <v>322520.52999999991</v>
      </c>
      <c r="K380" s="98">
        <f>'Month (GWh)'!K380+Calculation_GWh!K379</f>
        <v>76785.100000000006</v>
      </c>
      <c r="L380" s="98">
        <f>'Month (GWh)'!L380+Calculation_GWh!L379</f>
        <v>144992.9</v>
      </c>
      <c r="M380" s="98">
        <f>'Month (GWh)'!M380+Calculation_GWh!M379</f>
        <v>29758.33</v>
      </c>
      <c r="N380" s="98">
        <f>'Month (GWh)'!N380+Calculation_GWh!N379</f>
        <v>46163.29</v>
      </c>
      <c r="O380" s="98">
        <f>'Month (GWh)'!O380+Calculation_GWh!O379</f>
        <v>12434.47</v>
      </c>
      <c r="P380" s="98">
        <f>'Month (GWh)'!P380+Calculation_GWh!P379</f>
        <v>515.94000000000005</v>
      </c>
      <c r="Q380" s="98">
        <f>'Month (GWh)'!Q380+Calculation_GWh!Q379</f>
        <v>1309.0100000000002</v>
      </c>
      <c r="R380" s="98">
        <f>'Month (GWh)'!R380+Calculation_GWh!R379</f>
        <v>0</v>
      </c>
      <c r="S380" s="98">
        <f>'Month (GWh)'!S380+Calculation_GWh!S379</f>
        <v>17632.489999999998</v>
      </c>
      <c r="T380" s="98">
        <f>'Month (GWh)'!T380+Calculation_GWh!T379</f>
        <v>329591.53000000003</v>
      </c>
    </row>
  </sheetData>
  <pageMargins left="0.7" right="0.7" top="0.75" bottom="0.75" header="0.3" footer="0.3"/>
  <pageSetup paperSize="9" orientation="portrait" verticalDpi="0" r:id="rId1"/>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9</vt:i4>
      </vt:variant>
    </vt:vector>
  </HeadingPairs>
  <TitlesOfParts>
    <vt:vector size="24" baseType="lpstr">
      <vt:lpstr>Cover Sheet</vt:lpstr>
      <vt:lpstr>Contents</vt:lpstr>
      <vt:lpstr>Notes</vt:lpstr>
      <vt:lpstr>Commentary</vt:lpstr>
      <vt:lpstr>Main Table (GWh)</vt:lpstr>
      <vt:lpstr>Annual (GWh)</vt:lpstr>
      <vt:lpstr>Quarter (GWh)</vt:lpstr>
      <vt:lpstr>Month (GWh)</vt:lpstr>
      <vt:lpstr>Calculation_GWh</vt:lpstr>
      <vt:lpstr>Main Table (mcm)</vt:lpstr>
      <vt:lpstr>Annual (mcm)</vt:lpstr>
      <vt:lpstr>Quarter (mcm)</vt:lpstr>
      <vt:lpstr>Month (mcm)</vt:lpstr>
      <vt:lpstr>Month (calorific values)</vt:lpstr>
      <vt:lpstr>Calculation_mcm</vt:lpstr>
      <vt:lpstr>'Annual (GWh)'!Print_Area</vt:lpstr>
      <vt:lpstr>'Annual (mcm)'!Print_Area</vt:lpstr>
      <vt:lpstr>'Main Table (GWh)'!Print_Area</vt:lpstr>
      <vt:lpstr>'Main Table (mcm)'!Print_Area</vt:lpstr>
      <vt:lpstr>'Month (calorific values)'!Print_Area</vt:lpstr>
      <vt:lpstr>'Month (GWh)'!Print_Area</vt:lpstr>
      <vt:lpstr>'Month (mcm)'!Print_Area</vt:lpstr>
      <vt:lpstr>'Quarter (GWh)'!Print_Area</vt:lpstr>
      <vt:lpstr>'Quarter (mcm)'!Print_Area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Clark, Zoe (Energy Security)</dc:creator>
  <cp:lastModifiedBy>Harris, Kevin (Energy Security)</cp:lastModifiedBy>
  <dcterms:created xsi:type="dcterms:W3CDTF">2024-02-12T10:14:26Z</dcterms:created>
  <dcterms:modified xsi:type="dcterms:W3CDTF">2026-07-28T08:28:18Z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2024-02-12T10:14:27Z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84dd5f47-7325-41d7-aad5-766743bd298f</vt:lpwstr>
  </property>
  <property fmtid="{D5CDD505-2E9C-101B-9397-08002B2CF9AE}" pid="8" name="MSIP_Label_ba62f585-b40f-4ab9-bafe-39150f03d124_ContentBits">
    <vt:lpwstr>0</vt:lpwstr>
  </property>
</Properties>
</file>