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codeName="ThisWorkbook" defaultThemeVersion="124226"/>
  <xr:revisionPtr revIDLastSave="0" documentId="8_{CCCE449F-7307-4C1E-9537-1BEC026E3326}" xr6:coauthVersionLast="47" xr6:coauthVersionMax="47" xr10:uidLastSave="{00000000-0000-0000-0000-000000000000}"/>
  <workbookProtection workbookAlgorithmName="SHA-512" workbookHashValue="N9Bj03SGiyMfrRAFfWDl32jBHyaHGtKNXIr5oP9/6+XMn/2gsBKkBu0Rbr8zKOxZ3iO3+xpn+yqemJPgO4Mdzw==" workbookSaltValue="qBtQWOhgD9VyZe4BEqoZAA==" workbookSpinCount="100000" lockStructure="1"/>
  <bookViews>
    <workbookView xWindow="-120" yWindow="-120" windowWidth="29040" windowHeight="15720" tabRatio="728" activeTab="3" xr2:uid="{00000000-000D-0000-FFFF-FFFF00000000}"/>
  </bookViews>
  <sheets>
    <sheet name="Cover_sheet" sheetId="7" r:id="rId1"/>
    <sheet name="config" sheetId="13" state="hidden" r:id="rId2"/>
    <sheet name="Contents" sheetId="8" r:id="rId3"/>
    <sheet name="Data - population" sheetId="3" r:id="rId4"/>
    <sheet name="Data - dwelling fires" sheetId="15" r:id="rId5"/>
    <sheet name="FIRE0201_working" sheetId="1" state="hidden" r:id="rId6"/>
    <sheet name="FIRE0201" sheetId="4" r:id="rId7"/>
    <sheet name="Notes" sheetId="16" r:id="rId8"/>
    <sheet name="QA checks" sheetId="14" state="hidden" r:id="rId9"/>
  </sheets>
  <definedNames>
    <definedName name="_xlnm._FilterDatabase" localSheetId="3" hidden="1">'Data - population'!$A$1:$D$1</definedName>
    <definedName name="_xlnm.Print_Area" localSheetId="2">Contents!$A$1:$E$7</definedName>
    <definedName name="_xlnm.Print_Area" localSheetId="6">FIRE0201!$A$1:$J$49</definedName>
    <definedName name="_xlnm.Print_Area" localSheetId="7">Notes!$A$1:$J$27</definedName>
    <definedName name="_xlnm.Print_Titles" localSheetId="6">FIRE0201!$A:$A,FIRE0201!$1:$4</definedName>
    <definedName name="_xlnm.Print_Titles" localSheetId="7">Notes!$A:$A,Notes!#REF!</definedName>
  </definedNames>
  <calcPr calcId="191028"/>
  <pivotCaches>
    <pivotCache cacheId="0" r:id="rId10"/>
    <pivotCache cacheId="1"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8" l="1"/>
  <c r="D7" i="8"/>
  <c r="N54" i="1" a="1"/>
  <c r="N54" i="1" s="1"/>
  <c r="M54" i="1" a="1"/>
  <c r="M54" i="1" s="1"/>
  <c r="L54" i="1" a="1"/>
  <c r="L54" i="1" s="1"/>
  <c r="K54" i="1" a="1"/>
  <c r="K54" i="1" s="1"/>
  <c r="N53" i="1" a="1"/>
  <c r="N53" i="1" s="1"/>
  <c r="M53" i="1" a="1"/>
  <c r="M53" i="1" s="1"/>
  <c r="L53" i="1" a="1"/>
  <c r="L53" i="1" s="1"/>
  <c r="K53" i="1" a="1"/>
  <c r="K53" i="1" s="1"/>
  <c r="N52" i="1" a="1"/>
  <c r="N52" i="1" s="1"/>
  <c r="M52" i="1" a="1"/>
  <c r="M52" i="1" s="1"/>
  <c r="L52" i="1" a="1"/>
  <c r="L52" i="1" s="1"/>
  <c r="K52" i="1" a="1"/>
  <c r="K52" i="1" s="1"/>
  <c r="N51" i="1" a="1"/>
  <c r="N51" i="1" s="1"/>
  <c r="M51" i="1" a="1"/>
  <c r="M51" i="1" s="1"/>
  <c r="L51" i="1" a="1"/>
  <c r="L51" i="1" s="1"/>
  <c r="K51" i="1" a="1"/>
  <c r="K51" i="1" s="1"/>
  <c r="N50" i="1" a="1"/>
  <c r="N50" i="1" s="1"/>
  <c r="M50" i="1" a="1"/>
  <c r="M50" i="1" s="1"/>
  <c r="L50" i="1" a="1"/>
  <c r="L50" i="1" s="1"/>
  <c r="K50" i="1" a="1"/>
  <c r="K50" i="1" s="1"/>
  <c r="N49" i="1" a="1"/>
  <c r="N49" i="1" s="1"/>
  <c r="M49" i="1" a="1"/>
  <c r="M49" i="1" s="1"/>
  <c r="L49" i="1" a="1"/>
  <c r="L49" i="1" s="1"/>
  <c r="K49" i="1" a="1"/>
  <c r="K49" i="1" s="1"/>
  <c r="N48" i="1" a="1"/>
  <c r="N48" i="1" s="1"/>
  <c r="M48" i="1" a="1"/>
  <c r="M48" i="1" s="1"/>
  <c r="L48" i="1" a="1"/>
  <c r="L48" i="1" s="1"/>
  <c r="K48" i="1" a="1"/>
  <c r="K48" i="1" s="1"/>
  <c r="N47" i="1" a="1"/>
  <c r="N47" i="1" s="1"/>
  <c r="M47" i="1" a="1"/>
  <c r="M47" i="1" s="1"/>
  <c r="L47" i="1" a="1"/>
  <c r="L47" i="1" s="1"/>
  <c r="K47" i="1" a="1"/>
  <c r="K47" i="1" s="1"/>
  <c r="N46" i="1" a="1"/>
  <c r="N46" i="1" s="1"/>
  <c r="M46" i="1" a="1"/>
  <c r="M46" i="1" s="1"/>
  <c r="L46" i="1" a="1"/>
  <c r="L46" i="1" s="1"/>
  <c r="K46" i="1" a="1"/>
  <c r="K46" i="1" s="1"/>
  <c r="N45" i="1" a="1"/>
  <c r="N45" i="1" s="1"/>
  <c r="M45" i="1" a="1"/>
  <c r="M45" i="1" s="1"/>
  <c r="L45" i="1" a="1"/>
  <c r="L45" i="1" s="1"/>
  <c r="K45" i="1" a="1"/>
  <c r="K45" i="1" s="1"/>
  <c r="N44" i="1" a="1"/>
  <c r="N44" i="1" s="1"/>
  <c r="M44" i="1" a="1"/>
  <c r="M44" i="1" s="1"/>
  <c r="L44" i="1" a="1"/>
  <c r="L44" i="1" s="1"/>
  <c r="K44" i="1" a="1"/>
  <c r="K44" i="1" s="1"/>
  <c r="N43" i="1" a="1"/>
  <c r="N43" i="1" s="1"/>
  <c r="M43" i="1" a="1"/>
  <c r="M43" i="1" s="1"/>
  <c r="L43" i="1" a="1"/>
  <c r="L43" i="1" s="1"/>
  <c r="K43" i="1" a="1"/>
  <c r="K43" i="1" s="1"/>
  <c r="N42" i="1" a="1"/>
  <c r="N42" i="1" s="1"/>
  <c r="M42" i="1" a="1"/>
  <c r="M42" i="1" s="1"/>
  <c r="L42" i="1" a="1"/>
  <c r="L42" i="1" s="1"/>
  <c r="K42" i="1" a="1"/>
  <c r="K42" i="1" s="1"/>
  <c r="N41" i="1" a="1"/>
  <c r="N41" i="1" s="1"/>
  <c r="M41" i="1" a="1"/>
  <c r="M41" i="1" s="1"/>
  <c r="L41" i="1" a="1"/>
  <c r="L41" i="1" s="1"/>
  <c r="K41" i="1" a="1"/>
  <c r="K41" i="1" s="1"/>
  <c r="N40" i="1" a="1"/>
  <c r="N40" i="1" s="1"/>
  <c r="M40" i="1" a="1"/>
  <c r="M40" i="1" s="1"/>
  <c r="L40" i="1" a="1"/>
  <c r="L40" i="1" s="1"/>
  <c r="K40" i="1" a="1"/>
  <c r="K40" i="1" s="1"/>
  <c r="N39" i="1" a="1"/>
  <c r="N39" i="1" s="1"/>
  <c r="M39" i="1" a="1"/>
  <c r="M39" i="1" s="1"/>
  <c r="L39" i="1" a="1"/>
  <c r="L39" i="1" s="1"/>
  <c r="K39" i="1" a="1"/>
  <c r="K39" i="1" s="1"/>
  <c r="N38" i="1" a="1"/>
  <c r="N38" i="1" s="1"/>
  <c r="M38" i="1" a="1"/>
  <c r="M38" i="1" s="1"/>
  <c r="L38" i="1" a="1"/>
  <c r="L38" i="1" s="1"/>
  <c r="K38" i="1" a="1"/>
  <c r="K38" i="1" s="1"/>
  <c r="N37" i="1" a="1"/>
  <c r="N37" i="1" s="1"/>
  <c r="M37" i="1" a="1"/>
  <c r="M37" i="1" s="1"/>
  <c r="L37" i="1" a="1"/>
  <c r="L37" i="1" s="1"/>
  <c r="K37" i="1" a="1"/>
  <c r="K37" i="1" s="1"/>
  <c r="N36" i="1" a="1"/>
  <c r="N36" i="1" s="1"/>
  <c r="M36" i="1" a="1"/>
  <c r="M36" i="1" s="1"/>
  <c r="L36" i="1" a="1"/>
  <c r="L36" i="1" s="1"/>
  <c r="K36" i="1" a="1"/>
  <c r="K36" i="1" s="1"/>
  <c r="N35" i="1" a="1"/>
  <c r="N35" i="1" s="1"/>
  <c r="M35" i="1" a="1"/>
  <c r="M35" i="1" s="1"/>
  <c r="L35" i="1" a="1"/>
  <c r="L35" i="1" s="1"/>
  <c r="K35" i="1" a="1"/>
  <c r="K35" i="1" s="1"/>
  <c r="N34" i="1" a="1"/>
  <c r="N34" i="1" s="1"/>
  <c r="M34" i="1" a="1"/>
  <c r="M34" i="1" s="1"/>
  <c r="L34" i="1" a="1"/>
  <c r="L34" i="1" s="1"/>
  <c r="K34" i="1" a="1"/>
  <c r="K34" i="1" s="1"/>
  <c r="N33" i="1" a="1"/>
  <c r="N33" i="1" s="1"/>
  <c r="M33" i="1" a="1"/>
  <c r="M33" i="1" s="1"/>
  <c r="L33" i="1" a="1"/>
  <c r="L33" i="1" s="1"/>
  <c r="K33" i="1" a="1"/>
  <c r="K33" i="1" s="1"/>
  <c r="N32" i="1" a="1"/>
  <c r="N32" i="1" s="1"/>
  <c r="M32" i="1" a="1"/>
  <c r="M32" i="1" s="1"/>
  <c r="L32" i="1" a="1"/>
  <c r="L32" i="1" s="1"/>
  <c r="K32" i="1" a="1"/>
  <c r="K32" i="1" s="1"/>
  <c r="N31" i="1" a="1"/>
  <c r="N31" i="1" s="1"/>
  <c r="M31" i="1" a="1"/>
  <c r="M31" i="1" s="1"/>
  <c r="L31" i="1" a="1"/>
  <c r="L31" i="1" s="1"/>
  <c r="K31" i="1" a="1"/>
  <c r="K31" i="1" s="1"/>
  <c r="N30" i="1" a="1"/>
  <c r="N30" i="1" s="1"/>
  <c r="M30" i="1" a="1"/>
  <c r="M30" i="1" s="1"/>
  <c r="L30" i="1" a="1"/>
  <c r="L30" i="1" s="1"/>
  <c r="K30" i="1" a="1"/>
  <c r="K30" i="1" s="1"/>
  <c r="N29" i="1" a="1"/>
  <c r="N29" i="1" s="1"/>
  <c r="M29" i="1" a="1"/>
  <c r="M29" i="1" s="1"/>
  <c r="L29" i="1" a="1"/>
  <c r="L29" i="1" s="1"/>
  <c r="K29" i="1" a="1"/>
  <c r="K29" i="1" s="1"/>
  <c r="N28" i="1" a="1"/>
  <c r="N28" i="1" s="1"/>
  <c r="M28" i="1" a="1"/>
  <c r="M28" i="1" s="1"/>
  <c r="L28" i="1" a="1"/>
  <c r="L28" i="1" s="1"/>
  <c r="K28" i="1" a="1"/>
  <c r="K28" i="1" s="1"/>
  <c r="N27" i="1" a="1"/>
  <c r="N27" i="1" s="1"/>
  <c r="M27" i="1" a="1"/>
  <c r="M27" i="1" s="1"/>
  <c r="L27" i="1" a="1"/>
  <c r="L27" i="1" s="1"/>
  <c r="K27" i="1" a="1"/>
  <c r="K27" i="1" s="1"/>
  <c r="N26" i="1" a="1"/>
  <c r="N26" i="1" s="1"/>
  <c r="M26" i="1" a="1"/>
  <c r="M26" i="1" s="1"/>
  <c r="L26" i="1" a="1"/>
  <c r="L26" i="1" s="1"/>
  <c r="K26" i="1" a="1"/>
  <c r="K26" i="1" s="1"/>
  <c r="N25" i="1" a="1"/>
  <c r="N25" i="1" s="1"/>
  <c r="M25" i="1" a="1"/>
  <c r="M25" i="1" s="1"/>
  <c r="L25" i="1" a="1"/>
  <c r="L25" i="1" s="1"/>
  <c r="K25" i="1" a="1"/>
  <c r="K25" i="1" s="1"/>
  <c r="N24" i="1" a="1"/>
  <c r="N24" i="1" s="1"/>
  <c r="M24" i="1" a="1"/>
  <c r="M24" i="1" s="1"/>
  <c r="L24" i="1" a="1"/>
  <c r="L24" i="1" s="1"/>
  <c r="K24" i="1" a="1"/>
  <c r="K24" i="1" s="1"/>
  <c r="N23" i="1" a="1"/>
  <c r="N23" i="1" s="1"/>
  <c r="M23" i="1" a="1"/>
  <c r="M23" i="1" s="1"/>
  <c r="L23" i="1" a="1"/>
  <c r="L23" i="1" s="1"/>
  <c r="K23" i="1" a="1"/>
  <c r="K23" i="1" s="1"/>
  <c r="N22" i="1" a="1"/>
  <c r="N22" i="1" s="1"/>
  <c r="M22" i="1" a="1"/>
  <c r="M22" i="1" s="1"/>
  <c r="L22" i="1" a="1"/>
  <c r="L22" i="1" s="1"/>
  <c r="K22" i="1" a="1"/>
  <c r="K22" i="1" s="1"/>
  <c r="N21" i="1" a="1"/>
  <c r="N21" i="1" s="1"/>
  <c r="M21" i="1" a="1"/>
  <c r="M21" i="1" s="1"/>
  <c r="L21" i="1" a="1"/>
  <c r="L21" i="1" s="1"/>
  <c r="K21" i="1" a="1"/>
  <c r="K21" i="1" s="1"/>
  <c r="N20" i="1" a="1"/>
  <c r="N20" i="1" s="1"/>
  <c r="M20" i="1" a="1"/>
  <c r="M20" i="1" s="1"/>
  <c r="L20" i="1" a="1"/>
  <c r="L20" i="1" s="1"/>
  <c r="K20" i="1" a="1"/>
  <c r="K20" i="1" s="1"/>
  <c r="N19" i="1" a="1"/>
  <c r="N19" i="1" s="1"/>
  <c r="M19" i="1" a="1"/>
  <c r="M19" i="1" s="1"/>
  <c r="L19" i="1" a="1"/>
  <c r="L19" i="1" s="1"/>
  <c r="K19" i="1" a="1"/>
  <c r="K19" i="1" s="1"/>
  <c r="N18" i="1" a="1"/>
  <c r="N18" i="1" s="1"/>
  <c r="M18" i="1" a="1"/>
  <c r="M18" i="1" s="1"/>
  <c r="L18" i="1" a="1"/>
  <c r="L18" i="1" s="1"/>
  <c r="K18" i="1" a="1"/>
  <c r="K18" i="1" s="1"/>
  <c r="N17" i="1" a="1"/>
  <c r="N17" i="1" s="1"/>
  <c r="M17" i="1" a="1"/>
  <c r="M17" i="1" s="1"/>
  <c r="L17" i="1" a="1"/>
  <c r="L17" i="1" s="1"/>
  <c r="K17" i="1" a="1"/>
  <c r="K17" i="1" s="1"/>
  <c r="N16" i="1" a="1"/>
  <c r="N16" i="1" s="1"/>
  <c r="M16" i="1" a="1"/>
  <c r="M16" i="1" s="1"/>
  <c r="L16" i="1" a="1"/>
  <c r="L16" i="1" s="1"/>
  <c r="K16" i="1" a="1"/>
  <c r="K16" i="1" s="1"/>
  <c r="N15" i="1" a="1"/>
  <c r="N15" i="1" s="1"/>
  <c r="M15" i="1" a="1"/>
  <c r="M15" i="1" s="1"/>
  <c r="L15" i="1" a="1"/>
  <c r="L15" i="1" s="1"/>
  <c r="K15" i="1" a="1"/>
  <c r="K15" i="1" s="1"/>
  <c r="N14" i="1" a="1"/>
  <c r="N14" i="1" s="1"/>
  <c r="M14" i="1" a="1"/>
  <c r="M14" i="1" s="1"/>
  <c r="L14" i="1" a="1"/>
  <c r="L14" i="1" s="1"/>
  <c r="K14" i="1" a="1"/>
  <c r="K14" i="1" s="1"/>
  <c r="N13" i="1" a="1"/>
  <c r="N13" i="1" s="1"/>
  <c r="M13" i="1" a="1"/>
  <c r="M13" i="1" s="1"/>
  <c r="L13" i="1" a="1"/>
  <c r="L13" i="1" s="1"/>
  <c r="K13" i="1" a="1"/>
  <c r="K13" i="1" s="1"/>
  <c r="N12" i="1" a="1"/>
  <c r="N12" i="1" s="1"/>
  <c r="M12" i="1" a="1"/>
  <c r="M12" i="1" s="1"/>
  <c r="L12" i="1" a="1"/>
  <c r="L12" i="1" s="1"/>
  <c r="K12" i="1" a="1"/>
  <c r="K12" i="1" s="1"/>
  <c r="N11" i="1" a="1"/>
  <c r="N11" i="1" s="1"/>
  <c r="M11" i="1" a="1"/>
  <c r="M11" i="1" s="1"/>
  <c r="L11" i="1" a="1"/>
  <c r="L11" i="1" s="1"/>
  <c r="K11" i="1" a="1"/>
  <c r="K11" i="1" s="1"/>
  <c r="N10" i="1" a="1"/>
  <c r="N10" i="1" s="1"/>
  <c r="M10" i="1" a="1"/>
  <c r="M10" i="1" s="1"/>
  <c r="L10" i="1" a="1"/>
  <c r="L10" i="1" s="1"/>
  <c r="K10" i="1" a="1"/>
  <c r="K10" i="1" s="1"/>
  <c r="N9" i="1" a="1"/>
  <c r="N9" i="1" s="1"/>
  <c r="M9" i="1" a="1"/>
  <c r="M9" i="1" s="1"/>
  <c r="L9" i="1" a="1"/>
  <c r="L9" i="1" s="1"/>
  <c r="K9" i="1" a="1"/>
  <c r="K9" i="1" s="1"/>
  <c r="N8" i="1" a="1"/>
  <c r="N8" i="1" s="1"/>
  <c r="M8" i="1" a="1"/>
  <c r="M8" i="1" s="1"/>
  <c r="L8" i="1" a="1"/>
  <c r="L8" i="1" s="1"/>
  <c r="K8" i="1" a="1"/>
  <c r="K8" i="1" s="1"/>
  <c r="N7" i="1" a="1"/>
  <c r="N7" i="1" s="1"/>
  <c r="M7" i="1" a="1"/>
  <c r="M7" i="1" s="1"/>
  <c r="L7" i="1" a="1"/>
  <c r="L7" i="1" s="1"/>
  <c r="K7" i="1" a="1"/>
  <c r="K7" i="1" s="1"/>
  <c r="N6" i="1" a="1"/>
  <c r="N6" i="1" s="1"/>
  <c r="M6" i="1" a="1"/>
  <c r="M6" i="1" s="1"/>
  <c r="L6" i="1" a="1"/>
  <c r="L6" i="1" s="1"/>
  <c r="K6" i="1" a="1"/>
  <c r="K6" i="1" s="1"/>
  <c r="N5" i="1" a="1"/>
  <c r="N5" i="1" s="1"/>
  <c r="M5" i="1" a="1"/>
  <c r="M5" i="1" s="1"/>
  <c r="L5" i="1" a="1"/>
  <c r="L5" i="1" s="1"/>
  <c r="K5" i="1" a="1"/>
  <c r="K5" i="1" s="1"/>
  <c r="A6" i="16"/>
  <c r="O53" i="1"/>
  <c r="D6" i="8"/>
  <c r="H61" i="14" a="1"/>
  <c r="H61" i="14" s="1"/>
  <c r="G5" i="14" a="1"/>
  <c r="G5" i="14" s="1"/>
  <c r="A10" i="7"/>
  <c r="O51" i="1" l="1"/>
  <c r="O50" i="1"/>
  <c r="O52" i="1"/>
  <c r="O54" i="1"/>
  <c r="O65" i="14"/>
  <c r="P103" i="14"/>
  <c r="P97" i="14"/>
  <c r="P85" i="14"/>
  <c r="P73" i="14"/>
  <c r="O103" i="14"/>
  <c r="O97" i="14"/>
  <c r="O88" i="14"/>
  <c r="O79" i="14"/>
  <c r="O73" i="14"/>
  <c r="R102" i="14"/>
  <c r="R93" i="14"/>
  <c r="R81" i="14"/>
  <c r="R63" i="14"/>
  <c r="R62" i="14"/>
  <c r="Q105" i="14"/>
  <c r="Q96" i="14"/>
  <c r="Q84" i="14"/>
  <c r="Q72" i="14"/>
  <c r="P105" i="14"/>
  <c r="P96" i="14"/>
  <c r="P87" i="14"/>
  <c r="P78" i="14"/>
  <c r="P72" i="14"/>
  <c r="O105" i="14"/>
  <c r="O99" i="14"/>
  <c r="O87" i="14"/>
  <c r="O84" i="14"/>
  <c r="O72" i="14"/>
  <c r="O69" i="14"/>
  <c r="O66" i="14"/>
  <c r="O63" i="14"/>
  <c r="R110" i="14"/>
  <c r="X110" i="14" s="1"/>
  <c r="R107" i="14"/>
  <c r="X107" i="14" s="1"/>
  <c r="R104" i="14"/>
  <c r="R101" i="14"/>
  <c r="R98" i="14"/>
  <c r="R95" i="14"/>
  <c r="R92" i="14"/>
  <c r="R89" i="14"/>
  <c r="R86" i="14"/>
  <c r="R83" i="14"/>
  <c r="R80" i="14"/>
  <c r="R77" i="14"/>
  <c r="R74" i="14"/>
  <c r="R71" i="14"/>
  <c r="R68" i="14"/>
  <c r="R65" i="14"/>
  <c r="R106" i="14"/>
  <c r="R97" i="14"/>
  <c r="R91" i="14"/>
  <c r="R85" i="14"/>
  <c r="R79" i="14"/>
  <c r="R73" i="14"/>
  <c r="R67" i="14"/>
  <c r="Q106" i="14"/>
  <c r="Q97" i="14"/>
  <c r="Q88" i="14"/>
  <c r="Q79" i="14"/>
  <c r="Q70" i="14"/>
  <c r="P100" i="14"/>
  <c r="P88" i="14"/>
  <c r="P76" i="14"/>
  <c r="P70" i="14"/>
  <c r="O109" i="14"/>
  <c r="O94" i="14"/>
  <c r="O82" i="14"/>
  <c r="O67" i="14"/>
  <c r="R108" i="14"/>
  <c r="X108" i="14" s="1"/>
  <c r="R96" i="14"/>
  <c r="R84" i="14"/>
  <c r="R72" i="14"/>
  <c r="Q102" i="14"/>
  <c r="Q93" i="14"/>
  <c r="Q81" i="14"/>
  <c r="Q63" i="14"/>
  <c r="P102" i="14"/>
  <c r="P90" i="14"/>
  <c r="P75" i="14"/>
  <c r="P69" i="14"/>
  <c r="P62" i="14"/>
  <c r="O93" i="14"/>
  <c r="O75" i="14"/>
  <c r="Q110" i="14"/>
  <c r="W110" i="14" s="1"/>
  <c r="Q107" i="14"/>
  <c r="W107" i="14" s="1"/>
  <c r="Q104" i="14"/>
  <c r="Q101" i="14"/>
  <c r="Q98" i="14"/>
  <c r="Q95" i="14"/>
  <c r="Q92" i="14"/>
  <c r="Q89" i="14"/>
  <c r="Q86" i="14"/>
  <c r="Q83" i="14"/>
  <c r="Q80" i="14"/>
  <c r="Q77" i="14"/>
  <c r="Q74" i="14"/>
  <c r="Q71" i="14"/>
  <c r="Q68" i="14"/>
  <c r="Q65" i="14"/>
  <c r="R103" i="14"/>
  <c r="Q103" i="14"/>
  <c r="Q94" i="14"/>
  <c r="Q85" i="14"/>
  <c r="Q73" i="14"/>
  <c r="Q64" i="14"/>
  <c r="P109" i="14"/>
  <c r="V109" i="14" s="1"/>
  <c r="P94" i="14"/>
  <c r="P82" i="14"/>
  <c r="P64" i="14"/>
  <c r="O100" i="14"/>
  <c r="O85" i="14"/>
  <c r="O70" i="14"/>
  <c r="O62" i="14"/>
  <c r="R99" i="14"/>
  <c r="R90" i="14"/>
  <c r="R78" i="14"/>
  <c r="R69" i="14"/>
  <c r="Q108" i="14"/>
  <c r="W108" i="14" s="1"/>
  <c r="Q90" i="14"/>
  <c r="Q78" i="14"/>
  <c r="Q69" i="14"/>
  <c r="Q62" i="14"/>
  <c r="P99" i="14"/>
  <c r="P84" i="14"/>
  <c r="P66" i="14"/>
  <c r="O108" i="14"/>
  <c r="U108" i="14" s="1"/>
  <c r="O96" i="14"/>
  <c r="O81" i="14"/>
  <c r="P110" i="14"/>
  <c r="V110" i="14" s="1"/>
  <c r="P107" i="14"/>
  <c r="V107" i="14" s="1"/>
  <c r="P104" i="14"/>
  <c r="P101" i="14"/>
  <c r="P98" i="14"/>
  <c r="P95" i="14"/>
  <c r="P92" i="14"/>
  <c r="P89" i="14"/>
  <c r="P86" i="14"/>
  <c r="P83" i="14"/>
  <c r="P80" i="14"/>
  <c r="P77" i="14"/>
  <c r="P74" i="14"/>
  <c r="P71" i="14"/>
  <c r="P68" i="14"/>
  <c r="P65" i="14"/>
  <c r="R109" i="14"/>
  <c r="X109" i="14" s="1"/>
  <c r="R100" i="14"/>
  <c r="R94" i="14"/>
  <c r="R88" i="14"/>
  <c r="R82" i="14"/>
  <c r="R76" i="14"/>
  <c r="R70" i="14"/>
  <c r="R64" i="14"/>
  <c r="Q109" i="14"/>
  <c r="W109" i="14" s="1"/>
  <c r="Q100" i="14"/>
  <c r="Q91" i="14"/>
  <c r="Q82" i="14"/>
  <c r="Q76" i="14"/>
  <c r="Q67" i="14"/>
  <c r="P106" i="14"/>
  <c r="P91" i="14"/>
  <c r="P79" i="14"/>
  <c r="P67" i="14"/>
  <c r="O106" i="14"/>
  <c r="O91" i="14"/>
  <c r="O76" i="14"/>
  <c r="O64" i="14"/>
  <c r="R105" i="14"/>
  <c r="R87" i="14"/>
  <c r="R75" i="14"/>
  <c r="R66" i="14"/>
  <c r="Q99" i="14"/>
  <c r="Q87" i="14"/>
  <c r="Q75" i="14"/>
  <c r="Q66" i="14"/>
  <c r="P108" i="14"/>
  <c r="P93" i="14"/>
  <c r="P81" i="14"/>
  <c r="P63" i="14"/>
  <c r="O102" i="14"/>
  <c r="O90" i="14"/>
  <c r="O78" i="14"/>
  <c r="O110" i="14"/>
  <c r="U110" i="14" s="1"/>
  <c r="O107" i="14"/>
  <c r="U107" i="14" s="1"/>
  <c r="O104" i="14"/>
  <c r="O101" i="14"/>
  <c r="O98" i="14"/>
  <c r="O95" i="14"/>
  <c r="O92" i="14"/>
  <c r="O89" i="14"/>
  <c r="O86" i="14"/>
  <c r="O83" i="14"/>
  <c r="O80" i="14"/>
  <c r="O77" i="14"/>
  <c r="O74" i="14"/>
  <c r="O71" i="14"/>
  <c r="O68" i="14"/>
  <c r="O48" i="1"/>
  <c r="U109" i="14"/>
  <c r="V108" i="14"/>
  <c r="P54" i="14"/>
  <c r="O54" i="14"/>
  <c r="Q52" i="14"/>
  <c r="Q51" i="14"/>
  <c r="Q50" i="14"/>
  <c r="N54" i="14"/>
  <c r="Q54" i="14"/>
  <c r="Q53" i="14"/>
  <c r="P53" i="14"/>
  <c r="O53" i="14"/>
  <c r="P51" i="14"/>
  <c r="N53" i="14"/>
  <c r="O51" i="14"/>
  <c r="P52" i="14"/>
  <c r="N51" i="14"/>
  <c r="O52" i="14"/>
  <c r="N52" i="14"/>
  <c r="A8" i="7"/>
  <c r="A2" i="8"/>
  <c r="A9" i="7"/>
  <c r="A5" i="7"/>
  <c r="A3" i="7"/>
  <c r="O49" i="1" l="1"/>
  <c r="O47" i="1" l="1"/>
  <c r="O46" i="1"/>
  <c r="O45" i="1" l="1"/>
  <c r="O34" i="1"/>
  <c r="O31" i="1"/>
  <c r="B3" i="1"/>
  <c r="C54" i="1" l="1" a="1"/>
  <c r="C54" i="1" s="1"/>
  <c r="G54" i="1" s="1"/>
  <c r="C53" i="1" a="1"/>
  <c r="C53" i="1" s="1"/>
  <c r="G53" i="1" s="1"/>
  <c r="B52" i="1" a="1"/>
  <c r="B52" i="1" s="1"/>
  <c r="C51" i="1" a="1"/>
  <c r="C51" i="1" s="1"/>
  <c r="G51" i="1" s="1"/>
  <c r="B50" i="1" a="1"/>
  <c r="B50" i="1" s="1"/>
  <c r="D50" i="1" a="1"/>
  <c r="D50" i="1" s="1"/>
  <c r="H50" i="1" s="1"/>
  <c r="D54" i="1" a="1"/>
  <c r="D54" i="1" s="1"/>
  <c r="H54" i="1" s="1"/>
  <c r="D53" i="1" a="1"/>
  <c r="D53" i="1" s="1"/>
  <c r="H53" i="1" s="1"/>
  <c r="C52" i="1" a="1"/>
  <c r="C52" i="1" s="1"/>
  <c r="G52" i="1" s="1"/>
  <c r="D51" i="1" a="1"/>
  <c r="D51" i="1" s="1"/>
  <c r="H51" i="1" s="1"/>
  <c r="C50" i="1" a="1"/>
  <c r="C50" i="1" s="1"/>
  <c r="G50" i="1" s="1"/>
  <c r="B54" i="1" a="1"/>
  <c r="B54" i="1" s="1"/>
  <c r="B53" i="1" a="1"/>
  <c r="B53" i="1" s="1"/>
  <c r="B51" i="1" a="1"/>
  <c r="B51" i="1" s="1"/>
  <c r="D52" i="1" a="1"/>
  <c r="D52" i="1" s="1"/>
  <c r="H52" i="1" s="1"/>
  <c r="O7" i="1"/>
  <c r="O10" i="1"/>
  <c r="O13" i="1"/>
  <c r="O16" i="1"/>
  <c r="O22" i="1"/>
  <c r="O25" i="1"/>
  <c r="O28" i="1"/>
  <c r="O37" i="1"/>
  <c r="O40" i="1"/>
  <c r="O43" i="1"/>
  <c r="D49" i="1" a="1"/>
  <c r="D49" i="1" s="1"/>
  <c r="D45" i="1" a="1"/>
  <c r="D45" i="1" s="1"/>
  <c r="D41" i="1" a="1"/>
  <c r="D41" i="1" s="1"/>
  <c r="D37" i="1" a="1"/>
  <c r="D37" i="1" s="1"/>
  <c r="D33" i="1" a="1"/>
  <c r="D33" i="1" s="1"/>
  <c r="D29" i="1" a="1"/>
  <c r="D29" i="1" s="1"/>
  <c r="C27" i="1" a="1"/>
  <c r="C27" i="1" s="1"/>
  <c r="C25" i="1" a="1"/>
  <c r="C25" i="1" s="1"/>
  <c r="C23" i="1" a="1"/>
  <c r="C23" i="1" s="1"/>
  <c r="C19" i="1" a="1"/>
  <c r="C19" i="1" s="1"/>
  <c r="C15" i="1" a="1"/>
  <c r="C15" i="1" s="1"/>
  <c r="C11" i="1" a="1"/>
  <c r="C11" i="1" s="1"/>
  <c r="C7" i="1" a="1"/>
  <c r="C7" i="1" s="1"/>
  <c r="D44" i="1" a="1"/>
  <c r="D44" i="1" s="1"/>
  <c r="C18" i="1" a="1"/>
  <c r="C18" i="1" s="1"/>
  <c r="C10" i="1" a="1"/>
  <c r="C10" i="1" s="1"/>
  <c r="C44" i="1" a="1"/>
  <c r="C44" i="1" s="1"/>
  <c r="C36" i="1" a="1"/>
  <c r="C36" i="1" s="1"/>
  <c r="D28" i="1" a="1"/>
  <c r="D28" i="1" s="1"/>
  <c r="B22" i="1" a="1"/>
  <c r="B22" i="1" s="1"/>
  <c r="B10" i="1" a="1"/>
  <c r="B10" i="1" s="1"/>
  <c r="B44" i="1" a="1"/>
  <c r="B44" i="1" s="1"/>
  <c r="B32" i="1" a="1"/>
  <c r="B32" i="1" s="1"/>
  <c r="D17" i="1" a="1"/>
  <c r="D17" i="1" s="1"/>
  <c r="D5" i="1" a="1"/>
  <c r="D5" i="1" s="1"/>
  <c r="D43" i="1" a="1"/>
  <c r="D43" i="1" s="1"/>
  <c r="D31" i="1" a="1"/>
  <c r="D31" i="1" s="1"/>
  <c r="C24" i="1" a="1"/>
  <c r="C24" i="1" s="1"/>
  <c r="C17" i="1" a="1"/>
  <c r="C17" i="1" s="1"/>
  <c r="C5" i="1" a="1"/>
  <c r="C5" i="1" s="1"/>
  <c r="C43" i="1" a="1"/>
  <c r="C43" i="1" s="1"/>
  <c r="C31" i="1" a="1"/>
  <c r="C31" i="1" s="1"/>
  <c r="B17" i="1" a="1"/>
  <c r="B17" i="1" s="1"/>
  <c r="B9" i="1" a="1"/>
  <c r="B9" i="1" s="1"/>
  <c r="B43" i="1" a="1"/>
  <c r="B43" i="1" s="1"/>
  <c r="B35" i="1" a="1"/>
  <c r="B35" i="1" s="1"/>
  <c r="B26" i="1" a="1"/>
  <c r="B26" i="1" s="1"/>
  <c r="D20" i="1" a="1"/>
  <c r="D20" i="1" s="1"/>
  <c r="D12" i="1" a="1"/>
  <c r="D12" i="1" s="1"/>
  <c r="D42" i="1" a="1"/>
  <c r="D42" i="1" s="1"/>
  <c r="D34" i="1" a="1"/>
  <c r="D34" i="1" s="1"/>
  <c r="C16" i="1" a="1"/>
  <c r="C16" i="1" s="1"/>
  <c r="C8" i="1" a="1"/>
  <c r="C8" i="1" s="1"/>
  <c r="C42" i="1" a="1"/>
  <c r="C42" i="1" s="1"/>
  <c r="D27" i="1" a="1"/>
  <c r="D27" i="1" s="1"/>
  <c r="D23" i="1" a="1"/>
  <c r="D23" i="1" s="1"/>
  <c r="B12" i="1" a="1"/>
  <c r="B12" i="1" s="1"/>
  <c r="B42" i="1" a="1"/>
  <c r="B42" i="1" s="1"/>
  <c r="B30" i="1" a="1"/>
  <c r="B30" i="1" s="1"/>
  <c r="D15" i="1" a="1"/>
  <c r="D15" i="1" s="1"/>
  <c r="D7" i="1" a="1"/>
  <c r="D7" i="1" s="1"/>
  <c r="C49" i="1" a="1"/>
  <c r="C49" i="1" s="1"/>
  <c r="C45" i="1" a="1"/>
  <c r="C45" i="1" s="1"/>
  <c r="C41" i="1" a="1"/>
  <c r="C41" i="1" s="1"/>
  <c r="C37" i="1" a="1"/>
  <c r="C37" i="1" s="1"/>
  <c r="C33" i="1" a="1"/>
  <c r="C33" i="1" s="1"/>
  <c r="C29" i="1" a="1"/>
  <c r="C29" i="1" s="1"/>
  <c r="B23" i="1" a="1"/>
  <c r="B23" i="1" s="1"/>
  <c r="B19" i="1" a="1"/>
  <c r="B19" i="1" s="1"/>
  <c r="B15" i="1" a="1"/>
  <c r="B15" i="1" s="1"/>
  <c r="B11" i="1" a="1"/>
  <c r="B11" i="1" s="1"/>
  <c r="B7" i="1" a="1"/>
  <c r="B7" i="1" s="1"/>
  <c r="D48" i="1" a="1"/>
  <c r="D48" i="1" s="1"/>
  <c r="D40" i="1" a="1"/>
  <c r="D40" i="1" s="1"/>
  <c r="D36" i="1" a="1"/>
  <c r="D36" i="1" s="1"/>
  <c r="D32" i="1" a="1"/>
  <c r="D32" i="1" s="1"/>
  <c r="C22" i="1" a="1"/>
  <c r="C22" i="1" s="1"/>
  <c r="C14" i="1" a="1"/>
  <c r="C14" i="1" s="1"/>
  <c r="C6" i="1" a="1"/>
  <c r="C6" i="1" s="1"/>
  <c r="C48" i="1" a="1"/>
  <c r="C48" i="1" s="1"/>
  <c r="C40" i="1" a="1"/>
  <c r="C40" i="1" s="1"/>
  <c r="C32" i="1" a="1"/>
  <c r="C32" i="1" s="1"/>
  <c r="D26" i="1" a="1"/>
  <c r="D26" i="1" s="1"/>
  <c r="D24" i="1" a="1"/>
  <c r="D24" i="1" s="1"/>
  <c r="B18" i="1" a="1"/>
  <c r="B18" i="1" s="1"/>
  <c r="B14" i="1" a="1"/>
  <c r="B14" i="1" s="1"/>
  <c r="B6" i="1" a="1"/>
  <c r="B6" i="1" s="1"/>
  <c r="B48" i="1" a="1"/>
  <c r="B48" i="1" s="1"/>
  <c r="B40" i="1" a="1"/>
  <c r="B40" i="1" s="1"/>
  <c r="B36" i="1" a="1"/>
  <c r="B36" i="1" s="1"/>
  <c r="D21" i="1" a="1"/>
  <c r="D21" i="1" s="1"/>
  <c r="D13" i="1" a="1"/>
  <c r="D13" i="1" s="1"/>
  <c r="D9" i="1" a="1"/>
  <c r="D9" i="1" s="1"/>
  <c r="D47" i="1" a="1"/>
  <c r="D47" i="1" s="1"/>
  <c r="D39" i="1" a="1"/>
  <c r="D39" i="1" s="1"/>
  <c r="D35" i="1" a="1"/>
  <c r="D35" i="1" s="1"/>
  <c r="C28" i="1" a="1"/>
  <c r="C28" i="1" s="1"/>
  <c r="C26" i="1" a="1"/>
  <c r="C26" i="1" s="1"/>
  <c r="C21" i="1" a="1"/>
  <c r="C21" i="1" s="1"/>
  <c r="C13" i="1" a="1"/>
  <c r="C13" i="1" s="1"/>
  <c r="C9" i="1" a="1"/>
  <c r="C9" i="1" s="1"/>
  <c r="C47" i="1" a="1"/>
  <c r="C47" i="1" s="1"/>
  <c r="C39" i="1" a="1"/>
  <c r="C39" i="1" s="1"/>
  <c r="C35" i="1" a="1"/>
  <c r="C35" i="1" s="1"/>
  <c r="B21" i="1" a="1"/>
  <c r="B21" i="1" s="1"/>
  <c r="B13" i="1" a="1"/>
  <c r="B13" i="1" s="1"/>
  <c r="B5" i="1" a="1"/>
  <c r="B5" i="1" s="1"/>
  <c r="B47" i="1" a="1"/>
  <c r="B47" i="1" s="1"/>
  <c r="B39" i="1" a="1"/>
  <c r="B39" i="1" s="1"/>
  <c r="B31" i="1" a="1"/>
  <c r="B31" i="1" s="1"/>
  <c r="B28" i="1" a="1"/>
  <c r="B28" i="1" s="1"/>
  <c r="B24" i="1" a="1"/>
  <c r="B24" i="1" s="1"/>
  <c r="D16" i="1" a="1"/>
  <c r="D16" i="1" s="1"/>
  <c r="D8" i="1" a="1"/>
  <c r="D8" i="1" s="1"/>
  <c r="D46" i="1" a="1"/>
  <c r="D46" i="1" s="1"/>
  <c r="D38" i="1" a="1"/>
  <c r="D38" i="1" s="1"/>
  <c r="D30" i="1" a="1"/>
  <c r="D30" i="1" s="1"/>
  <c r="C20" i="1" a="1"/>
  <c r="C20" i="1" s="1"/>
  <c r="C12" i="1" a="1"/>
  <c r="C12" i="1" s="1"/>
  <c r="C46" i="1" a="1"/>
  <c r="C46" i="1" s="1"/>
  <c r="C38" i="1" a="1"/>
  <c r="C38" i="1" s="1"/>
  <c r="C34" i="1" a="1"/>
  <c r="C34" i="1" s="1"/>
  <c r="C30" i="1" a="1"/>
  <c r="C30" i="1" s="1"/>
  <c r="D25" i="1" a="1"/>
  <c r="D25" i="1" s="1"/>
  <c r="B20" i="1" a="1"/>
  <c r="B20" i="1" s="1"/>
  <c r="B16" i="1" a="1"/>
  <c r="B16" i="1" s="1"/>
  <c r="B8" i="1" a="1"/>
  <c r="B8" i="1" s="1"/>
  <c r="B46" i="1" a="1"/>
  <c r="B46" i="1" s="1"/>
  <c r="B38" i="1" a="1"/>
  <c r="B38" i="1" s="1"/>
  <c r="B34" i="1" a="1"/>
  <c r="B34" i="1" s="1"/>
  <c r="D19" i="1" a="1"/>
  <c r="D19" i="1" s="1"/>
  <c r="D11" i="1" a="1"/>
  <c r="D11" i="1" s="1"/>
  <c r="B49" i="1" a="1"/>
  <c r="B49" i="1" s="1"/>
  <c r="B45" i="1" a="1"/>
  <c r="B45" i="1" s="1"/>
  <c r="B41" i="1" a="1"/>
  <c r="B41" i="1" s="1"/>
  <c r="B37" i="1" a="1"/>
  <c r="B37" i="1" s="1"/>
  <c r="B33" i="1" a="1"/>
  <c r="B33" i="1" s="1"/>
  <c r="B29" i="1" a="1"/>
  <c r="B29" i="1" s="1"/>
  <c r="B27" i="1" a="1"/>
  <c r="B27" i="1" s="1"/>
  <c r="B25" i="1" a="1"/>
  <c r="B25" i="1" s="1"/>
  <c r="D22" i="1" a="1"/>
  <c r="D22" i="1" s="1"/>
  <c r="D18" i="1" a="1"/>
  <c r="D18" i="1" s="1"/>
  <c r="D14" i="1" a="1"/>
  <c r="D14" i="1" s="1"/>
  <c r="D10" i="1" a="1"/>
  <c r="D10" i="1" s="1"/>
  <c r="D6" i="1" a="1"/>
  <c r="D6" i="1" s="1"/>
  <c r="O35" i="1"/>
  <c r="O14" i="1"/>
  <c r="O20" i="1"/>
  <c r="O26" i="1"/>
  <c r="O29" i="1"/>
  <c r="O32" i="1"/>
  <c r="O17" i="1"/>
  <c r="O23" i="1"/>
  <c r="O8" i="1"/>
  <c r="O38" i="1"/>
  <c r="O41" i="1"/>
  <c r="O44" i="1"/>
  <c r="O19" i="1"/>
  <c r="O5" i="1"/>
  <c r="O11" i="1"/>
  <c r="O6" i="1"/>
  <c r="O9" i="1"/>
  <c r="O12" i="1"/>
  <c r="O15" i="1"/>
  <c r="O18" i="1"/>
  <c r="O21" i="1"/>
  <c r="O24" i="1"/>
  <c r="O27" i="1"/>
  <c r="O30" i="1"/>
  <c r="O33" i="1"/>
  <c r="O36" i="1"/>
  <c r="O39" i="1"/>
  <c r="O42" i="1"/>
  <c r="D46" i="4"/>
  <c r="P47" i="14" s="1"/>
  <c r="B44" i="4"/>
  <c r="N45" i="14" s="1"/>
  <c r="F36" i="1"/>
  <c r="C44" i="4"/>
  <c r="O45" i="14" s="1"/>
  <c r="G43" i="1"/>
  <c r="G42" i="1"/>
  <c r="G37" i="1"/>
  <c r="G33" i="1"/>
  <c r="H32" i="1"/>
  <c r="F32" i="1"/>
  <c r="G31" i="1"/>
  <c r="G29" i="1"/>
  <c r="H28" i="1"/>
  <c r="F28" i="1"/>
  <c r="G27" i="1"/>
  <c r="F26" i="1"/>
  <c r="G25" i="1"/>
  <c r="H24" i="1"/>
  <c r="F24" i="1"/>
  <c r="G23" i="1"/>
  <c r="G21" i="1"/>
  <c r="H20" i="1"/>
  <c r="F20" i="1"/>
  <c r="G19" i="1"/>
  <c r="F18" i="1"/>
  <c r="G17" i="1"/>
  <c r="H16" i="1"/>
  <c r="F16" i="1"/>
  <c r="G15" i="1"/>
  <c r="F14" i="1"/>
  <c r="G13" i="1"/>
  <c r="H12" i="1"/>
  <c r="F12" i="1"/>
  <c r="G11" i="1"/>
  <c r="F10" i="1"/>
  <c r="G9" i="1"/>
  <c r="H8" i="1"/>
  <c r="G7" i="1"/>
  <c r="F6" i="1"/>
  <c r="G5" i="1"/>
  <c r="F43" i="1"/>
  <c r="F41" i="1"/>
  <c r="F35" i="1"/>
  <c r="D44" i="4"/>
  <c r="P45" i="14" s="1"/>
  <c r="H43" i="1"/>
  <c r="H42" i="1"/>
  <c r="H41" i="1"/>
  <c r="H40" i="1"/>
  <c r="H39" i="1"/>
  <c r="H37" i="1"/>
  <c r="H36" i="1"/>
  <c r="H34" i="1"/>
  <c r="H33" i="1"/>
  <c r="F33" i="1"/>
  <c r="H29" i="1"/>
  <c r="G28" i="1"/>
  <c r="H27" i="1"/>
  <c r="G26" i="1"/>
  <c r="H23" i="1"/>
  <c r="G22" i="1"/>
  <c r="F21" i="1"/>
  <c r="G18" i="1"/>
  <c r="F17" i="1"/>
  <c r="H15" i="1"/>
  <c r="G10" i="1"/>
  <c r="F9" i="1"/>
  <c r="H7" i="1"/>
  <c r="G6" i="1"/>
  <c r="F5" i="1"/>
  <c r="H25" i="1"/>
  <c r="F23" i="1"/>
  <c r="H21" i="1"/>
  <c r="H17" i="1"/>
  <c r="H9" i="1"/>
  <c r="H5" i="1"/>
  <c r="F44" i="1"/>
  <c r="G41" i="1"/>
  <c r="G36" i="1"/>
  <c r="G44" i="1"/>
  <c r="H26" i="1"/>
  <c r="F40" i="1"/>
  <c r="F42" i="1"/>
  <c r="F30" i="1"/>
  <c r="G28" i="4" l="1"/>
  <c r="V85" i="14" s="1"/>
  <c r="H6" i="1"/>
  <c r="H22" i="1"/>
  <c r="E33" i="1" a="1"/>
  <c r="E33" i="1" s="1"/>
  <c r="E49" i="1" a="1"/>
  <c r="E49" i="1" s="1"/>
  <c r="B49" i="4"/>
  <c r="G38" i="1"/>
  <c r="H30" i="1"/>
  <c r="D48" i="4"/>
  <c r="E25" i="1" a="1"/>
  <c r="E25" i="1" s="1"/>
  <c r="E37" i="1" a="1"/>
  <c r="E37" i="1" s="1"/>
  <c r="H11" i="1"/>
  <c r="B46" i="4"/>
  <c r="N47" i="14" s="1"/>
  <c r="C46" i="4"/>
  <c r="O47" i="14" s="1"/>
  <c r="H38" i="1"/>
  <c r="B47" i="4"/>
  <c r="G35" i="1"/>
  <c r="H13" i="1"/>
  <c r="B48" i="4"/>
  <c r="C48" i="4"/>
  <c r="E23" i="1" a="1"/>
  <c r="E23" i="1" s="1"/>
  <c r="E44" i="1" a="1"/>
  <c r="E44" i="1" s="1"/>
  <c r="H26" i="4"/>
  <c r="W83" i="14" s="1"/>
  <c r="F44" i="4"/>
  <c r="U101" i="14" s="1"/>
  <c r="H21" i="4"/>
  <c r="W78" i="14" s="1"/>
  <c r="G6" i="4"/>
  <c r="H15" i="4"/>
  <c r="G22" i="4"/>
  <c r="V79" i="14" s="1"/>
  <c r="H34" i="4"/>
  <c r="W91" i="14" s="1"/>
  <c r="H40" i="4"/>
  <c r="W97" i="14" s="1"/>
  <c r="G5" i="4"/>
  <c r="G9" i="4"/>
  <c r="H12" i="4"/>
  <c r="F16" i="4"/>
  <c r="U73" i="14" s="1"/>
  <c r="G19" i="4"/>
  <c r="V76" i="14" s="1"/>
  <c r="G23" i="4"/>
  <c r="V80" i="14" s="1"/>
  <c r="F26" i="4"/>
  <c r="U83" i="14" s="1"/>
  <c r="G29" i="4"/>
  <c r="V86" i="14" s="1"/>
  <c r="G33" i="4"/>
  <c r="V90" i="14" s="1"/>
  <c r="F30" i="4"/>
  <c r="U87" i="14" s="1"/>
  <c r="G44" i="4"/>
  <c r="V101" i="14" s="1"/>
  <c r="H5" i="4"/>
  <c r="F23" i="4"/>
  <c r="U80" i="14" s="1"/>
  <c r="H7" i="4"/>
  <c r="F17" i="4"/>
  <c r="U74" i="14" s="1"/>
  <c r="H23" i="4"/>
  <c r="W80" i="14" s="1"/>
  <c r="H29" i="4"/>
  <c r="W86" i="14" s="1"/>
  <c r="H36" i="4"/>
  <c r="W93" i="14" s="1"/>
  <c r="H41" i="4"/>
  <c r="W98" i="14" s="1"/>
  <c r="F35" i="4"/>
  <c r="U92" i="14" s="1"/>
  <c r="F6" i="4"/>
  <c r="U63" i="14" s="1"/>
  <c r="F10" i="4"/>
  <c r="U67" i="14" s="1"/>
  <c r="G13" i="4"/>
  <c r="H16" i="4"/>
  <c r="F20" i="4"/>
  <c r="U77" i="14" s="1"/>
  <c r="F24" i="4"/>
  <c r="U81" i="14" s="1"/>
  <c r="G27" i="4"/>
  <c r="V84" i="14" s="1"/>
  <c r="G31" i="4"/>
  <c r="V88" i="14" s="1"/>
  <c r="G37" i="4"/>
  <c r="V94" i="14" s="1"/>
  <c r="F36" i="4"/>
  <c r="U93" i="14" s="1"/>
  <c r="H14" i="1"/>
  <c r="E41" i="1" a="1"/>
  <c r="E41" i="1" s="1"/>
  <c r="H19" i="1"/>
  <c r="F8" i="1"/>
  <c r="G12" i="1"/>
  <c r="E5" i="1" a="1"/>
  <c r="E5" i="1" s="1"/>
  <c r="D49" i="4"/>
  <c r="H10" i="1"/>
  <c r="F42" i="4"/>
  <c r="U99" i="14" s="1"/>
  <c r="G36" i="4"/>
  <c r="V93" i="14" s="1"/>
  <c r="H9" i="4"/>
  <c r="H25" i="4"/>
  <c r="W82" i="14" s="1"/>
  <c r="F9" i="4"/>
  <c r="U66" i="14" s="1"/>
  <c r="G18" i="4"/>
  <c r="V75" i="14" s="1"/>
  <c r="G26" i="4"/>
  <c r="V83" i="14" s="1"/>
  <c r="F33" i="4"/>
  <c r="U90" i="14" s="1"/>
  <c r="H37" i="4"/>
  <c r="W94" i="14" s="1"/>
  <c r="H42" i="4"/>
  <c r="W99" i="14" s="1"/>
  <c r="F41" i="4"/>
  <c r="U98" i="14" s="1"/>
  <c r="G7" i="4"/>
  <c r="G11" i="4"/>
  <c r="F14" i="4"/>
  <c r="U71" i="14" s="1"/>
  <c r="G17" i="4"/>
  <c r="V74" i="14" s="1"/>
  <c r="H20" i="4"/>
  <c r="W77" i="14" s="1"/>
  <c r="H24" i="4"/>
  <c r="W81" i="14" s="1"/>
  <c r="F28" i="4"/>
  <c r="U85" i="14" s="1"/>
  <c r="F32" i="4"/>
  <c r="U89" i="14" s="1"/>
  <c r="G42" i="4"/>
  <c r="V99" i="14" s="1"/>
  <c r="E27" i="1" a="1"/>
  <c r="E27" i="1" s="1"/>
  <c r="F40" i="4"/>
  <c r="U97" i="14" s="1"/>
  <c r="G41" i="4"/>
  <c r="V98" i="14" s="1"/>
  <c r="H17" i="4"/>
  <c r="F5" i="4"/>
  <c r="U62" i="14" s="1"/>
  <c r="G10" i="4"/>
  <c r="F21" i="4"/>
  <c r="U78" i="14" s="1"/>
  <c r="H27" i="4"/>
  <c r="W84" i="14" s="1"/>
  <c r="H33" i="4"/>
  <c r="W90" i="14" s="1"/>
  <c r="H39" i="4"/>
  <c r="W96" i="14" s="1"/>
  <c r="H43" i="4"/>
  <c r="W100" i="14" s="1"/>
  <c r="F43" i="4"/>
  <c r="U100" i="14" s="1"/>
  <c r="H8" i="4"/>
  <c r="F12" i="4"/>
  <c r="U69" i="14" s="1"/>
  <c r="G15" i="4"/>
  <c r="V72" i="14" s="1"/>
  <c r="F18" i="4"/>
  <c r="U75" i="14" s="1"/>
  <c r="G21" i="4"/>
  <c r="V78" i="14" s="1"/>
  <c r="G25" i="4"/>
  <c r="V82" i="14" s="1"/>
  <c r="H28" i="4"/>
  <c r="W85" i="14" s="1"/>
  <c r="H32" i="4"/>
  <c r="W89" i="14" s="1"/>
  <c r="G43" i="4"/>
  <c r="V100" i="14" s="1"/>
  <c r="H18" i="1"/>
  <c r="E29" i="1" a="1"/>
  <c r="E29" i="1" s="1"/>
  <c r="B45" i="4"/>
  <c r="N46" i="14" s="1"/>
  <c r="E16" i="1" a="1"/>
  <c r="E16" i="1" s="1"/>
  <c r="I16" i="1" s="1"/>
  <c r="G34" i="1"/>
  <c r="G20" i="1"/>
  <c r="E31" i="1" a="1"/>
  <c r="E31" i="1" s="1"/>
  <c r="F13" i="1"/>
  <c r="C47" i="4"/>
  <c r="O48" i="14" s="1"/>
  <c r="D47" i="4"/>
  <c r="P48" i="14" s="1"/>
  <c r="E36" i="1" a="1"/>
  <c r="E36" i="1" s="1"/>
  <c r="C49" i="4"/>
  <c r="O50" i="14" s="1"/>
  <c r="E39" i="1" a="1"/>
  <c r="E39" i="1" s="1"/>
  <c r="N48" i="14"/>
  <c r="N50" i="14"/>
  <c r="P50" i="14"/>
  <c r="E54" i="1" a="1"/>
  <c r="E54" i="1" s="1"/>
  <c r="I54" i="1" s="1"/>
  <c r="F54" i="1"/>
  <c r="F52" i="1"/>
  <c r="E52" i="1" a="1"/>
  <c r="E52" i="1" s="1"/>
  <c r="I52" i="1" s="1"/>
  <c r="E51" i="1" a="1"/>
  <c r="E51" i="1" s="1"/>
  <c r="I51" i="1" s="1"/>
  <c r="F51" i="1"/>
  <c r="E15" i="1" a="1"/>
  <c r="E15" i="1" s="1"/>
  <c r="I15" i="1" s="1"/>
  <c r="E53" i="1" a="1"/>
  <c r="E53" i="1" s="1"/>
  <c r="I53" i="1" s="1"/>
  <c r="F53" i="1"/>
  <c r="F50" i="1"/>
  <c r="E50" i="1" a="1"/>
  <c r="E50" i="1" s="1"/>
  <c r="I50" i="1" s="1"/>
  <c r="F39" i="1"/>
  <c r="E7" i="1" a="1"/>
  <c r="E7" i="1" s="1"/>
  <c r="E8" i="1" a="1"/>
  <c r="E8" i="1" s="1"/>
  <c r="E17" i="1" a="1"/>
  <c r="E17" i="1" s="1"/>
  <c r="E13" i="1" a="1"/>
  <c r="E13" i="1" s="1"/>
  <c r="E42" i="1" a="1"/>
  <c r="E42" i="1" s="1"/>
  <c r="I42" i="1" s="1"/>
  <c r="E35" i="1" a="1"/>
  <c r="E35" i="1" s="1"/>
  <c r="F25" i="1"/>
  <c r="E34" i="1" a="1"/>
  <c r="E34" i="1" s="1"/>
  <c r="E38" i="1" a="1"/>
  <c r="E38" i="1" s="1"/>
  <c r="E21" i="1" a="1"/>
  <c r="E21" i="1" s="1"/>
  <c r="E19" i="1" a="1"/>
  <c r="E19" i="1" s="1"/>
  <c r="E12" i="1" a="1"/>
  <c r="E12" i="1" s="1"/>
  <c r="E43" i="1" a="1"/>
  <c r="E43" i="1" s="1"/>
  <c r="E32" i="1" a="1"/>
  <c r="E32" i="1" s="1"/>
  <c r="E46" i="1" a="1"/>
  <c r="E46" i="1" s="1"/>
  <c r="E9" i="1" a="1"/>
  <c r="E9" i="1" s="1"/>
  <c r="E10" i="1" a="1"/>
  <c r="E10" i="1" s="1"/>
  <c r="F31" i="1"/>
  <c r="E47" i="1" a="1"/>
  <c r="E47" i="1" s="1"/>
  <c r="E22" i="1" a="1"/>
  <c r="E22" i="1" s="1"/>
  <c r="N49" i="14"/>
  <c r="E20" i="1" a="1"/>
  <c r="E20" i="1" s="1"/>
  <c r="E40" i="1" a="1"/>
  <c r="E40" i="1" s="1"/>
  <c r="E24" i="1" a="1"/>
  <c r="E24" i="1" s="1"/>
  <c r="E48" i="1" a="1"/>
  <c r="E48" i="1" s="1"/>
  <c r="F34" i="1"/>
  <c r="F38" i="1"/>
  <c r="E28" i="1" a="1"/>
  <c r="E28" i="1" s="1"/>
  <c r="E6" i="1" a="1"/>
  <c r="E6" i="1" s="1"/>
  <c r="E45" i="1" a="1"/>
  <c r="E45" i="1" s="1"/>
  <c r="E14" i="1" a="1"/>
  <c r="E14" i="1" s="1"/>
  <c r="E18" i="1" a="1"/>
  <c r="E18" i="1" s="1"/>
  <c r="E11" i="1" a="1"/>
  <c r="E11" i="1" s="1"/>
  <c r="E30" i="1" a="1"/>
  <c r="E30" i="1" s="1"/>
  <c r="E26" i="1" a="1"/>
  <c r="E26" i="1" s="1"/>
  <c r="H48" i="1"/>
  <c r="G48" i="1"/>
  <c r="F48" i="1"/>
  <c r="H44" i="1"/>
  <c r="P49" i="14"/>
  <c r="H49" i="1"/>
  <c r="G49" i="1"/>
  <c r="F49" i="1"/>
  <c r="F47" i="1"/>
  <c r="F27" i="1"/>
  <c r="G47" i="1"/>
  <c r="H47" i="1"/>
  <c r="I7" i="1"/>
  <c r="H46" i="1"/>
  <c r="G46" i="1"/>
  <c r="F46" i="1"/>
  <c r="F19" i="1"/>
  <c r="I31" i="1"/>
  <c r="H45" i="1"/>
  <c r="D45" i="4"/>
  <c r="P46" i="14" s="1"/>
  <c r="G45" i="1"/>
  <c r="C45" i="4"/>
  <c r="O46" i="14" s="1"/>
  <c r="F15" i="1"/>
  <c r="F11" i="1"/>
  <c r="I23" i="1"/>
  <c r="F45" i="1"/>
  <c r="I29" i="1"/>
  <c r="F7" i="1"/>
  <c r="I17" i="1"/>
  <c r="I25" i="1"/>
  <c r="I37" i="1"/>
  <c r="I41" i="1"/>
  <c r="I8" i="1"/>
  <c r="I32" i="1"/>
  <c r="I34" i="1"/>
  <c r="I38" i="1"/>
  <c r="I5" i="1"/>
  <c r="I13" i="1"/>
  <c r="I21" i="1"/>
  <c r="I35" i="1"/>
  <c r="I39" i="1"/>
  <c r="I36" i="1"/>
  <c r="G24" i="1"/>
  <c r="H31" i="1"/>
  <c r="G32" i="1"/>
  <c r="F29" i="1"/>
  <c r="G8" i="1"/>
  <c r="F37" i="1"/>
  <c r="I27" i="1"/>
  <c r="G16" i="1"/>
  <c r="G14" i="1"/>
  <c r="H35" i="1"/>
  <c r="G40" i="1"/>
  <c r="F22" i="1"/>
  <c r="G30" i="1"/>
  <c r="G39" i="1"/>
  <c r="I33" i="1"/>
  <c r="C3" i="4"/>
  <c r="G30" i="4" l="1"/>
  <c r="V87" i="14" s="1"/>
  <c r="G14" i="4"/>
  <c r="V71" i="14" s="1"/>
  <c r="G8" i="4"/>
  <c r="G24" i="4"/>
  <c r="V81" i="14" s="1"/>
  <c r="I21" i="4"/>
  <c r="X78" i="14" s="1"/>
  <c r="I8" i="4"/>
  <c r="I17" i="4"/>
  <c r="I23" i="4"/>
  <c r="X80" i="14" s="1"/>
  <c r="G45" i="4"/>
  <c r="V102" i="14" s="1"/>
  <c r="F19" i="4"/>
  <c r="U76" i="14" s="1"/>
  <c r="H46" i="4"/>
  <c r="W103" i="14" s="1"/>
  <c r="I15" i="4"/>
  <c r="G49" i="4"/>
  <c r="F48" i="4"/>
  <c r="I33" i="4"/>
  <c r="X90" i="14" s="1"/>
  <c r="G40" i="4"/>
  <c r="V97" i="14" s="1"/>
  <c r="I27" i="4"/>
  <c r="X84" i="14" s="1"/>
  <c r="G32" i="4"/>
  <c r="V89" i="14" s="1"/>
  <c r="I39" i="4"/>
  <c r="X96" i="14" s="1"/>
  <c r="I5" i="4"/>
  <c r="I32" i="4"/>
  <c r="X89" i="14" s="1"/>
  <c r="I37" i="4"/>
  <c r="X94" i="14" s="1"/>
  <c r="I29" i="4"/>
  <c r="X86" i="14" s="1"/>
  <c r="F15" i="4"/>
  <c r="U72" i="14" s="1"/>
  <c r="H45" i="4"/>
  <c r="W102" i="14" s="1"/>
  <c r="F46" i="4"/>
  <c r="U103" i="14" s="1"/>
  <c r="H47" i="4"/>
  <c r="F47" i="4"/>
  <c r="H48" i="4"/>
  <c r="W105" i="14" s="1"/>
  <c r="I28" i="1"/>
  <c r="I22" i="1"/>
  <c r="I12" i="1"/>
  <c r="F39" i="4"/>
  <c r="U96" i="14" s="1"/>
  <c r="F13" i="4"/>
  <c r="U70" i="14" s="1"/>
  <c r="G20" i="4"/>
  <c r="V77" i="14" s="1"/>
  <c r="G12" i="4"/>
  <c r="H19" i="4"/>
  <c r="W76" i="14" s="1"/>
  <c r="H14" i="4"/>
  <c r="G35" i="4"/>
  <c r="V92" i="14" s="1"/>
  <c r="H38" i="4"/>
  <c r="W95" i="14" s="1"/>
  <c r="G38" i="4"/>
  <c r="V95" i="14" s="1"/>
  <c r="I18" i="1"/>
  <c r="I24" i="1"/>
  <c r="I9" i="1"/>
  <c r="G39" i="4"/>
  <c r="V96" i="14" s="1"/>
  <c r="H35" i="4"/>
  <c r="W92" i="14" s="1"/>
  <c r="F37" i="4"/>
  <c r="U94" i="14" s="1"/>
  <c r="H31" i="4"/>
  <c r="W88" i="14" s="1"/>
  <c r="I35" i="4"/>
  <c r="X92" i="14" s="1"/>
  <c r="I42" i="4"/>
  <c r="X99" i="14" s="1"/>
  <c r="I16" i="4"/>
  <c r="I25" i="4"/>
  <c r="X82" i="14" s="1"/>
  <c r="F45" i="4"/>
  <c r="U102" i="14" s="1"/>
  <c r="I31" i="4"/>
  <c r="X88" i="14" s="1"/>
  <c r="G46" i="4"/>
  <c r="V103" i="14" s="1"/>
  <c r="G47" i="4"/>
  <c r="U105" i="14"/>
  <c r="F49" i="4"/>
  <c r="H44" i="4"/>
  <c r="W101" i="14" s="1"/>
  <c r="I26" i="1"/>
  <c r="I14" i="1"/>
  <c r="F38" i="4"/>
  <c r="U95" i="14" s="1"/>
  <c r="I40" i="1"/>
  <c r="E47" i="4"/>
  <c r="E46" i="4"/>
  <c r="Q47" i="14" s="1"/>
  <c r="I19" i="1"/>
  <c r="F25" i="4"/>
  <c r="U82" i="14" s="1"/>
  <c r="H6" i="4"/>
  <c r="I38" i="4"/>
  <c r="X95" i="14" s="1"/>
  <c r="F34" i="4"/>
  <c r="U91" i="14" s="1"/>
  <c r="I20" i="1"/>
  <c r="F31" i="4"/>
  <c r="U88" i="14" s="1"/>
  <c r="G34" i="4"/>
  <c r="V91" i="14" s="1"/>
  <c r="H18" i="4"/>
  <c r="W75" i="14" s="1"/>
  <c r="H10" i="4"/>
  <c r="F8" i="4"/>
  <c r="U65" i="14" s="1"/>
  <c r="H13" i="4"/>
  <c r="H11" i="4"/>
  <c r="H30" i="4"/>
  <c r="W87" i="14" s="1"/>
  <c r="I30" i="1"/>
  <c r="F22" i="4"/>
  <c r="U79" i="14" s="1"/>
  <c r="G16" i="4"/>
  <c r="V73" i="14" s="1"/>
  <c r="F29" i="4"/>
  <c r="U86" i="14" s="1"/>
  <c r="I36" i="4"/>
  <c r="X93" i="14" s="1"/>
  <c r="I13" i="4"/>
  <c r="I34" i="4"/>
  <c r="X91" i="14" s="1"/>
  <c r="I41" i="4"/>
  <c r="X98" i="14" s="1"/>
  <c r="F7" i="4"/>
  <c r="U64" i="14" s="1"/>
  <c r="F11" i="4"/>
  <c r="U68" i="14" s="1"/>
  <c r="I7" i="4"/>
  <c r="F27" i="4"/>
  <c r="U84" i="14" s="1"/>
  <c r="H49" i="4"/>
  <c r="W106" i="14" s="1"/>
  <c r="G48" i="4"/>
  <c r="V105" i="14" s="1"/>
  <c r="I11" i="1"/>
  <c r="I6" i="1"/>
  <c r="E48" i="4"/>
  <c r="I10" i="1"/>
  <c r="I43" i="1"/>
  <c r="E49" i="4"/>
  <c r="Q48" i="14" s="1"/>
  <c r="H22" i="4"/>
  <c r="W79" i="14" s="1"/>
  <c r="W104" i="14"/>
  <c r="U104" i="14"/>
  <c r="U106" i="14"/>
  <c r="V104" i="14"/>
  <c r="V106" i="14"/>
  <c r="I48" i="1"/>
  <c r="O49" i="14"/>
  <c r="I49" i="1"/>
  <c r="Q49" i="14"/>
  <c r="I47" i="1"/>
  <c r="I46" i="1"/>
  <c r="I44" i="1"/>
  <c r="E44" i="4"/>
  <c r="Q45" i="14" s="1"/>
  <c r="I45" i="1"/>
  <c r="E45" i="4"/>
  <c r="Q46" i="14" s="1"/>
  <c r="G3" i="4"/>
  <c r="I47" i="4" l="1"/>
  <c r="I43" i="4"/>
  <c r="X100" i="14" s="1"/>
  <c r="I11" i="4"/>
  <c r="I9" i="4"/>
  <c r="I18" i="4"/>
  <c r="X75" i="14" s="1"/>
  <c r="I12" i="4"/>
  <c r="I28" i="4"/>
  <c r="X85" i="14" s="1"/>
  <c r="I46" i="4"/>
  <c r="X103" i="14" s="1"/>
  <c r="I45" i="4"/>
  <c r="X102" i="14" s="1"/>
  <c r="I48" i="4"/>
  <c r="X105" i="14" s="1"/>
  <c r="I30" i="4"/>
  <c r="X87" i="14" s="1"/>
  <c r="I19" i="4"/>
  <c r="X76" i="14" s="1"/>
  <c r="I26" i="4"/>
  <c r="X83" i="14" s="1"/>
  <c r="I44" i="4"/>
  <c r="X101" i="14" s="1"/>
  <c r="I49" i="4"/>
  <c r="X106" i="14" s="1"/>
  <c r="I10" i="4"/>
  <c r="I6" i="4"/>
  <c r="I24" i="4"/>
  <c r="X81" i="14" s="1"/>
  <c r="I22" i="4"/>
  <c r="X79" i="14" s="1"/>
  <c r="I20" i="4"/>
  <c r="X77" i="14" s="1"/>
  <c r="I40" i="4"/>
  <c r="X97" i="14" s="1"/>
  <c r="I14" i="4"/>
  <c r="X104" i="14"/>
  <c r="D43" i="4"/>
  <c r="P44" i="14" s="1"/>
  <c r="B43" i="4"/>
  <c r="N44" i="14" s="1"/>
  <c r="C43" i="4"/>
  <c r="O44" i="14" s="1"/>
  <c r="B42" i="4"/>
  <c r="N43" i="14" s="1"/>
  <c r="B8" i="4"/>
  <c r="N9" i="14" s="1"/>
  <c r="D30" i="4"/>
  <c r="P31" i="14" s="1"/>
  <c r="D6" i="4"/>
  <c r="C5" i="4"/>
  <c r="B18" i="4"/>
  <c r="N19" i="14" s="1"/>
  <c r="D37" i="4"/>
  <c r="P38" i="14" s="1"/>
  <c r="B31" i="4"/>
  <c r="N32" i="14" s="1"/>
  <c r="B19" i="4"/>
  <c r="N20" i="14" s="1"/>
  <c r="B58" i="14" l="1"/>
  <c r="C24" i="4"/>
  <c r="O25" i="14" s="1"/>
  <c r="E43" i="4"/>
  <c r="Q44" i="14" s="1"/>
  <c r="C42" i="4"/>
  <c r="O43" i="14" s="1"/>
  <c r="D42" i="4"/>
  <c r="P43" i="14" s="1"/>
  <c r="E19" i="4"/>
  <c r="Q20" i="14" s="1"/>
  <c r="B7" i="4"/>
  <c r="N8" i="14" s="1"/>
  <c r="E7" i="4"/>
  <c r="C36" i="4"/>
  <c r="O37" i="14" s="1"/>
  <c r="B13" i="4"/>
  <c r="N14" i="14" s="1"/>
  <c r="D39" i="4"/>
  <c r="P40" i="14" s="1"/>
  <c r="D5" i="4"/>
  <c r="D13" i="4"/>
  <c r="C18" i="4"/>
  <c r="O19" i="14" s="1"/>
  <c r="B34" i="4"/>
  <c r="N35" i="14" s="1"/>
  <c r="E38" i="4"/>
  <c r="Q39" i="14" s="1"/>
  <c r="C31" i="4"/>
  <c r="O32" i="14" s="1"/>
  <c r="D17" i="4"/>
  <c r="C30" i="4"/>
  <c r="O31" i="14" s="1"/>
  <c r="E27" i="4"/>
  <c r="Q28" i="14" s="1"/>
  <c r="D25" i="4"/>
  <c r="P26" i="14" s="1"/>
  <c r="C34" i="4"/>
  <c r="O35" i="14" s="1"/>
  <c r="C25" i="4"/>
  <c r="O26" i="14" s="1"/>
  <c r="D11" i="4"/>
  <c r="E24" i="4"/>
  <c r="Q25" i="14" s="1"/>
  <c r="C40" i="4"/>
  <c r="O41" i="14" s="1"/>
  <c r="D22" i="4"/>
  <c r="P23" i="14" s="1"/>
  <c r="D33" i="4"/>
  <c r="P34" i="14" s="1"/>
  <c r="E22" i="4"/>
  <c r="Q23" i="14" s="1"/>
  <c r="C6" i="4"/>
  <c r="E15" i="4"/>
  <c r="B36" i="4"/>
  <c r="N37" i="14" s="1"/>
  <c r="B35" i="4"/>
  <c r="N36" i="14" s="1"/>
  <c r="C15" i="4"/>
  <c r="O16" i="14" s="1"/>
  <c r="B12" i="4"/>
  <c r="N13" i="14" s="1"/>
  <c r="E23" i="4"/>
  <c r="Q24" i="14" s="1"/>
  <c r="C19" i="4"/>
  <c r="O20" i="14" s="1"/>
  <c r="C22" i="4"/>
  <c r="O23" i="14" s="1"/>
  <c r="D19" i="4"/>
  <c r="P20" i="14" s="1"/>
  <c r="B30" i="4"/>
  <c r="N31" i="14" s="1"/>
  <c r="E17" i="4"/>
  <c r="B39" i="4"/>
  <c r="N40" i="14" s="1"/>
  <c r="D23" i="4"/>
  <c r="P24" i="14" s="1"/>
  <c r="C9" i="4"/>
  <c r="B38" i="4"/>
  <c r="N39" i="14" s="1"/>
  <c r="C39" i="4"/>
  <c r="O40" i="14" s="1"/>
  <c r="B10" i="4"/>
  <c r="N11" i="14" s="1"/>
  <c r="C7" i="4"/>
  <c r="D14" i="4"/>
  <c r="D9" i="4"/>
  <c r="D21" i="4"/>
  <c r="P22" i="14" s="1"/>
  <c r="B15" i="4"/>
  <c r="N16" i="14" s="1"/>
  <c r="B28" i="4"/>
  <c r="N29" i="14" s="1"/>
  <c r="B27" i="4"/>
  <c r="N28" i="14" s="1"/>
  <c r="D27" i="4"/>
  <c r="P28" i="14" s="1"/>
  <c r="C37" i="4"/>
  <c r="O38" i="14" s="1"/>
  <c r="B23" i="4"/>
  <c r="N24" i="14" s="1"/>
  <c r="C11" i="4"/>
  <c r="D35" i="4"/>
  <c r="P36" i="14" s="1"/>
  <c r="C28" i="4"/>
  <c r="O29" i="14" s="1"/>
  <c r="B25" i="4"/>
  <c r="N26" i="14" s="1"/>
  <c r="C27" i="4"/>
  <c r="O28" i="14" s="1"/>
  <c r="B40" i="4"/>
  <c r="N41" i="14" s="1"/>
  <c r="B26" i="4"/>
  <c r="N27" i="14" s="1"/>
  <c r="C14" i="4"/>
  <c r="O15" i="14" s="1"/>
  <c r="D38" i="4"/>
  <c r="P39" i="14" s="1"/>
  <c r="B33" i="4"/>
  <c r="N34" i="14" s="1"/>
  <c r="D28" i="4"/>
  <c r="P29" i="14" s="1"/>
  <c r="D31" i="4"/>
  <c r="P32" i="14" s="1"/>
  <c r="B16" i="4"/>
  <c r="N17" i="14" s="1"/>
  <c r="C21" i="4"/>
  <c r="O22" i="14" s="1"/>
  <c r="B5" i="4"/>
  <c r="N6" i="14" s="1"/>
  <c r="B29" i="4"/>
  <c r="N30" i="14" s="1"/>
  <c r="C17" i="4"/>
  <c r="O18" i="14" s="1"/>
  <c r="D41" i="4"/>
  <c r="P42" i="14" s="1"/>
  <c r="D36" i="4"/>
  <c r="P37" i="14" s="1"/>
  <c r="C33" i="4"/>
  <c r="O34" i="14" s="1"/>
  <c r="D18" i="4"/>
  <c r="P19" i="14" s="1"/>
  <c r="E6" i="4"/>
  <c r="B24" i="4"/>
  <c r="N25" i="14" s="1"/>
  <c r="D7" i="4"/>
  <c r="C32" i="4"/>
  <c r="O33" i="14" s="1"/>
  <c r="C20" i="4"/>
  <c r="O21" i="14" s="1"/>
  <c r="D8" i="4"/>
  <c r="D40" i="4"/>
  <c r="P41" i="14" s="1"/>
  <c r="B37" i="4"/>
  <c r="N38" i="14" s="1"/>
  <c r="D26" i="4"/>
  <c r="P27" i="14" s="1"/>
  <c r="B11" i="4"/>
  <c r="N12" i="14" s="1"/>
  <c r="C35" i="4"/>
  <c r="O36" i="14" s="1"/>
  <c r="C23" i="4"/>
  <c r="O24" i="14" s="1"/>
  <c r="C12" i="4"/>
  <c r="B9" i="4"/>
  <c r="N10" i="14" s="1"/>
  <c r="B41" i="4"/>
  <c r="N42" i="14" s="1"/>
  <c r="B6" i="4"/>
  <c r="N7" i="14" s="1"/>
  <c r="E36" i="4"/>
  <c r="Q37" i="14" s="1"/>
  <c r="E30" i="4"/>
  <c r="Q31" i="14" s="1"/>
  <c r="B14" i="4"/>
  <c r="N15" i="14" s="1"/>
  <c r="C38" i="4"/>
  <c r="O39" i="14" s="1"/>
  <c r="C26" i="4"/>
  <c r="O27" i="14" s="1"/>
  <c r="C16" i="4"/>
  <c r="O17" i="14" s="1"/>
  <c r="D12" i="4"/>
  <c r="C10" i="4"/>
  <c r="C29" i="4"/>
  <c r="O30" i="14" s="1"/>
  <c r="D10" i="4"/>
  <c r="B32" i="4"/>
  <c r="N33" i="14" s="1"/>
  <c r="B17" i="4"/>
  <c r="N18" i="14" s="1"/>
  <c r="C41" i="4"/>
  <c r="O42" i="14" s="1"/>
  <c r="D29" i="4"/>
  <c r="P30" i="14" s="1"/>
  <c r="D20" i="4"/>
  <c r="P21" i="14" s="1"/>
  <c r="D16" i="4"/>
  <c r="D15" i="4"/>
  <c r="C13" i="4"/>
  <c r="D34" i="4"/>
  <c r="P35" i="14" s="1"/>
  <c r="B20" i="4"/>
  <c r="N21" i="14" s="1"/>
  <c r="C8" i="4"/>
  <c r="D32" i="4"/>
  <c r="P33" i="14" s="1"/>
  <c r="D24" i="4"/>
  <c r="P25" i="14" s="1"/>
  <c r="B21" i="4"/>
  <c r="N22" i="14" s="1"/>
  <c r="B22" i="4"/>
  <c r="N23" i="14" s="1"/>
  <c r="E31" i="4" l="1"/>
  <c r="Q32" i="14" s="1"/>
  <c r="E25" i="4"/>
  <c r="Q26" i="14" s="1"/>
  <c r="E42" i="4"/>
  <c r="Q43" i="14" s="1"/>
  <c r="E33" i="4"/>
  <c r="Q34" i="14" s="1"/>
  <c r="E39" i="4"/>
  <c r="Q40" i="14" s="1"/>
  <c r="E28" i="4"/>
  <c r="Q29" i="14" s="1"/>
  <c r="E12" i="4"/>
  <c r="E8" i="4"/>
  <c r="E35" i="4"/>
  <c r="Q36" i="14" s="1"/>
  <c r="E41" i="4"/>
  <c r="Q42" i="14" s="1"/>
  <c r="E9" i="4"/>
  <c r="E20" i="4"/>
  <c r="Q21" i="14" s="1"/>
  <c r="E5" i="4"/>
  <c r="E13" i="4"/>
  <c r="E32" i="4"/>
  <c r="Q33" i="14" s="1"/>
  <c r="E34" i="4"/>
  <c r="Q35" i="14" s="1"/>
  <c r="E26" i="4"/>
  <c r="Q27" i="14" s="1"/>
  <c r="E40" i="4"/>
  <c r="Q41" i="14" s="1"/>
  <c r="E11" i="4"/>
  <c r="E18" i="4"/>
  <c r="Q19" i="14" s="1"/>
  <c r="E37" i="4"/>
  <c r="Q38" i="14" s="1"/>
  <c r="E29" i="4"/>
  <c r="Q30" i="14" s="1"/>
  <c r="E10" i="4"/>
  <c r="E21" i="4"/>
  <c r="Q22" i="14" s="1"/>
  <c r="E14" i="4"/>
  <c r="E16" i="4"/>
  <c r="B3" i="14" l="1"/>
  <c r="B1" i="1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<sst xmlns="http://schemas.openxmlformats.org/spreadsheetml/2006/main" count="1520" uniqueCount="163">
  <si>
    <t>Fire and rescue incident statistics</t>
  </si>
  <si>
    <t>Table 0201</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</si>
  <si>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</si>
  <si>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</si>
  <si>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</si>
  <si>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</si>
  <si>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</si>
  <si>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</si>
  <si>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</si>
  <si>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</si>
  <si>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</si>
  <si>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</si>
  <si>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</si>
  <si>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</si>
  <si>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</si>
  <si>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</si>
  <si>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</si>
  <si>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</si>
  <si>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FIRE0201</t>
  </si>
  <si>
    <t>Dwelling fires attended by fire and rescue services by motive, population and nation</t>
  </si>
  <si>
    <t xml:space="preserve">Shows the number of dwelling fires attended by fire and rescue services by nation and population. </t>
  </si>
  <si>
    <t>Yes</t>
  </si>
  <si>
    <t>Data - dwelling fires</t>
  </si>
  <si>
    <t xml:space="preserve">Raw data for dwelling fires for the main data tables </t>
  </si>
  <si>
    <t>Provides the raw data on dwelling fires.</t>
  </si>
  <si>
    <t>Data - population</t>
  </si>
  <si>
    <t>Population figures by country</t>
  </si>
  <si>
    <t>Provides raw data on population by nation.</t>
  </si>
  <si>
    <t>COUNTRY</t>
  </si>
  <si>
    <t>FINANCIAL_YEAR</t>
  </si>
  <si>
    <t>DWELLING_FIRE_TYPE</t>
  </si>
  <si>
    <t>TOTAL_DWELLING_FIRES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</si>
  <si>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</si>
  <si>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</si>
  <si>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</si>
  <si>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</si>
  <si>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</si>
  <si>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</si>
  <si>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</si>
  <si>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</si>
  <si>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</si>
  <si>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</si>
  <si>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</si>
  <si>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</si>
  <si>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</si>
  <si>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</si>
  <si>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</si>
  <si>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</si>
  <si>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</si>
  <si>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</si>
  <si>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</si>
  <si>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</si>
  <si>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</si>
  <si>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</si>
  <si>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</si>
  <si>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</si>
  <si>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</si>
  <si>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</si>
  <si>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</si>
  <si>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</si>
  <si>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</si>
  <si>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</si>
  <si>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</si>
  <si>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</si>
  <si>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</si>
  <si>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</si>
  <si>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</si>
  <si>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</si>
  <si>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</si>
  <si>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</si>
  <si>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</si>
  <si>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</si>
  <si>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</si>
  <si>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</si>
  <si>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</si>
  <si>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</si>
  <si>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</si>
  <si>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Scotland</t>
  </si>
  <si>
    <t>Wales</t>
  </si>
  <si>
    <t>CALENDAR_YEAR</t>
  </si>
  <si>
    <t>TOTAL_POPULATION</t>
  </si>
  <si>
    <t>Great Britain</t>
  </si>
  <si>
    <t>Population</t>
  </si>
  <si>
    <t>Year</t>
  </si>
  <si>
    <t>Total dwelling fires</t>
  </si>
  <si>
    <t>Footnotes</t>
  </si>
  <si>
    <t>1 The motive for the fire can be recorded as one of: Accidental, Deliberate or Not Known. For the purpose of these tables accidental is defined as when the motive was recorded</t>
  </si>
  <si>
    <t>as either Accidental or Not Known. For more detailed technical definitions of motives, see the Fire Statistics Definitions document here:</t>
  </si>
  <si>
    <t>https://www.gov.uk/government/publications/fire-statistics-guidance</t>
  </si>
  <si>
    <t>2 Using Office for National Statistics mid year population estimates that fall in the relevant financial year.</t>
  </si>
  <si>
    <t>Note on 1990 to 1993:</t>
  </si>
  <si>
    <t>Scotland figures are for calendar years (1990, 1991, 1992, 1993) rather than financial years.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</si>
  <si>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</si>
  <si>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</si>
  <si>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</si>
  <si>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</si>
  <si>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stats.inclusion@gov.wales</t>
  </si>
  <si>
    <t>Contact: National.Statistics@firescotland.gov.uk</t>
  </si>
  <si>
    <t>end of table</t>
  </si>
  <si>
    <t>Accidental dwelling fires</t>
  </si>
  <si>
    <t>Deliberate dwelling fires</t>
  </si>
  <si>
    <t>Check</t>
  </si>
  <si>
    <t>1971/72</t>
  </si>
  <si>
    <t>1972/73</t>
  </si>
  <si>
    <t>1973/74</t>
  </si>
  <si>
    <t>1974/75</t>
  </si>
  <si>
    <t>1975/76</t>
  </si>
  <si>
    <t>1976/77</t>
  </si>
  <si>
    <t>1977/78</t>
  </si>
  <si>
    <t>1978/79</t>
  </si>
  <si>
    <t>1979/80</t>
  </si>
  <si>
    <t>1980/81</t>
  </si>
  <si>
    <t>copyright year</t>
  </si>
  <si>
    <t>Row Labels</t>
  </si>
  <si>
    <t>Grand Total</t>
  </si>
  <si>
    <t>Sum of TOTAL_DWELLING_FIRES</t>
  </si>
  <si>
    <t>Column Labels</t>
  </si>
  <si>
    <t>QA</t>
  </si>
  <si>
    <t>England3</t>
  </si>
  <si>
    <t>Scotland4</t>
  </si>
  <si>
    <t>Wales5</t>
  </si>
  <si>
    <t>2025/26</t>
  </si>
  <si>
    <t>2026/27</t>
  </si>
  <si>
    <t>2027/28</t>
  </si>
  <si>
    <t>2028/29</t>
  </si>
  <si>
    <t>2029/30</t>
  </si>
  <si>
    <t>Check dwelling fires numbers</t>
  </si>
  <si>
    <t>Check total fires per 1 million people numbers</t>
  </si>
  <si>
    <t>Sum of TOTAL_POPULATION</t>
  </si>
  <si>
    <t>Press enquiries: NewsDesk@communities.gov.uk</t>
  </si>
  <si>
    <t>Please email us at firestatistics@communities.gov.uk</t>
  </si>
  <si>
    <t>Email: FireStatistics@communities.gov.uk</t>
  </si>
  <si>
    <t>Contact: FireStatistics@communities.gov.uk</t>
  </si>
  <si>
    <t>Please select total, accidental or deliberate dwelling fires from drop down list in the box below:</t>
  </si>
  <si>
    <t>financial year</t>
  </si>
  <si>
    <t>population year</t>
  </si>
  <si>
    <t>2030/31</t>
  </si>
  <si>
    <t>4 Figures for Scotland are from the latest statistical release, published by the Scottish Fire and Rescue Service on 31 October 2025. This included data received by 10 September 2025.</t>
  </si>
  <si>
    <t>5 Figures for Wales are from the latest statistical release, published by the Welsh Government on 17 December 2025.</t>
  </si>
  <si>
    <t>Note on Data Collection:</t>
  </si>
  <si>
    <t>Before 1 April 2009 fire incident statistics were based on the FDR1 paper form. This approach means the statistics for before this date can be less robust, especially for non-fire incidents which</t>
  </si>
  <si>
    <t>were based on a sample of returns.</t>
  </si>
  <si>
    <t>Fire data were collected by the Incident Recording System (IRS) from 1 April 2009 until November 2025.</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</si>
  <si>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</si>
  <si>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</si>
  <si>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For a variety of reasons some records take longer than others for fire and rescue services to upload to the FaRDaP and therefore totals are constantly being amended (by relatively small numbers).</t>
  </si>
  <si>
    <t>Note on Suffolk between September 2024 and June 2025:</t>
  </si>
  <si>
    <t>Between September 2024 and June 2025 Suffolk FRS could not submit all incidents due to technical reasons. Figures for Suffolk over this time period are therefore an underestimate.</t>
  </si>
  <si>
    <t>Accidental Dwelling fires</t>
  </si>
  <si>
    <t>Deliberate Dwelling fires</t>
  </si>
  <si>
    <t>Accidental Dwelling Fires</t>
  </si>
  <si>
    <t>Deliberate Dwelling Fires</t>
  </si>
  <si>
    <t>Total Dwelling Fires</t>
  </si>
  <si>
    <t>22 July 2026</t>
  </si>
  <si>
    <t>28 October 2026</t>
  </si>
  <si>
    <t>12 May 2026</t>
  </si>
  <si>
    <t>Paul Gaught-Allen</t>
  </si>
  <si>
    <t>March</t>
  </si>
  <si>
    <t>Source: Fire and Rescue Data Platform (FaRDaP) and Office for National Statistics mid year population estimates</t>
  </si>
  <si>
    <r>
      <t>FIRE STATISTICS TABLE 0201: Dwelling fires attended by fire and rescue services by motive</t>
    </r>
    <r>
      <rPr>
        <b/>
        <vertAlign val="superscript"/>
        <sz val="12"/>
        <color rgb="FF000000"/>
        <rFont val="Arial"/>
        <family val="2"/>
      </rPr>
      <t>1</t>
    </r>
    <r>
      <rPr>
        <b/>
        <sz val="12"/>
        <color rgb="FF000000"/>
        <rFont val="Arial"/>
        <family val="2"/>
      </rPr>
      <t>, population</t>
    </r>
    <r>
      <rPr>
        <b/>
        <vertAlign val="superscript"/>
        <sz val="12"/>
        <color rgb="FF000000"/>
        <rFont val="Arial"/>
        <family val="2"/>
      </rPr>
      <t>2</t>
    </r>
    <r>
      <rPr>
        <b/>
        <sz val="12"/>
        <color rgb="FF000000"/>
        <rFont val="Arial"/>
        <family val="2"/>
      </rPr>
      <t xml:space="preserve"> and nation</t>
    </r>
  </si>
  <si>
    <r>
      <t>England</t>
    </r>
    <r>
      <rPr>
        <b/>
        <vertAlign val="superscript"/>
        <sz val="12"/>
        <color rgb="FF000000"/>
        <rFont val="Arial"/>
        <family val="2"/>
      </rPr>
      <t>3</t>
    </r>
  </si>
  <si>
    <r>
      <t>Scotland</t>
    </r>
    <r>
      <rPr>
        <b/>
        <vertAlign val="superscript"/>
        <sz val="12"/>
        <color rgb="FF000000"/>
        <rFont val="Arial"/>
        <family val="2"/>
      </rPr>
      <t>4</t>
    </r>
  </si>
  <si>
    <r>
      <t>Wales</t>
    </r>
    <r>
      <rPr>
        <b/>
        <vertAlign val="superscript"/>
        <sz val="12"/>
        <color rgb="FF000000"/>
        <rFont val="Arial"/>
        <family val="2"/>
      </rPr>
      <t>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</si>
</sst>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22"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u/>
      <sz val="10"/>
      <color indexed="12"/>
      <name val="Arial"/>
      <family val="2"/>
    </font>
    <font>
      <sz val="8"/>
      <name val="Calibri"/>
      <family val="2"/>
      <scheme val="minor"/>
    </font>
    <font>
      <sz val="14"/>
      <name val="Arial"/>
      <family val="2"/>
    </font>
    <font>
      <sz val="12"/>
      <name val="Arial"/>
      <family val="2"/>
    </font>
    <font>
      <b/>
      <sz val="12"/>
      <color rgb="FF000000"/>
      <name val="Arial"/>
      <family val="2"/>
    </font>
    <font>
      <u/>
      <sz val="12"/>
      <color rgb="FF000000"/>
      <name val="Arial"/>
      <family val="2"/>
    </font>
    <font>
      <b/>
      <vertAlign val="superscript"/>
      <sz val="12"/>
      <color rgb="FF000000"/>
      <name val="Arial"/>
      <family val="2"/>
    </font>
    <font>
      <sz val="12"/>
      <color rgb="FFFFFFFF"/>
      <name val="Arial"/>
      <family val="2"/>
    </font>
  </fonts>
  <fills count="8">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3">
    <border>
      <left/>
      <right/>
      <top/>
      <bottom/>
      <diagonal/>
    </border>
    <border>
      <left/>
      <right/>
      <top/>
      <bottom style="medium">
        <color rgb="FF000000"/>
      </bottom>
      <diagonal/>
    </border>
    <border>
      <left/>
      <right/>
      <top/>
      <bottom style="medium">
        <color indexed="64"/>
      </bottom>
      <diagonal/>
    </border>
  </borders>
  <cellStyleXfs count="21">
    <xf numFmtId="0" fontId="0" fillId="0" borderId="0"/>
    <xf numFmtId="0" fontId="2" fillId="0" borderId="0" applyNumberFormat="0" applyFill="0" applyBorder="0" applyAlignment="0" applyProtection="0"/>
    <xf numFmtId="9" fontId="1" fillId="0" borderId="0" applyFont="0" applyFill="0" applyBorder="0" applyAlignment="0" applyProtection="0"/>
    <xf numFmtId="0" fontId="3" fillId="0" borderId="0"/>
    <xf numFmtId="164" fontId="1" fillId="0" borderId="0" applyFont="0" applyFill="0" applyBorder="0" applyAlignment="0" applyProtection="0"/>
    <xf numFmtId="164"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4" fillId="0" borderId="0" applyNumberFormat="0" applyBorder="0" applyProtection="0"/>
    <xf numFmtId="0" fontId="14" fillId="0" borderId="0" applyNumberFormat="0" applyFill="0" applyBorder="0" applyAlignment="0" applyProtection="0">
      <alignment vertical="top"/>
      <protection locked="0"/>
    </xf>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cellStyleXfs>
  <cellXfs count="81">
    <xf numFmtId="0" fontId="0" fillId="0" borderId="0" xfId="0"/>
    <xf numFmtId="0" fontId="4" fillId="4" borderId="0" xfId="8" applyFont="1" applyFill="1"/>
    <xf numFmtId="0" fontId="9" fillId="0" borderId="0" xfId="9" applyFont="1" applyAlignment="1">
      <alignment vertical="center"/>
    </xf>
    <xf numFmtId="0" fontId="10" fillId="0" borderId="0" xfId="8" applyFont="1"/>
    <xf numFmtId="0" fontId="17" fillId="4" borderId="0" xfId="8" applyFont="1" applyFill="1"/>
    <xf numFmtId="0" fontId="6" fillId="5" borderId="0" xfId="10" applyFont="1" applyFill="1"/>
    <xf numFmtId="0" fontId="13" fillId="5" borderId="0" xfId="12" applyFill="1" applyAlignment="1"/>
    <xf numFmtId="0" fontId="4" fillId="5" borderId="0" xfId="8" applyFont="1" applyFill="1"/>
    <xf numFmtId="0" fontId="16" fillId="5" borderId="0" xfId="8" applyFont="1" applyFill="1"/>
    <xf numFmtId="0" fontId="6" fillId="5" borderId="0" xfId="8" applyFill="1"/>
    <xf numFmtId="0" fontId="13" fillId="5" borderId="0" xfId="11" applyFont="1" applyFill="1" applyAlignment="1"/>
    <xf numFmtId="0" fontId="7" fillId="5" borderId="0" xfId="8" applyFont="1" applyFill="1"/>
    <xf numFmtId="0" fontId="8" fillId="5" borderId="0" xfId="16" applyFont="1" applyFill="1" applyAlignment="1">
      <alignment vertical="center"/>
    </xf>
    <xf numFmtId="0" fontId="11" fillId="5" borderId="0" xfId="1" applyFont="1" applyFill="1"/>
    <xf numFmtId="0" fontId="11" fillId="2" borderId="0" xfId="1" applyFont="1" applyFill="1" applyBorder="1" applyAlignment="1"/>
    <xf numFmtId="0" fontId="11" fillId="2" borderId="0" xfId="1" applyFont="1" applyFill="1" applyBorder="1"/>
    <xf numFmtId="0" fontId="11" fillId="2" borderId="0" xfId="1" applyFont="1" applyFill="1" applyBorder="1" applyAlignment="1" applyProtection="1"/>
    <xf numFmtId="0" fontId="18" fillId="0" borderId="0" xfId="0" applyFont="1"/>
    <xf numFmtId="3" fontId="18" fillId="0" borderId="0" xfId="0" applyNumberFormat="1" applyFont="1"/>
    <xf numFmtId="3" fontId="6" fillId="0" borderId="0" xfId="0" applyNumberFormat="1" applyFont="1"/>
    <xf numFmtId="3" fontId="18" fillId="4" borderId="0" xfId="13" applyNumberFormat="1" applyFont="1" applyFill="1"/>
    <xf numFmtId="3" fontId="6" fillId="4" borderId="0" xfId="13" applyNumberFormat="1" applyFont="1" applyFill="1"/>
    <xf numFmtId="3" fontId="6" fillId="4" borderId="0" xfId="13" applyNumberFormat="1" applyFont="1" applyFill="1" applyAlignment="1">
      <alignment horizontal="left"/>
    </xf>
    <xf numFmtId="3" fontId="18" fillId="5" borderId="0" xfId="9" applyNumberFormat="1" applyFont="1" applyFill="1"/>
    <xf numFmtId="3" fontId="6" fillId="5" borderId="0" xfId="13" applyNumberFormat="1" applyFont="1" applyFill="1"/>
    <xf numFmtId="3" fontId="6" fillId="5" borderId="0" xfId="13" applyNumberFormat="1" applyFont="1" applyFill="1" applyAlignment="1">
      <alignment horizontal="left"/>
    </xf>
    <xf numFmtId="3" fontId="6" fillId="5" borderId="0" xfId="9" applyNumberFormat="1" applyFont="1" applyFill="1"/>
    <xf numFmtId="3" fontId="6" fillId="5" borderId="0" xfId="9" applyNumberFormat="1" applyFont="1" applyFill="1" applyAlignment="1">
      <alignment horizontal="left"/>
    </xf>
    <xf numFmtId="3" fontId="6" fillId="4" borderId="0" xfId="9" applyNumberFormat="1" applyFont="1" applyFill="1"/>
    <xf numFmtId="3" fontId="19" fillId="5" borderId="0" xfId="1" applyNumberFormat="1" applyFont="1" applyFill="1" applyAlignment="1"/>
    <xf numFmtId="3" fontId="18" fillId="5" borderId="0" xfId="13" applyNumberFormat="1" applyFont="1" applyFill="1" applyAlignment="1">
      <alignment wrapText="1"/>
    </xf>
    <xf numFmtId="3" fontId="18" fillId="5" borderId="0" xfId="13" applyNumberFormat="1" applyFont="1" applyFill="1" applyAlignment="1">
      <alignment horizontal="left" wrapText="1"/>
    </xf>
    <xf numFmtId="3" fontId="6" fillId="5" borderId="0" xfId="14" applyNumberFormat="1" applyFont="1" applyFill="1"/>
    <xf numFmtId="3" fontId="6" fillId="4" borderId="0" xfId="14" applyNumberFormat="1" applyFont="1" applyFill="1"/>
    <xf numFmtId="3" fontId="19" fillId="5" borderId="0" xfId="1" applyNumberFormat="1" applyFont="1" applyFill="1" applyAlignment="1">
      <alignment horizontal="left" vertical="top"/>
    </xf>
    <xf numFmtId="3" fontId="6" fillId="5" borderId="0" xfId="15" applyNumberFormat="1" applyFont="1" applyFill="1" applyAlignment="1">
      <alignment horizontal="left" vertical="top" wrapText="1"/>
    </xf>
    <xf numFmtId="3" fontId="6" fillId="5" borderId="0" xfId="15" applyNumberFormat="1" applyFont="1" applyFill="1" applyAlignment="1">
      <alignment horizontal="left" vertical="top"/>
    </xf>
    <xf numFmtId="3" fontId="6" fillId="5" borderId="0" xfId="14" applyNumberFormat="1" applyFont="1" applyFill="1" applyAlignment="1">
      <alignment vertical="top"/>
    </xf>
    <xf numFmtId="3" fontId="6" fillId="4" borderId="0" xfId="14" applyNumberFormat="1" applyFont="1" applyFill="1" applyAlignment="1">
      <alignment wrapText="1"/>
    </xf>
    <xf numFmtId="3" fontId="6" fillId="5" borderId="0" xfId="14" applyNumberFormat="1" applyFont="1" applyFill="1" applyAlignment="1">
      <alignment horizontal="left"/>
    </xf>
    <xf numFmtId="3" fontId="6" fillId="4" borderId="0" xfId="14" applyNumberFormat="1" applyFont="1" applyFill="1" applyAlignment="1">
      <alignment horizontal="left"/>
    </xf>
    <xf numFmtId="0" fontId="6" fillId="0" borderId="0" xfId="0" applyFont="1" applyAlignment="1">
      <alignment horizontal="right"/>
    </xf>
    <xf numFmtId="0" fontId="6" fillId="0" borderId="0" xfId="0" applyFont="1" applyAlignment="1">
      <alignment vertical="top" wrapText="1"/>
    </xf>
    <xf numFmtId="3" fontId="18" fillId="0" borderId="0" xfId="20" applyNumberFormat="1" applyFont="1" applyFill="1"/>
    <xf numFmtId="3" fontId="6" fillId="0" borderId="0" xfId="0" applyNumberFormat="1" applyFont="1" applyAlignment="1">
      <alignment vertical="top" wrapText="1"/>
    </xf>
    <xf numFmtId="3" fontId="6" fillId="0" borderId="0" xfId="0" applyNumberFormat="1" applyFont="1" applyAlignment="1">
      <alignment horizontal="right"/>
    </xf>
    <xf numFmtId="3" fontId="6" fillId="0" borderId="0" xfId="0" applyNumberFormat="1" applyFont="1" applyAlignment="1">
      <alignment horizontal="right" vertical="center" wrapText="1"/>
    </xf>
    <xf numFmtId="3" fontId="18" fillId="0" borderId="0" xfId="0" applyNumberFormat="1" applyFont="1" applyAlignment="1">
      <alignment horizontal="right" vertical="center" wrapText="1"/>
    </xf>
    <xf numFmtId="3" fontId="6" fillId="7" borderId="0" xfId="0" applyNumberFormat="1" applyFont="1" applyFill="1" applyAlignment="1">
      <alignment horizontal="right"/>
    </xf>
    <xf numFmtId="3" fontId="18" fillId="7" borderId="0" xfId="0" applyNumberFormat="1" applyFont="1" applyFill="1" applyAlignment="1">
      <alignment horizontal="right"/>
    </xf>
    <xf numFmtId="3" fontId="6" fillId="7" borderId="0" xfId="0" applyNumberFormat="1" applyFont="1" applyFill="1"/>
    <xf numFmtId="3" fontId="6" fillId="7" borderId="2" xfId="0" applyNumberFormat="1" applyFont="1" applyFill="1" applyBorder="1" applyAlignment="1">
      <alignment horizontal="right"/>
    </xf>
    <xf numFmtId="3" fontId="18" fillId="7" borderId="2" xfId="0" applyNumberFormat="1" applyFont="1" applyFill="1" applyBorder="1" applyAlignment="1">
      <alignment horizontal="right"/>
    </xf>
    <xf numFmtId="3" fontId="18" fillId="7" borderId="0" xfId="0" applyNumberFormat="1" applyFont="1" applyFill="1" applyAlignment="1">
      <alignment vertical="center"/>
    </xf>
    <xf numFmtId="3" fontId="6" fillId="2" borderId="0" xfId="0" applyNumberFormat="1" applyFont="1" applyFill="1"/>
    <xf numFmtId="3" fontId="18" fillId="7" borderId="0" xfId="0" applyNumberFormat="1" applyFont="1" applyFill="1"/>
    <xf numFmtId="3" fontId="18" fillId="7" borderId="1" xfId="0" applyNumberFormat="1" applyFont="1" applyFill="1" applyBorder="1"/>
    <xf numFmtId="3" fontId="18" fillId="7" borderId="1" xfId="0" applyNumberFormat="1" applyFont="1" applyFill="1" applyBorder="1" applyAlignment="1">
      <alignment horizontal="left"/>
    </xf>
    <xf numFmtId="3" fontId="18" fillId="7" borderId="1" xfId="0" applyNumberFormat="1" applyFont="1" applyFill="1" applyBorder="1" applyAlignment="1">
      <alignment horizontal="right" vertical="center" wrapText="1"/>
    </xf>
    <xf numFmtId="3" fontId="6" fillId="7" borderId="2" xfId="0" applyNumberFormat="1" applyFont="1" applyFill="1" applyBorder="1"/>
    <xf numFmtId="3" fontId="6" fillId="7" borderId="0" xfId="0" applyNumberFormat="1" applyFont="1" applyFill="1" applyAlignment="1">
      <alignment vertical="top" wrapText="1"/>
    </xf>
    <xf numFmtId="3" fontId="21" fillId="7" borderId="0" xfId="0" applyNumberFormat="1" applyFont="1" applyFill="1"/>
    <xf numFmtId="3" fontId="6" fillId="7" borderId="0" xfId="2" applyNumberFormat="1" applyFont="1" applyFill="1"/>
    <xf numFmtId="3" fontId="19" fillId="7" borderId="0" xfId="1" applyNumberFormat="1" applyFont="1" applyFill="1" applyAlignment="1"/>
    <xf numFmtId="3" fontId="6" fillId="7" borderId="0" xfId="0" applyNumberFormat="1" applyFont="1" applyFill="1" applyAlignment="1">
      <alignment vertical="top"/>
    </xf>
    <xf numFmtId="3" fontId="19" fillId="7" borderId="0" xfId="1" applyNumberFormat="1" applyFont="1" applyFill="1" applyAlignment="1">
      <alignment vertical="top"/>
    </xf>
    <xf numFmtId="3" fontId="19" fillId="7" borderId="0" xfId="1" applyNumberFormat="1" applyFont="1" applyFill="1" applyAlignment="1">
      <alignment vertical="top" wrapText="1"/>
    </xf>
    <xf numFmtId="3" fontId="19" fillId="7" borderId="0" xfId="1" applyNumberFormat="1" applyFont="1" applyFill="1" applyBorder="1" applyAlignment="1">
      <alignment vertical="top"/>
    </xf>
    <xf numFmtId="3" fontId="19" fillId="7" borderId="0" xfId="1" applyNumberFormat="1" applyFont="1" applyFill="1" applyBorder="1" applyAlignment="1"/>
    <xf numFmtId="3" fontId="19" fillId="7" borderId="0" xfId="1" applyNumberFormat="1" applyFont="1" applyFill="1" applyAlignment="1">
      <alignment wrapText="1"/>
    </xf>
    <xf numFmtId="3" fontId="6" fillId="7" borderId="0" xfId="0" quotePrefix="1" applyNumberFormat="1" applyFont="1" applyFill="1" applyAlignment="1">
      <alignment vertical="top"/>
    </xf>
    <xf numFmtId="3" fontId="6" fillId="7" borderId="0" xfId="0" applyNumberFormat="1" applyFont="1" applyFill="1" applyAlignment="1">
      <alignment horizontal="left"/>
    </xf>
    <xf numFmtId="3" fontId="18" fillId="2" borderId="0" xfId="0" applyNumberFormat="1" applyFont="1" applyFill="1"/>
    <xf numFmtId="3" fontId="6" fillId="7" borderId="0" xfId="0" applyNumberFormat="1" applyFont="1" applyFill="1" applyAlignment="1">
      <alignment wrapText="1"/>
    </xf>
    <xf numFmtId="3" fontId="19" fillId="7" borderId="0" xfId="1" applyNumberFormat="1" applyFont="1" applyFill="1" applyAlignment="1">
      <alignment horizontal="right"/>
    </xf>
    <xf numFmtId="3" fontId="18" fillId="6" borderId="0" xfId="0" applyNumberFormat="1" applyFont="1" applyFill="1" applyAlignment="1">
      <alignment horizontal="center" vertical="center"/>
    </xf>
    <xf numFmtId="3" fontId="18" fillId="0" borderId="0" xfId="0" applyNumberFormat="1" applyFont="1" applyAlignment="1">
      <alignment horizontal="center" vertical="center"/>
    </xf>
    <xf numFmtId="3" fontId="18" fillId="3" borderId="0" xfId="0" applyNumberFormat="1" applyFont="1" applyFill="1" applyAlignment="1">
      <alignment horizontal="left" vertical="center" wrapText="1"/>
    </xf>
    <xf numFmtId="3" fontId="6" fillId="0" borderId="0" xfId="0" pivotButton="1" applyNumberFormat="1" applyFont="1"/>
    <xf numFmtId="3" fontId="6" fillId="0" borderId="0" xfId="0" applyNumberFormat="1" applyFont="1" applyAlignment="1">
      <alignment horizontal="left"/>
    </xf>
    <xf numFmtId="3" fontId="6" fillId="0" borderId="0" xfId="20" applyNumberFormat="1" applyFont="1" applyFill="1" applyAlignment="1">
      <alignment horizontal="right"/>
    </xf>
  </cellXfs>
  <cellStyles count="21">
    <cellStyle name="Comma" xfId="20" builtinId="3"/>
    <cellStyle name="Comma 2" xfId="4" xr:uid="{00000000-0005-0000-0000-000001000000}"/>
    <cellStyle name="Comma 2 2" xfId="18" xr:uid="{4D70620C-149A-4C05-991E-60DF9A2CE576}"/>
    <cellStyle name="Comma 3" xfId="5" xr:uid="{00000000-0005-0000-0000-000002000000}"/>
    <cellStyle name="Comma 3 2" xfId="19" xr:uid="{831B28CD-7303-422E-8C64-99FB073B00A8}"/>
    <cellStyle name="Hyperlink" xfId="1" builtinId="8"/>
    <cellStyle name="Hyperlink 2 2" xfId="11" xr:uid="{57D78E79-1708-49B0-AF9B-B58F8E71DD5E}"/>
    <cellStyle name="Hyperlink 3" xfId="17" xr:uid="{EA8D559F-8398-47D8-BCFC-4C458B841B65}"/>
    <cellStyle name="Hyperlink 6" xfId="12" xr:uid="{0D27BB42-2C74-4F9A-B116-9F3F6CB1BE83}"/>
    <cellStyle name="Normal" xfId="0" builtinId="0"/>
    <cellStyle name="Normal 2" xfId="3" xr:uid="{00000000-0005-0000-0000-000005000000}"/>
    <cellStyle name="Normal 2 2 2" xfId="9" xr:uid="{E2C35B40-ED8F-4254-8553-29EFBA38B6C4}"/>
    <cellStyle name="Normal 2 2 2 2" xfId="16" xr:uid="{6AC631F9-DD50-4E15-A2A0-5BB1BC7BED82}"/>
    <cellStyle name="Normal 2 3" xfId="13" xr:uid="{9A280B7F-C778-4781-947E-695C2CAD72B3}"/>
    <cellStyle name="Normal 2 4" xfId="15" xr:uid="{104AF83F-CF51-4061-8AB4-9B223D6D2E10}"/>
    <cellStyle name="Normal 4" xfId="6" xr:uid="{00000000-0005-0000-0000-000006000000}"/>
    <cellStyle name="Normal 5 2" xfId="14" xr:uid="{1CE8F879-CA3B-4CC2-8AA6-A5BCD8E280B5}"/>
    <cellStyle name="Normal 6 2" xfId="8" xr:uid="{4314C8AC-CC20-458A-8C50-80AB0B06C5B7}"/>
    <cellStyle name="Normal 7 2" xfId="10" xr:uid="{EB98F3F4-8FC6-4615-8322-B04CAF75149F}"/>
    <cellStyle name="Percent" xfId="2" builtinId="5"/>
    <cellStyle name="Percent 2" xfId="7" xr:uid="{00000000-0005-0000-0000-000008000000}"/>
  </cellStyles>
  <dxfs count="98">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eetMetadata" Target="metadata.xml"/><Relationship Id="rId23" Type="http://schemas.openxmlformats.org/officeDocument/2006/relationships/customXml" Target="../customXml/item3.xml"/><Relationship Id="rId10" Type="http://schemas.openxmlformats.org/officeDocument/2006/relationships/pivotCacheDefinition" Target="pivotCache/pivotCacheDefinition1.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4749803</xdr:colOff>
      <xdr:row>0</xdr:row>
      <xdr:rowOff>30475</xdr:rowOff>
    </xdr:from>
    <xdr:ext cx="996311" cy="969648"/>
    <xdr:pic>
      <xdr:nvPicPr>
        <xdr:cNvPr id="3" name="Picture 5" descr="Accredited Official Statistics logo&#10;">
          <a:extLst>
            <a:ext uri="{FF2B5EF4-FFF2-40B4-BE49-F238E27FC236}">
              <a16:creationId xmlns:a16="http://schemas.microsoft.com/office/drawing/2014/main" id="{CD001D3D-CADD-45FB-BED4-1C8F758EA38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749803" y="304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249736</xdr:colOff>
      <xdr:row>0</xdr:row>
      <xdr:rowOff>9525</xdr:rowOff>
    </xdr:from>
    <xdr:ext cx="917390" cy="906051"/>
    <xdr:pic>
      <xdr:nvPicPr>
        <xdr:cNvPr id="2" name="Picture 22" descr="Accredited Official Statistics logo">
          <a:extLst>
            <a:ext uri="{FF2B5EF4-FFF2-40B4-BE49-F238E27FC236}">
              <a16:creationId xmlns:a16="http://schemas.microsoft.com/office/drawing/2014/main" id="{B63C03B6-EE9B-4BB1-A124-62D88D20F53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84161" y="9525"/>
          <a:ext cx="917390" cy="906051"/>
        </a:xfrm>
        <a:prstGeom prst="rect">
          <a:avLst/>
        </a:prstGeom>
        <a:noFill/>
        <a:ln cap="flat">
          <a:noFill/>
        </a:ln>
      </xdr:spPr>
    </xdr:pic>
    <xdr:clientData/>
  </xdr:oneCellAnchor>
  <xdr:twoCellAnchor editAs="oneCell">
    <xdr:from>
      <xdr:col>4</xdr:col>
      <xdr:colOff>47625</xdr:colOff>
      <xdr:row>0</xdr:row>
      <xdr:rowOff>38101</xdr:rowOff>
    </xdr:from>
    <xdr:to>
      <xdr:col>4</xdr:col>
      <xdr:colOff>1481175</xdr:colOff>
      <xdr:row>3</xdr:row>
      <xdr:rowOff>133351</xdr:rowOff>
    </xdr:to>
    <xdr:pic>
      <xdr:nvPicPr>
        <xdr:cNvPr id="5" name="Picture 4" descr="MHCLG logo">
          <a:extLst>
            <a:ext uri="{FF2B5EF4-FFF2-40B4-BE49-F238E27FC236}">
              <a16:creationId xmlns:a16="http://schemas.microsoft.com/office/drawing/2014/main" id="{458BCEA9-0971-9CB6-80A2-C44FCC1D692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191750" y="38101"/>
          <a:ext cx="1433550" cy="7810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4519675924" createdVersion="8" refreshedVersion="8" minRefreshableVersion="3" recordCount="201" xr:uid="{0C2EF366-CAF9-4E3C-AB8F-510BC767ACFB}">
  <cacheSource type="worksheet">
    <worksheetSource ref="A1:D1048576" sheet="Data - dwelling fires"/>
  </cacheSource>
  <cacheFields count="4">
    <cacheField name="COUNTRY" numFmtId="0">
      <sharedItems containsBlank="1" count="4">
        <s v="England"/>
        <s v="Scotland"/>
        <s v="Wales"/>
        <m/>
      </sharedItems>
    </cacheField>
    <cacheField name="FINANCIAL_YEAR" numFmtId="0">
      <sharedItems containsBlank="1" count="46">
        <s v="2010/11"/>
        <s v="2011/12"/>
        <s v="2012/13"/>
        <s v="2013/14"/>
        <s v="2014/15"/>
        <s v="2015/16"/>
        <s v="2016/17"/>
        <s v="2017/18"/>
        <s v="2018/19"/>
        <s v="2019/20"/>
        <s v="2020/21"/>
        <s v="2021/22"/>
        <s v="2022/23"/>
        <s v="2023/24"/>
        <s v="2024/25"/>
        <s v="2025/26"/>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DWELLING_FIRE_TYPE" numFmtId="0">
      <sharedItems containsBlank="1"/>
    </cacheField>
    <cacheField name="TOTAL_DWELLING_FIRES" numFmtId="0">
      <sharedItems containsString="0" containsBlank="1" containsNumber="1" containsInteger="1" minValue="101" maxValue="4735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4519907409" createdVersion="8" refreshedVersion="8" minRefreshableVersion="3" recordCount="217" xr:uid="{52F3DDBE-3AFF-4040-A61D-F7596C47E1F6}">
  <cacheSource type="worksheet">
    <worksheetSource ref="A1:D1048576" sheet="Data - population"/>
  </cacheSource>
  <cacheFields count="4">
    <cacheField name="CALENDAR_YEAR" numFmtId="0">
      <sharedItems containsString="0" containsBlank="1" containsNumber="1" containsInteger="1" minValue="1971" maxValue="2024"/>
    </cacheField>
    <cacheField name="FINANCIAL_YEAR" numFmtId="0">
      <sharedItems containsBlank="1" count="55">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s v="2024/25"/>
        <m/>
      </sharedItems>
    </cacheField>
    <cacheField name="COUNTRY" numFmtId="0">
      <sharedItems containsBlank="1" count="5">
        <s v="England"/>
        <s v="Great Britain"/>
        <s v="Scotland"/>
        <s v="Wales"/>
        <m/>
      </sharedItems>
    </cacheField>
    <cacheField name="TOTAL_POPULATION" numFmtId="0">
      <sharedItems containsString="0" containsBlank="1" containsNumber="1" containsInteger="1" minValue="2740300" maxValue="673536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x v="0"/>
    <s v="Accidental Dwelling fires"/>
    <n v="31724"/>
  </r>
  <r>
    <x v="0"/>
    <x v="0"/>
    <s v="Deliberate Dwelling fires"/>
    <n v="4895"/>
  </r>
  <r>
    <x v="0"/>
    <x v="1"/>
    <s v="Accidental Dwelling fires"/>
    <n v="30806"/>
  </r>
  <r>
    <x v="0"/>
    <x v="1"/>
    <s v="Deliberate Dwelling fires"/>
    <n v="4615"/>
  </r>
  <r>
    <x v="0"/>
    <x v="2"/>
    <s v="Accidental Dwelling fires"/>
    <n v="29682"/>
  </r>
  <r>
    <x v="0"/>
    <x v="2"/>
    <s v="Deliberate Dwelling fires"/>
    <n v="3629"/>
  </r>
  <r>
    <x v="0"/>
    <x v="3"/>
    <s v="Accidental Dwelling fires"/>
    <n v="28621"/>
  </r>
  <r>
    <x v="0"/>
    <x v="3"/>
    <s v="Deliberate Dwelling fires"/>
    <n v="3298"/>
  </r>
  <r>
    <x v="0"/>
    <x v="4"/>
    <s v="Accidental Dwelling fires"/>
    <n v="28331"/>
  </r>
  <r>
    <x v="0"/>
    <x v="4"/>
    <s v="Deliberate Dwelling fires"/>
    <n v="3013"/>
  </r>
  <r>
    <x v="0"/>
    <x v="5"/>
    <s v="Accidental Dwelling fires"/>
    <n v="28367"/>
  </r>
  <r>
    <x v="0"/>
    <x v="5"/>
    <s v="Deliberate Dwelling fires"/>
    <n v="3018"/>
  </r>
  <r>
    <x v="0"/>
    <x v="6"/>
    <s v="Accidental Dwelling fires"/>
    <n v="27254"/>
  </r>
  <r>
    <x v="0"/>
    <x v="6"/>
    <s v="Deliberate Dwelling fires"/>
    <n v="3106"/>
  </r>
  <r>
    <x v="0"/>
    <x v="7"/>
    <s v="Accidental Dwelling fires"/>
    <n v="27600"/>
  </r>
  <r>
    <x v="0"/>
    <x v="7"/>
    <s v="Deliberate Dwelling fires"/>
    <n v="3228"/>
  </r>
  <r>
    <x v="0"/>
    <x v="8"/>
    <s v="Accidental Dwelling fires"/>
    <n v="26562"/>
  </r>
  <r>
    <x v="0"/>
    <x v="8"/>
    <s v="Deliberate Dwelling fires"/>
    <n v="3036"/>
  </r>
  <r>
    <x v="0"/>
    <x v="9"/>
    <s v="Accidental Dwelling fires"/>
    <n v="25532"/>
  </r>
  <r>
    <x v="0"/>
    <x v="9"/>
    <s v="Deliberate Dwelling fires"/>
    <n v="2973"/>
  </r>
  <r>
    <x v="0"/>
    <x v="10"/>
    <s v="Accidental Dwelling fires"/>
    <n v="24287"/>
  </r>
  <r>
    <x v="0"/>
    <x v="10"/>
    <s v="Deliberate Dwelling fires"/>
    <n v="2731"/>
  </r>
  <r>
    <x v="0"/>
    <x v="11"/>
    <s v="Accidental Dwelling fires"/>
    <n v="24479"/>
  </r>
  <r>
    <x v="0"/>
    <x v="11"/>
    <s v="Deliberate Dwelling fires"/>
    <n v="2693"/>
  </r>
  <r>
    <x v="0"/>
    <x v="12"/>
    <s v="Accidental Dwelling fires"/>
    <n v="24095"/>
  </r>
  <r>
    <x v="0"/>
    <x v="12"/>
    <s v="Deliberate Dwelling fires"/>
    <n v="2744"/>
  </r>
  <r>
    <x v="0"/>
    <x v="13"/>
    <s v="Accidental Dwelling fires"/>
    <n v="23002"/>
  </r>
  <r>
    <x v="0"/>
    <x v="13"/>
    <s v="Deliberate Dwelling fires"/>
    <n v="2590"/>
  </r>
  <r>
    <x v="0"/>
    <x v="14"/>
    <s v="Accidental Dwelling fires"/>
    <n v="22996"/>
  </r>
  <r>
    <x v="0"/>
    <x v="14"/>
    <s v="Deliberate Dwelling fires"/>
    <n v="2469"/>
  </r>
  <r>
    <x v="0"/>
    <x v="15"/>
    <s v="Accidental Dwelling fires"/>
    <n v="23795"/>
  </r>
  <r>
    <x v="0"/>
    <x v="15"/>
    <s v="Deliberate Dwelling fires"/>
    <n v="2385"/>
  </r>
  <r>
    <x v="0"/>
    <x v="16"/>
    <s v="Accidental Dwelling fires"/>
    <n v="40961"/>
  </r>
  <r>
    <x v="0"/>
    <x v="16"/>
    <s v="Deliberate Dwelling fires"/>
    <n v="3640"/>
  </r>
  <r>
    <x v="0"/>
    <x v="17"/>
    <s v="Accidental Dwelling fires"/>
    <n v="40212"/>
  </r>
  <r>
    <x v="0"/>
    <x v="17"/>
    <s v="Deliberate Dwelling fires"/>
    <n v="3882"/>
  </r>
  <r>
    <x v="0"/>
    <x v="18"/>
    <s v="Accidental Dwelling fires"/>
    <n v="40599"/>
  </r>
  <r>
    <x v="0"/>
    <x v="18"/>
    <s v="Deliberate Dwelling fires"/>
    <n v="4365"/>
  </r>
  <r>
    <x v="0"/>
    <x v="19"/>
    <s v="Accidental Dwelling fires"/>
    <n v="42115"/>
  </r>
  <r>
    <x v="0"/>
    <x v="19"/>
    <s v="Deliberate Dwelling fires"/>
    <n v="5000"/>
  </r>
  <r>
    <x v="0"/>
    <x v="20"/>
    <s v="Accidental Dwelling fires"/>
    <n v="43311"/>
  </r>
  <r>
    <x v="0"/>
    <x v="20"/>
    <s v="Deliberate Dwelling fires"/>
    <n v="5718"/>
  </r>
  <r>
    <x v="0"/>
    <x v="21"/>
    <s v="Accidental Dwelling fires"/>
    <n v="43641"/>
  </r>
  <r>
    <x v="0"/>
    <x v="21"/>
    <s v="Deliberate Dwelling fires"/>
    <n v="5650"/>
  </r>
  <r>
    <x v="0"/>
    <x v="22"/>
    <s v="Accidental Dwelling fires"/>
    <n v="42810"/>
  </r>
  <r>
    <x v="0"/>
    <x v="22"/>
    <s v="Deliberate Dwelling fires"/>
    <n v="6040"/>
  </r>
  <r>
    <x v="0"/>
    <x v="23"/>
    <s v="Accidental Dwelling fires"/>
    <n v="43271"/>
  </r>
  <r>
    <x v="0"/>
    <x v="23"/>
    <s v="Deliberate Dwelling fires"/>
    <n v="6200"/>
  </r>
  <r>
    <x v="0"/>
    <x v="24"/>
    <s v="Accidental Dwelling fires"/>
    <n v="42769"/>
  </r>
  <r>
    <x v="0"/>
    <x v="24"/>
    <s v="Deliberate Dwelling fires"/>
    <n v="7151"/>
  </r>
  <r>
    <x v="0"/>
    <x v="25"/>
    <s v="Accidental Dwelling fires"/>
    <n v="41455"/>
  </r>
  <r>
    <x v="0"/>
    <x v="25"/>
    <s v="Deliberate Dwelling fires"/>
    <n v="7176"/>
  </r>
  <r>
    <x v="0"/>
    <x v="26"/>
    <s v="Accidental Dwelling fires"/>
    <n v="41941"/>
  </r>
  <r>
    <x v="0"/>
    <x v="26"/>
    <s v="Deliberate Dwelling fires"/>
    <n v="7617"/>
  </r>
  <r>
    <x v="0"/>
    <x v="27"/>
    <s v="Accidental Dwelling fires"/>
    <n v="41920"/>
  </r>
  <r>
    <x v="0"/>
    <x v="27"/>
    <s v="Deliberate Dwelling fires"/>
    <n v="8279"/>
  </r>
  <r>
    <x v="0"/>
    <x v="28"/>
    <s v="Accidental Dwelling fires"/>
    <n v="42023"/>
  </r>
  <r>
    <x v="0"/>
    <x v="28"/>
    <s v="Deliberate Dwelling fires"/>
    <n v="8937"/>
  </r>
  <r>
    <x v="0"/>
    <x v="29"/>
    <s v="Accidental Dwelling fires"/>
    <n v="40851"/>
  </r>
  <r>
    <x v="0"/>
    <x v="29"/>
    <s v="Deliberate Dwelling fires"/>
    <n v="11012"/>
  </r>
  <r>
    <x v="0"/>
    <x v="30"/>
    <s v="Accidental Dwelling fires"/>
    <n v="42438"/>
  </r>
  <r>
    <x v="0"/>
    <x v="30"/>
    <s v="Deliberate Dwelling fires"/>
    <n v="11049"/>
  </r>
  <r>
    <x v="0"/>
    <x v="31"/>
    <s v="Accidental Dwelling fires"/>
    <n v="45448"/>
  </r>
  <r>
    <x v="0"/>
    <x v="31"/>
    <s v="Deliberate Dwelling fires"/>
    <n v="11216"/>
  </r>
  <r>
    <x v="0"/>
    <x v="32"/>
    <s v="Accidental Dwelling fires"/>
    <n v="46717"/>
  </r>
  <r>
    <x v="0"/>
    <x v="32"/>
    <s v="Deliberate Dwelling fires"/>
    <n v="10891"/>
  </r>
  <r>
    <x v="0"/>
    <x v="33"/>
    <s v="Accidental Dwelling fires"/>
    <n v="45698"/>
  </r>
  <r>
    <x v="0"/>
    <x v="33"/>
    <s v="Deliberate Dwelling fires"/>
    <n v="10210"/>
  </r>
  <r>
    <x v="0"/>
    <x v="34"/>
    <s v="Accidental Dwelling fires"/>
    <n v="47350"/>
  </r>
  <r>
    <x v="0"/>
    <x v="34"/>
    <s v="Deliberate Dwelling fires"/>
    <n v="10930"/>
  </r>
  <r>
    <x v="0"/>
    <x v="35"/>
    <s v="Accidental Dwelling fires"/>
    <n v="44287"/>
  </r>
  <r>
    <x v="0"/>
    <x v="35"/>
    <s v="Deliberate Dwelling fires"/>
    <n v="10646"/>
  </r>
  <r>
    <x v="0"/>
    <x v="36"/>
    <s v="Accidental Dwelling fires"/>
    <n v="42850"/>
  </r>
  <r>
    <x v="0"/>
    <x v="36"/>
    <s v="Deliberate Dwelling fires"/>
    <n v="11681"/>
  </r>
  <r>
    <x v="0"/>
    <x v="37"/>
    <s v="Accidental Dwelling fires"/>
    <n v="38652"/>
  </r>
  <r>
    <x v="0"/>
    <x v="37"/>
    <s v="Deliberate Dwelling fires"/>
    <n v="10247"/>
  </r>
  <r>
    <x v="0"/>
    <x v="38"/>
    <s v="Accidental Dwelling fires"/>
    <n v="40029"/>
  </r>
  <r>
    <x v="0"/>
    <x v="38"/>
    <s v="Deliberate Dwelling fires"/>
    <n v="10801"/>
  </r>
  <r>
    <x v="0"/>
    <x v="39"/>
    <s v="Accidental Dwelling fires"/>
    <n v="38288"/>
  </r>
  <r>
    <x v="0"/>
    <x v="39"/>
    <s v="Deliberate Dwelling fires"/>
    <n v="9146"/>
  </r>
  <r>
    <x v="0"/>
    <x v="40"/>
    <s v="Accidental Dwelling fires"/>
    <n v="38307"/>
  </r>
  <r>
    <x v="0"/>
    <x v="40"/>
    <s v="Deliberate Dwelling fires"/>
    <n v="7941"/>
  </r>
  <r>
    <x v="0"/>
    <x v="41"/>
    <s v="Accidental Dwelling fires"/>
    <n v="36660"/>
  </r>
  <r>
    <x v="0"/>
    <x v="41"/>
    <s v="Deliberate Dwelling fires"/>
    <n v="7762"/>
  </r>
  <r>
    <x v="0"/>
    <x v="42"/>
    <s v="Accidental Dwelling fires"/>
    <n v="34258"/>
  </r>
  <r>
    <x v="0"/>
    <x v="42"/>
    <s v="Deliberate Dwelling fires"/>
    <n v="7078"/>
  </r>
  <r>
    <x v="0"/>
    <x v="43"/>
    <s v="Accidental Dwelling fires"/>
    <n v="32428"/>
  </r>
  <r>
    <x v="0"/>
    <x v="43"/>
    <s v="Deliberate Dwelling fires"/>
    <n v="6156"/>
  </r>
  <r>
    <x v="0"/>
    <x v="44"/>
    <s v="Accidental Dwelling fires"/>
    <n v="33032"/>
  </r>
  <r>
    <x v="0"/>
    <x v="44"/>
    <s v="Deliberate Dwelling fires"/>
    <n v="5344"/>
  </r>
  <r>
    <x v="1"/>
    <x v="25"/>
    <s v="Total Dwelling Fires"/>
    <n v="9811"/>
  </r>
  <r>
    <x v="1"/>
    <x v="26"/>
    <s v="Total Dwelling Fires"/>
    <n v="9799"/>
  </r>
  <r>
    <x v="1"/>
    <x v="27"/>
    <s v="Total Dwelling Fires"/>
    <n v="9612"/>
  </r>
  <r>
    <x v="1"/>
    <x v="28"/>
    <s v="Total Dwelling Fires"/>
    <n v="9786"/>
  </r>
  <r>
    <x v="1"/>
    <x v="29"/>
    <s v="Total Dwelling Fires"/>
    <n v="9139"/>
  </r>
  <r>
    <x v="1"/>
    <x v="30"/>
    <s v="Total Dwelling Fires"/>
    <n v="9313"/>
  </r>
  <r>
    <x v="1"/>
    <x v="31"/>
    <s v="Total Dwelling Fires"/>
    <n v="9461"/>
  </r>
  <r>
    <x v="1"/>
    <x v="32"/>
    <s v="Total Dwelling Fires"/>
    <n v="9282"/>
  </r>
  <r>
    <x v="1"/>
    <x v="33"/>
    <s v="Total Dwelling Fires"/>
    <n v="9222"/>
  </r>
  <r>
    <x v="1"/>
    <x v="34"/>
    <s v="Total Dwelling Fires"/>
    <n v="9316"/>
  </r>
  <r>
    <x v="1"/>
    <x v="35"/>
    <s v="Total Dwelling Fires"/>
    <n v="9257"/>
  </r>
  <r>
    <x v="1"/>
    <x v="36"/>
    <s v="Total Dwelling Fires"/>
    <n v="8895"/>
  </r>
  <r>
    <x v="1"/>
    <x v="37"/>
    <s v="Total Dwelling Fires"/>
    <n v="7875"/>
  </r>
  <r>
    <x v="1"/>
    <x v="38"/>
    <s v="Total Dwelling Fires"/>
    <n v="8131"/>
  </r>
  <r>
    <x v="1"/>
    <x v="39"/>
    <s v="Total Dwelling Fires"/>
    <n v="7048"/>
  </r>
  <r>
    <x v="1"/>
    <x v="40"/>
    <s v="Accidental Dwelling fires"/>
    <n v="5628"/>
  </r>
  <r>
    <x v="1"/>
    <x v="40"/>
    <s v="Deliberate Dwelling fires"/>
    <n v="1433"/>
  </r>
  <r>
    <x v="1"/>
    <x v="41"/>
    <s v="Accidental Dwelling fires"/>
    <n v="5594"/>
  </r>
  <r>
    <x v="1"/>
    <x v="41"/>
    <s v="Deliberate Dwelling fires"/>
    <n v="1369"/>
  </r>
  <r>
    <x v="1"/>
    <x v="42"/>
    <s v="Accidental Dwelling fires"/>
    <n v="5479"/>
  </r>
  <r>
    <x v="1"/>
    <x v="42"/>
    <s v="Deliberate Dwelling fires"/>
    <n v="1187"/>
  </r>
  <r>
    <x v="1"/>
    <x v="43"/>
    <s v="Accidental Dwelling fires"/>
    <n v="5397"/>
  </r>
  <r>
    <x v="1"/>
    <x v="43"/>
    <s v="Deliberate Dwelling fires"/>
    <n v="1308"/>
  </r>
  <r>
    <x v="1"/>
    <x v="44"/>
    <s v="Accidental Dwelling fires"/>
    <n v="5375"/>
  </r>
  <r>
    <x v="1"/>
    <x v="44"/>
    <s v="Deliberate Dwelling fires"/>
    <n v="1193"/>
  </r>
  <r>
    <x v="1"/>
    <x v="0"/>
    <s v="Accidental Dwelling fires"/>
    <n v="5210"/>
  </r>
  <r>
    <x v="1"/>
    <x v="0"/>
    <s v="Deliberate Dwelling fires"/>
    <n v="1084"/>
  </r>
  <r>
    <x v="1"/>
    <x v="1"/>
    <s v="Accidental Dwelling fires"/>
    <n v="5118"/>
  </r>
  <r>
    <x v="1"/>
    <x v="1"/>
    <s v="Deliberate Dwelling fires"/>
    <n v="1040"/>
  </r>
  <r>
    <x v="1"/>
    <x v="2"/>
    <s v="Accidental Dwelling fires"/>
    <n v="4997"/>
  </r>
  <r>
    <x v="1"/>
    <x v="2"/>
    <s v="Deliberate Dwelling fires"/>
    <n v="832"/>
  </r>
  <r>
    <x v="1"/>
    <x v="3"/>
    <s v="Accidental Dwelling fires"/>
    <n v="4673"/>
  </r>
  <r>
    <x v="1"/>
    <x v="3"/>
    <s v="Deliberate Dwelling fires"/>
    <n v="650"/>
  </r>
  <r>
    <x v="1"/>
    <x v="4"/>
    <s v="Accidental Dwelling fires"/>
    <n v="4953"/>
  </r>
  <r>
    <x v="1"/>
    <x v="4"/>
    <s v="Deliberate Dwelling fires"/>
    <n v="622"/>
  </r>
  <r>
    <x v="1"/>
    <x v="5"/>
    <s v="Accidental Dwelling fires"/>
    <n v="5067"/>
  </r>
  <r>
    <x v="1"/>
    <x v="5"/>
    <s v="Deliberate Dwelling fires"/>
    <n v="605"/>
  </r>
  <r>
    <x v="1"/>
    <x v="6"/>
    <s v="Accidental Dwelling fires"/>
    <n v="4922"/>
  </r>
  <r>
    <x v="1"/>
    <x v="6"/>
    <s v="Deliberate Dwelling fires"/>
    <n v="618"/>
  </r>
  <r>
    <x v="1"/>
    <x v="7"/>
    <s v="Accidental Dwelling fires"/>
    <n v="4750"/>
  </r>
  <r>
    <x v="1"/>
    <x v="7"/>
    <s v="Deliberate Dwelling fires"/>
    <n v="561"/>
  </r>
  <r>
    <x v="1"/>
    <x v="8"/>
    <s v="Accidental Dwelling fires"/>
    <n v="4635"/>
  </r>
  <r>
    <x v="1"/>
    <x v="8"/>
    <s v="Deliberate Dwelling fires"/>
    <n v="510"/>
  </r>
  <r>
    <x v="1"/>
    <x v="9"/>
    <s v="Accidental Dwelling fires"/>
    <n v="4366"/>
  </r>
  <r>
    <x v="1"/>
    <x v="9"/>
    <s v="Deliberate Dwelling fires"/>
    <n v="525"/>
  </r>
  <r>
    <x v="1"/>
    <x v="10"/>
    <s v="Accidental Dwelling fires"/>
    <n v="4147"/>
  </r>
  <r>
    <x v="1"/>
    <x v="10"/>
    <s v="Deliberate Dwelling fires"/>
    <n v="518"/>
  </r>
  <r>
    <x v="1"/>
    <x v="11"/>
    <s v="Accidental Dwelling fires"/>
    <n v="4196"/>
  </r>
  <r>
    <x v="1"/>
    <x v="11"/>
    <s v="Deliberate Dwelling fires"/>
    <n v="439"/>
  </r>
  <r>
    <x v="1"/>
    <x v="12"/>
    <s v="Accidental Dwelling fires"/>
    <n v="3874"/>
  </r>
  <r>
    <x v="1"/>
    <x v="12"/>
    <s v="Deliberate Dwelling fires"/>
    <n v="430"/>
  </r>
  <r>
    <x v="1"/>
    <x v="13"/>
    <s v="Accidental Dwelling fires"/>
    <n v="3820"/>
  </r>
  <r>
    <x v="1"/>
    <x v="13"/>
    <s v="Deliberate Dwelling fires"/>
    <n v="438"/>
  </r>
  <r>
    <x v="1"/>
    <x v="14"/>
    <s v="Accidental Dwelling fires"/>
    <n v="3687"/>
  </r>
  <r>
    <x v="1"/>
    <x v="14"/>
    <s v="Deliberate Dwelling fires"/>
    <n v="417"/>
  </r>
  <r>
    <x v="2"/>
    <x v="29"/>
    <s v="Total Dwelling Fires"/>
    <n v="3030"/>
  </r>
  <r>
    <x v="2"/>
    <x v="30"/>
    <s v="Total Dwelling Fires"/>
    <n v="3128"/>
  </r>
  <r>
    <x v="2"/>
    <x v="31"/>
    <s v="Total Dwelling Fires"/>
    <n v="3296"/>
  </r>
  <r>
    <x v="2"/>
    <x v="32"/>
    <s v="Total Dwelling Fires"/>
    <n v="3386"/>
  </r>
  <r>
    <x v="2"/>
    <x v="33"/>
    <s v="Total Dwelling Fires"/>
    <n v="3109"/>
  </r>
  <r>
    <x v="2"/>
    <x v="34"/>
    <s v="Total Dwelling Fires"/>
    <n v="3486"/>
  </r>
  <r>
    <x v="2"/>
    <x v="35"/>
    <s v="Total Dwelling Fires"/>
    <n v="3202"/>
  </r>
  <r>
    <x v="2"/>
    <x v="36"/>
    <s v="Accidental Dwelling fires"/>
    <n v="2490"/>
  </r>
  <r>
    <x v="2"/>
    <x v="36"/>
    <s v="Deliberate Dwelling fires"/>
    <n v="596"/>
  </r>
  <r>
    <x v="2"/>
    <x v="37"/>
    <s v="Accidental Dwelling fires"/>
    <n v="2377"/>
  </r>
  <r>
    <x v="2"/>
    <x v="37"/>
    <s v="Deliberate Dwelling fires"/>
    <n v="547"/>
  </r>
  <r>
    <x v="2"/>
    <x v="38"/>
    <s v="Accidental Dwelling fires"/>
    <n v="2279"/>
  </r>
  <r>
    <x v="2"/>
    <x v="38"/>
    <s v="Deliberate Dwelling fires"/>
    <n v="508"/>
  </r>
  <r>
    <x v="2"/>
    <x v="39"/>
    <s v="Accidental Dwelling fires"/>
    <n v="2150"/>
  </r>
  <r>
    <x v="2"/>
    <x v="39"/>
    <s v="Deliberate Dwelling fires"/>
    <n v="442"/>
  </r>
  <r>
    <x v="2"/>
    <x v="40"/>
    <s v="Accidental Dwelling fires"/>
    <n v="2172"/>
  </r>
  <r>
    <x v="2"/>
    <x v="40"/>
    <s v="Deliberate Dwelling fires"/>
    <n v="376"/>
  </r>
  <r>
    <x v="2"/>
    <x v="41"/>
    <s v="Accidental Dwelling fires"/>
    <n v="1990"/>
  </r>
  <r>
    <x v="2"/>
    <x v="41"/>
    <s v="Deliberate Dwelling fires"/>
    <n v="410"/>
  </r>
  <r>
    <x v="2"/>
    <x v="42"/>
    <s v="Accidental Dwelling fires"/>
    <n v="2035"/>
  </r>
  <r>
    <x v="2"/>
    <x v="42"/>
    <s v="Deliberate Dwelling fires"/>
    <n v="345"/>
  </r>
  <r>
    <x v="2"/>
    <x v="43"/>
    <s v="Accidental Dwelling fires"/>
    <n v="1919"/>
  </r>
  <r>
    <x v="2"/>
    <x v="43"/>
    <s v="Deliberate Dwelling fires"/>
    <n v="338"/>
  </r>
  <r>
    <x v="2"/>
    <x v="44"/>
    <s v="Accidental Dwelling fires"/>
    <n v="1865"/>
  </r>
  <r>
    <x v="2"/>
    <x v="44"/>
    <s v="Deliberate Dwelling fires"/>
    <n v="338"/>
  </r>
  <r>
    <x v="2"/>
    <x v="0"/>
    <s v="Accidental Dwelling fires"/>
    <n v="1826"/>
  </r>
  <r>
    <x v="2"/>
    <x v="0"/>
    <s v="Deliberate Dwelling fires"/>
    <n v="282"/>
  </r>
  <r>
    <x v="2"/>
    <x v="1"/>
    <s v="Accidental Dwelling fires"/>
    <n v="1790"/>
  </r>
  <r>
    <x v="2"/>
    <x v="1"/>
    <s v="Deliberate Dwelling fires"/>
    <n v="233"/>
  </r>
  <r>
    <x v="2"/>
    <x v="2"/>
    <s v="Accidental Dwelling fires"/>
    <n v="1725"/>
  </r>
  <r>
    <x v="2"/>
    <x v="2"/>
    <s v="Deliberate Dwelling fires"/>
    <n v="186"/>
  </r>
  <r>
    <x v="2"/>
    <x v="3"/>
    <s v="Accidental Dwelling fires"/>
    <n v="1732"/>
  </r>
  <r>
    <x v="2"/>
    <x v="3"/>
    <s v="Deliberate Dwelling fires"/>
    <n v="178"/>
  </r>
  <r>
    <x v="2"/>
    <x v="4"/>
    <s v="Accidental Dwelling fires"/>
    <n v="1636"/>
  </r>
  <r>
    <x v="2"/>
    <x v="4"/>
    <s v="Deliberate Dwelling fires"/>
    <n v="173"/>
  </r>
  <r>
    <x v="2"/>
    <x v="5"/>
    <s v="Accidental Dwelling fires"/>
    <n v="1609"/>
  </r>
  <r>
    <x v="2"/>
    <x v="5"/>
    <s v="Deliberate Dwelling fires"/>
    <n v="166"/>
  </r>
  <r>
    <x v="2"/>
    <x v="6"/>
    <s v="Accidental Dwelling fires"/>
    <n v="1719"/>
  </r>
  <r>
    <x v="2"/>
    <x v="6"/>
    <s v="Deliberate Dwelling fires"/>
    <n v="139"/>
  </r>
  <r>
    <x v="2"/>
    <x v="7"/>
    <s v="Accidental Dwelling fires"/>
    <n v="1485"/>
  </r>
  <r>
    <x v="2"/>
    <x v="7"/>
    <s v="Deliberate Dwelling fires"/>
    <n v="132"/>
  </r>
  <r>
    <x v="2"/>
    <x v="8"/>
    <s v="Accidental Dwelling fires"/>
    <n v="1430"/>
  </r>
  <r>
    <x v="2"/>
    <x v="8"/>
    <s v="Deliberate Dwelling fires"/>
    <n v="125"/>
  </r>
  <r>
    <x v="2"/>
    <x v="9"/>
    <s v="Accidental Dwelling fires"/>
    <n v="1498"/>
  </r>
  <r>
    <x v="2"/>
    <x v="9"/>
    <s v="Deliberate Dwelling fires"/>
    <n v="130"/>
  </r>
  <r>
    <x v="2"/>
    <x v="10"/>
    <s v="Accidental Dwelling fires"/>
    <n v="1375"/>
  </r>
  <r>
    <x v="2"/>
    <x v="10"/>
    <s v="Deliberate Dwelling fires"/>
    <n v="126"/>
  </r>
  <r>
    <x v="2"/>
    <x v="11"/>
    <s v="Accidental Dwelling fires"/>
    <n v="1468"/>
  </r>
  <r>
    <x v="2"/>
    <x v="11"/>
    <s v="Deliberate Dwelling fires"/>
    <n v="120"/>
  </r>
  <r>
    <x v="2"/>
    <x v="12"/>
    <s v="Accidental Dwelling fires"/>
    <n v="1379"/>
  </r>
  <r>
    <x v="2"/>
    <x v="12"/>
    <s v="Deliberate Dwelling fires"/>
    <n v="163"/>
  </r>
  <r>
    <x v="2"/>
    <x v="13"/>
    <s v="Accidental Dwelling fires"/>
    <n v="1376"/>
  </r>
  <r>
    <x v="2"/>
    <x v="13"/>
    <s v="Deliberate Dwelling fires"/>
    <n v="124"/>
  </r>
  <r>
    <x v="2"/>
    <x v="14"/>
    <s v="Accidental Dwelling fires"/>
    <n v="1331"/>
  </r>
  <r>
    <x v="2"/>
    <x v="14"/>
    <s v="Deliberate Dwelling fires"/>
    <n v="101"/>
  </r>
  <r>
    <x v="3"/>
    <x v="45"/>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7">
  <r>
    <n v="1971"/>
    <x v="0"/>
    <x v="0"/>
    <n v="46411700"/>
  </r>
  <r>
    <n v="1971"/>
    <x v="0"/>
    <x v="1"/>
    <n v="54387600"/>
  </r>
  <r>
    <n v="1971"/>
    <x v="0"/>
    <x v="2"/>
    <n v="5235600"/>
  </r>
  <r>
    <n v="1971"/>
    <x v="0"/>
    <x v="3"/>
    <n v="2740300"/>
  </r>
  <r>
    <n v="1972"/>
    <x v="1"/>
    <x v="0"/>
    <n v="46571900"/>
  </r>
  <r>
    <n v="1972"/>
    <x v="1"/>
    <x v="1"/>
    <n v="54557700"/>
  </r>
  <r>
    <n v="1972"/>
    <x v="1"/>
    <x v="2"/>
    <n v="5230600"/>
  </r>
  <r>
    <n v="1972"/>
    <x v="1"/>
    <x v="3"/>
    <n v="2755200"/>
  </r>
  <r>
    <n v="1973"/>
    <x v="2"/>
    <x v="0"/>
    <n v="46686200"/>
  </r>
  <r>
    <n v="1973"/>
    <x v="2"/>
    <x v="1"/>
    <n v="54692900"/>
  </r>
  <r>
    <n v="1973"/>
    <x v="2"/>
    <x v="2"/>
    <n v="5233900"/>
  </r>
  <r>
    <n v="1973"/>
    <x v="2"/>
    <x v="3"/>
    <n v="2772800"/>
  </r>
  <r>
    <n v="1974"/>
    <x v="3"/>
    <x v="0"/>
    <n v="46682700"/>
  </r>
  <r>
    <n v="1974"/>
    <x v="3"/>
    <x v="1"/>
    <n v="54708700"/>
  </r>
  <r>
    <n v="1974"/>
    <x v="3"/>
    <x v="2"/>
    <n v="5240800"/>
  </r>
  <r>
    <n v="1974"/>
    <x v="3"/>
    <x v="3"/>
    <n v="2785200"/>
  </r>
  <r>
    <n v="1975"/>
    <x v="4"/>
    <x v="0"/>
    <n v="46674400"/>
  </r>
  <r>
    <n v="1975"/>
    <x v="4"/>
    <x v="1"/>
    <n v="54702200"/>
  </r>
  <r>
    <n v="1975"/>
    <x v="4"/>
    <x v="2"/>
    <n v="5232400"/>
  </r>
  <r>
    <n v="1975"/>
    <x v="4"/>
    <x v="3"/>
    <n v="2795400"/>
  </r>
  <r>
    <n v="1976"/>
    <x v="5"/>
    <x v="0"/>
    <n v="46659900"/>
  </r>
  <r>
    <n v="1976"/>
    <x v="5"/>
    <x v="1"/>
    <n v="54692600"/>
  </r>
  <r>
    <n v="1976"/>
    <x v="5"/>
    <x v="2"/>
    <n v="5233400"/>
  </r>
  <r>
    <n v="1976"/>
    <x v="5"/>
    <x v="3"/>
    <n v="2799300"/>
  </r>
  <r>
    <n v="1977"/>
    <x v="6"/>
    <x v="0"/>
    <n v="46639800"/>
  </r>
  <r>
    <n v="1977"/>
    <x v="6"/>
    <x v="1"/>
    <n v="54666600"/>
  </r>
  <r>
    <n v="1977"/>
    <x v="6"/>
    <x v="2"/>
    <n v="5226200"/>
  </r>
  <r>
    <n v="1977"/>
    <x v="6"/>
    <x v="3"/>
    <n v="2800600"/>
  </r>
  <r>
    <n v="1978"/>
    <x v="7"/>
    <x v="0"/>
    <n v="46638200"/>
  </r>
  <r>
    <n v="1978"/>
    <x v="7"/>
    <x v="1"/>
    <n v="54654800"/>
  </r>
  <r>
    <n v="1978"/>
    <x v="7"/>
    <x v="2"/>
    <n v="5212300"/>
  </r>
  <r>
    <n v="1978"/>
    <x v="7"/>
    <x v="3"/>
    <n v="2804300"/>
  </r>
  <r>
    <n v="1979"/>
    <x v="8"/>
    <x v="0"/>
    <n v="46698100"/>
  </r>
  <r>
    <n v="1979"/>
    <x v="8"/>
    <x v="1"/>
    <n v="54711800"/>
  </r>
  <r>
    <n v="1979"/>
    <x v="8"/>
    <x v="2"/>
    <n v="5203600"/>
  </r>
  <r>
    <n v="1979"/>
    <x v="8"/>
    <x v="3"/>
    <n v="2810100"/>
  </r>
  <r>
    <n v="1980"/>
    <x v="9"/>
    <x v="0"/>
    <n v="46787200"/>
  </r>
  <r>
    <n v="1980"/>
    <x v="9"/>
    <x v="1"/>
    <n v="54796900"/>
  </r>
  <r>
    <n v="1980"/>
    <x v="9"/>
    <x v="2"/>
    <n v="5193900"/>
  </r>
  <r>
    <n v="1980"/>
    <x v="9"/>
    <x v="3"/>
    <n v="2815800"/>
  </r>
  <r>
    <n v="1981"/>
    <x v="10"/>
    <x v="0"/>
    <n v="46820800"/>
  </r>
  <r>
    <n v="1981"/>
    <x v="10"/>
    <x v="1"/>
    <n v="54814500"/>
  </r>
  <r>
    <n v="1981"/>
    <x v="10"/>
    <x v="2"/>
    <n v="5180200"/>
  </r>
  <r>
    <n v="1981"/>
    <x v="10"/>
    <x v="3"/>
    <n v="2813500"/>
  </r>
  <r>
    <n v="1982"/>
    <x v="11"/>
    <x v="0"/>
    <n v="46777300"/>
  </r>
  <r>
    <n v="1982"/>
    <x v="11"/>
    <x v="1"/>
    <n v="54746200"/>
  </r>
  <r>
    <n v="1982"/>
    <x v="11"/>
    <x v="2"/>
    <n v="5164500"/>
  </r>
  <r>
    <n v="1982"/>
    <x v="11"/>
    <x v="3"/>
    <n v="2804300"/>
  </r>
  <r>
    <n v="1983"/>
    <x v="12"/>
    <x v="0"/>
    <n v="46813700"/>
  </r>
  <r>
    <n v="1983"/>
    <x v="12"/>
    <x v="1"/>
    <n v="54765100"/>
  </r>
  <r>
    <n v="1983"/>
    <x v="12"/>
    <x v="2"/>
    <n v="5148100"/>
  </r>
  <r>
    <n v="1983"/>
    <x v="12"/>
    <x v="3"/>
    <n v="2803300"/>
  </r>
  <r>
    <n v="1984"/>
    <x v="13"/>
    <x v="0"/>
    <n v="46912400"/>
  </r>
  <r>
    <n v="1984"/>
    <x v="13"/>
    <x v="1"/>
    <n v="54852000"/>
  </r>
  <r>
    <n v="1984"/>
    <x v="13"/>
    <x v="2"/>
    <n v="5138900"/>
  </r>
  <r>
    <n v="1984"/>
    <x v="13"/>
    <x v="3"/>
    <n v="2800700"/>
  </r>
  <r>
    <n v="1985"/>
    <x v="14"/>
    <x v="0"/>
    <n v="47057400"/>
  </r>
  <r>
    <n v="1985"/>
    <x v="14"/>
    <x v="1"/>
    <n v="54988600"/>
  </r>
  <r>
    <n v="1985"/>
    <x v="14"/>
    <x v="2"/>
    <n v="5127900"/>
  </r>
  <r>
    <n v="1985"/>
    <x v="14"/>
    <x v="3"/>
    <n v="2803400"/>
  </r>
  <r>
    <n v="1986"/>
    <x v="15"/>
    <x v="0"/>
    <n v="47187600"/>
  </r>
  <r>
    <n v="1986"/>
    <x v="15"/>
    <x v="1"/>
    <n v="55110300"/>
  </r>
  <r>
    <n v="1986"/>
    <x v="15"/>
    <x v="2"/>
    <n v="5111800"/>
  </r>
  <r>
    <n v="1986"/>
    <x v="15"/>
    <x v="3"/>
    <n v="2810900"/>
  </r>
  <r>
    <n v="1987"/>
    <x v="16"/>
    <x v="0"/>
    <n v="47300400"/>
  </r>
  <r>
    <n v="1987"/>
    <x v="16"/>
    <x v="1"/>
    <n v="55222000"/>
  </r>
  <r>
    <n v="1987"/>
    <x v="16"/>
    <x v="2"/>
    <n v="5099000"/>
  </r>
  <r>
    <n v="1987"/>
    <x v="16"/>
    <x v="3"/>
    <n v="2822600"/>
  </r>
  <r>
    <n v="1988"/>
    <x v="17"/>
    <x v="0"/>
    <n v="47412300"/>
  </r>
  <r>
    <n v="1988"/>
    <x v="17"/>
    <x v="1"/>
    <n v="55331000"/>
  </r>
  <r>
    <n v="1988"/>
    <x v="17"/>
    <x v="2"/>
    <n v="5077400"/>
  </r>
  <r>
    <n v="1988"/>
    <x v="17"/>
    <x v="3"/>
    <n v="2841200"/>
  </r>
  <r>
    <n v="1989"/>
    <x v="18"/>
    <x v="0"/>
    <n v="47552700"/>
  </r>
  <r>
    <n v="1989"/>
    <x v="18"/>
    <x v="1"/>
    <n v="55486000"/>
  </r>
  <r>
    <n v="1989"/>
    <x v="18"/>
    <x v="2"/>
    <n v="5078200"/>
  </r>
  <r>
    <n v="1989"/>
    <x v="18"/>
    <x v="3"/>
    <n v="2855200"/>
  </r>
  <r>
    <n v="1990"/>
    <x v="19"/>
    <x v="0"/>
    <n v="47699100"/>
  </r>
  <r>
    <n v="1990"/>
    <x v="19"/>
    <x v="1"/>
    <n v="55641900"/>
  </r>
  <r>
    <n v="1990"/>
    <x v="19"/>
    <x v="2"/>
    <n v="5081300"/>
  </r>
  <r>
    <n v="1990"/>
    <x v="19"/>
    <x v="3"/>
    <n v="2861500"/>
  </r>
  <r>
    <n v="1991"/>
    <x v="20"/>
    <x v="0"/>
    <n v="47875000"/>
  </r>
  <r>
    <n v="1991"/>
    <x v="20"/>
    <x v="1"/>
    <n v="55831400"/>
  </r>
  <r>
    <n v="1991"/>
    <x v="20"/>
    <x v="2"/>
    <n v="5083300"/>
  </r>
  <r>
    <n v="1991"/>
    <x v="20"/>
    <x v="3"/>
    <n v="2873000"/>
  </r>
  <r>
    <n v="1992"/>
    <x v="21"/>
    <x v="0"/>
    <n v="47998000"/>
  </r>
  <r>
    <n v="1992"/>
    <x v="21"/>
    <x v="1"/>
    <n v="55961300"/>
  </r>
  <r>
    <n v="1992"/>
    <x v="21"/>
    <x v="2"/>
    <n v="5085600"/>
  </r>
  <r>
    <n v="1992"/>
    <x v="21"/>
    <x v="3"/>
    <n v="2877700"/>
  </r>
  <r>
    <n v="1993"/>
    <x v="22"/>
    <x v="0"/>
    <n v="48102300"/>
  </r>
  <r>
    <n v="1993"/>
    <x v="22"/>
    <x v="1"/>
    <n v="56078300"/>
  </r>
  <r>
    <n v="1993"/>
    <x v="22"/>
    <x v="2"/>
    <n v="5092500"/>
  </r>
  <r>
    <n v="1993"/>
    <x v="22"/>
    <x v="3"/>
    <n v="2883600"/>
  </r>
  <r>
    <n v="1994"/>
    <x v="23"/>
    <x v="0"/>
    <n v="48228800"/>
  </r>
  <r>
    <n v="1994"/>
    <x v="23"/>
    <x v="1"/>
    <n v="56218400"/>
  </r>
  <r>
    <n v="1994"/>
    <x v="23"/>
    <x v="2"/>
    <n v="5102200"/>
  </r>
  <r>
    <n v="1994"/>
    <x v="23"/>
    <x v="3"/>
    <n v="2887400"/>
  </r>
  <r>
    <n v="1995"/>
    <x v="24"/>
    <x v="0"/>
    <n v="48383500"/>
  </r>
  <r>
    <n v="1995"/>
    <x v="24"/>
    <x v="1"/>
    <n v="56375700"/>
  </r>
  <r>
    <n v="1995"/>
    <x v="24"/>
    <x v="2"/>
    <n v="5103700"/>
  </r>
  <r>
    <n v="1995"/>
    <x v="24"/>
    <x v="3"/>
    <n v="2888500"/>
  </r>
  <r>
    <n v="1996"/>
    <x v="25"/>
    <x v="0"/>
    <n v="48519100"/>
  </r>
  <r>
    <n v="1996"/>
    <x v="25"/>
    <x v="1"/>
    <n v="56502600"/>
  </r>
  <r>
    <n v="1996"/>
    <x v="25"/>
    <x v="2"/>
    <n v="5092200"/>
  </r>
  <r>
    <n v="1996"/>
    <x v="25"/>
    <x v="3"/>
    <n v="2891300"/>
  </r>
  <r>
    <n v="1997"/>
    <x v="26"/>
    <x v="0"/>
    <n v="48664800"/>
  </r>
  <r>
    <n v="1997"/>
    <x v="26"/>
    <x v="1"/>
    <n v="56643000"/>
  </r>
  <r>
    <n v="1997"/>
    <x v="26"/>
    <x v="2"/>
    <n v="5083300"/>
  </r>
  <r>
    <n v="1997"/>
    <x v="26"/>
    <x v="3"/>
    <n v="2894900"/>
  </r>
  <r>
    <n v="1998"/>
    <x v="27"/>
    <x v="0"/>
    <n v="48820600"/>
  </r>
  <r>
    <n v="1998"/>
    <x v="27"/>
    <x v="1"/>
    <n v="56797200"/>
  </r>
  <r>
    <n v="1998"/>
    <x v="27"/>
    <x v="2"/>
    <n v="5077100"/>
  </r>
  <r>
    <n v="1998"/>
    <x v="27"/>
    <x v="3"/>
    <n v="2899500"/>
  </r>
  <r>
    <n v="1999"/>
    <x v="28"/>
    <x v="0"/>
    <n v="49032900"/>
  </r>
  <r>
    <n v="1999"/>
    <x v="28"/>
    <x v="1"/>
    <n v="57005400"/>
  </r>
  <r>
    <n v="1999"/>
    <x v="28"/>
    <x v="2"/>
    <n v="5072000"/>
  </r>
  <r>
    <n v="1999"/>
    <x v="28"/>
    <x v="3"/>
    <n v="2900600"/>
  </r>
  <r>
    <n v="2000"/>
    <x v="29"/>
    <x v="0"/>
    <n v="49233300"/>
  </r>
  <r>
    <n v="2000"/>
    <x v="29"/>
    <x v="1"/>
    <n v="57203100"/>
  </r>
  <r>
    <n v="2000"/>
    <x v="29"/>
    <x v="2"/>
    <n v="5062900"/>
  </r>
  <r>
    <n v="2000"/>
    <x v="29"/>
    <x v="3"/>
    <n v="2906900"/>
  </r>
  <r>
    <n v="2001"/>
    <x v="30"/>
    <x v="0"/>
    <n v="49449700"/>
  </r>
  <r>
    <n v="2001"/>
    <x v="30"/>
    <x v="1"/>
    <n v="57424200"/>
  </r>
  <r>
    <n v="2001"/>
    <x v="30"/>
    <x v="2"/>
    <n v="5064200"/>
  </r>
  <r>
    <n v="2001"/>
    <x v="30"/>
    <x v="3"/>
    <n v="2910200"/>
  </r>
  <r>
    <n v="2002"/>
    <x v="31"/>
    <x v="0"/>
    <n v="49679300"/>
  </r>
  <r>
    <n v="2002"/>
    <x v="31"/>
    <x v="1"/>
    <n v="57668100"/>
  </r>
  <r>
    <n v="2002"/>
    <x v="31"/>
    <x v="2"/>
    <n v="5066000"/>
  </r>
  <r>
    <n v="2002"/>
    <x v="31"/>
    <x v="3"/>
    <n v="2922900"/>
  </r>
  <r>
    <n v="2003"/>
    <x v="32"/>
    <x v="0"/>
    <n v="49925500"/>
  </r>
  <r>
    <n v="2003"/>
    <x v="32"/>
    <x v="1"/>
    <n v="57931700"/>
  </r>
  <r>
    <n v="2003"/>
    <x v="32"/>
    <x v="2"/>
    <n v="5068500"/>
  </r>
  <r>
    <n v="2003"/>
    <x v="32"/>
    <x v="3"/>
    <n v="2937700"/>
  </r>
  <r>
    <n v="2004"/>
    <x v="33"/>
    <x v="0"/>
    <n v="50194600"/>
  </r>
  <r>
    <n v="2004"/>
    <x v="33"/>
    <x v="1"/>
    <n v="58236300"/>
  </r>
  <r>
    <n v="2004"/>
    <x v="33"/>
    <x v="2"/>
    <n v="5084300"/>
  </r>
  <r>
    <n v="2004"/>
    <x v="33"/>
    <x v="3"/>
    <n v="2957400"/>
  </r>
  <r>
    <n v="2005"/>
    <x v="34"/>
    <x v="0"/>
    <n v="50606000"/>
  </r>
  <r>
    <n v="2005"/>
    <x v="34"/>
    <x v="1"/>
    <n v="58685500"/>
  </r>
  <r>
    <n v="2005"/>
    <x v="34"/>
    <x v="2"/>
    <n v="5110200"/>
  </r>
  <r>
    <n v="2005"/>
    <x v="34"/>
    <x v="3"/>
    <n v="2969300"/>
  </r>
  <r>
    <n v="2006"/>
    <x v="35"/>
    <x v="0"/>
    <n v="50965200"/>
  </r>
  <r>
    <n v="2006"/>
    <x v="35"/>
    <x v="1"/>
    <n v="59083900"/>
  </r>
  <r>
    <n v="2006"/>
    <x v="35"/>
    <x v="2"/>
    <n v="5133000"/>
  </r>
  <r>
    <n v="2006"/>
    <x v="35"/>
    <x v="3"/>
    <n v="2985700"/>
  </r>
  <r>
    <n v="2007"/>
    <x v="36"/>
    <x v="0"/>
    <n v="51381100"/>
  </r>
  <r>
    <n v="2007"/>
    <x v="36"/>
    <x v="1"/>
    <n v="59557400"/>
  </r>
  <r>
    <n v="2007"/>
    <x v="36"/>
    <x v="2"/>
    <n v="5170000"/>
  </r>
  <r>
    <n v="2007"/>
    <x v="36"/>
    <x v="3"/>
    <n v="3006300"/>
  </r>
  <r>
    <n v="2008"/>
    <x v="37"/>
    <x v="0"/>
    <n v="51815900"/>
  </r>
  <r>
    <n v="2008"/>
    <x v="37"/>
    <x v="1"/>
    <n v="60044600"/>
  </r>
  <r>
    <n v="2008"/>
    <x v="37"/>
    <x v="2"/>
    <n v="5202900"/>
  </r>
  <r>
    <n v="2008"/>
    <x v="37"/>
    <x v="3"/>
    <n v="3025900"/>
  </r>
  <r>
    <n v="2009"/>
    <x v="38"/>
    <x v="0"/>
    <n v="52196400"/>
  </r>
  <r>
    <n v="2009"/>
    <x v="38"/>
    <x v="1"/>
    <n v="60467200"/>
  </r>
  <r>
    <n v="2009"/>
    <x v="38"/>
    <x v="2"/>
    <n v="5231900"/>
  </r>
  <r>
    <n v="2009"/>
    <x v="38"/>
    <x v="3"/>
    <n v="3038900"/>
  </r>
  <r>
    <n v="2010"/>
    <x v="39"/>
    <x v="0"/>
    <n v="52642500"/>
  </r>
  <r>
    <n v="2010"/>
    <x v="39"/>
    <x v="1"/>
    <n v="60954600"/>
  </r>
  <r>
    <n v="2010"/>
    <x v="39"/>
    <x v="2"/>
    <n v="5262200"/>
  </r>
  <r>
    <n v="2010"/>
    <x v="39"/>
    <x v="3"/>
    <n v="3050000"/>
  </r>
  <r>
    <n v="2011"/>
    <x v="40"/>
    <x v="0"/>
    <n v="53107200"/>
  </r>
  <r>
    <n v="2011"/>
    <x v="40"/>
    <x v="1"/>
    <n v="61470800"/>
  </r>
  <r>
    <n v="2011"/>
    <x v="40"/>
    <x v="2"/>
    <n v="5299900"/>
  </r>
  <r>
    <n v="2011"/>
    <x v="40"/>
    <x v="3"/>
    <n v="3063800"/>
  </r>
  <r>
    <n v="2012"/>
    <x v="41"/>
    <x v="0"/>
    <n v="53506800"/>
  </r>
  <r>
    <n v="2012"/>
    <x v="41"/>
    <x v="1"/>
    <n v="61885900"/>
  </r>
  <r>
    <n v="2012"/>
    <x v="41"/>
    <x v="2"/>
    <n v="5308200"/>
  </r>
  <r>
    <n v="2012"/>
    <x v="41"/>
    <x v="3"/>
    <n v="3070900"/>
  </r>
  <r>
    <n v="2013"/>
    <x v="42"/>
    <x v="0"/>
    <n v="53918700"/>
  </r>
  <r>
    <n v="2013"/>
    <x v="42"/>
    <x v="1"/>
    <n v="62306500"/>
  </r>
  <r>
    <n v="2013"/>
    <x v="42"/>
    <x v="2"/>
    <n v="5316800"/>
  </r>
  <r>
    <n v="2013"/>
    <x v="42"/>
    <x v="3"/>
    <n v="3071100"/>
  </r>
  <r>
    <n v="2014"/>
    <x v="43"/>
    <x v="0"/>
    <n v="54370300"/>
  </r>
  <r>
    <n v="2014"/>
    <x v="43"/>
    <x v="1"/>
    <n v="62775500"/>
  </r>
  <r>
    <n v="2014"/>
    <x v="43"/>
    <x v="2"/>
    <n v="5331400"/>
  </r>
  <r>
    <n v="2014"/>
    <x v="43"/>
    <x v="3"/>
    <n v="3073800"/>
  </r>
  <r>
    <n v="2015"/>
    <x v="44"/>
    <x v="0"/>
    <n v="54808700"/>
  </r>
  <r>
    <n v="2015"/>
    <x v="44"/>
    <x v="1"/>
    <n v="63232000"/>
  </r>
  <r>
    <n v="2015"/>
    <x v="44"/>
    <x v="2"/>
    <n v="5350600"/>
  </r>
  <r>
    <n v="2015"/>
    <x v="44"/>
    <x v="3"/>
    <n v="3072700"/>
  </r>
  <r>
    <n v="2016"/>
    <x v="45"/>
    <x v="0"/>
    <n v="55289000"/>
  </r>
  <r>
    <n v="2016"/>
    <x v="45"/>
    <x v="1"/>
    <n v="63739800"/>
  </r>
  <r>
    <n v="2016"/>
    <x v="45"/>
    <x v="2"/>
    <n v="5373600"/>
  </r>
  <r>
    <n v="2016"/>
    <x v="45"/>
    <x v="3"/>
    <n v="3077200"/>
  </r>
  <r>
    <n v="2017"/>
    <x v="46"/>
    <x v="0"/>
    <n v="55619500"/>
  </r>
  <r>
    <n v="2017"/>
    <x v="46"/>
    <x v="1"/>
    <n v="64089100"/>
  </r>
  <r>
    <n v="2017"/>
    <x v="46"/>
    <x v="2"/>
    <n v="5388200"/>
  </r>
  <r>
    <n v="2017"/>
    <x v="46"/>
    <x v="3"/>
    <n v="3081400"/>
  </r>
  <r>
    <n v="2018"/>
    <x v="47"/>
    <x v="0"/>
    <n v="55924500"/>
  </r>
  <r>
    <n v="2018"/>
    <x v="47"/>
    <x v="1"/>
    <n v="64400500"/>
  </r>
  <r>
    <n v="2018"/>
    <x v="47"/>
    <x v="2"/>
    <n v="5392100"/>
  </r>
  <r>
    <n v="2018"/>
    <x v="47"/>
    <x v="3"/>
    <n v="3083800"/>
  </r>
  <r>
    <n v="2019"/>
    <x v="48"/>
    <x v="0"/>
    <n v="56230100"/>
  </r>
  <r>
    <n v="2019"/>
    <x v="48"/>
    <x v="1"/>
    <n v="64729000"/>
  </r>
  <r>
    <n v="2019"/>
    <x v="48"/>
    <x v="2"/>
    <n v="5411200"/>
  </r>
  <r>
    <n v="2019"/>
    <x v="48"/>
    <x v="3"/>
    <n v="3087700"/>
  </r>
  <r>
    <n v="2020"/>
    <x v="49"/>
    <x v="0"/>
    <n v="56326000"/>
  </r>
  <r>
    <n v="2020"/>
    <x v="49"/>
    <x v="1"/>
    <n v="64839300"/>
  </r>
  <r>
    <n v="2020"/>
    <x v="49"/>
    <x v="2"/>
    <n v="5408900"/>
  </r>
  <r>
    <n v="2020"/>
    <x v="49"/>
    <x v="3"/>
    <n v="3104500"/>
  </r>
  <r>
    <n v="2021"/>
    <x v="50"/>
    <x v="0"/>
    <n v="56554900"/>
  </r>
  <r>
    <n v="2021"/>
    <x v="50"/>
    <x v="1"/>
    <n v="65073400"/>
  </r>
  <r>
    <n v="2021"/>
    <x v="50"/>
    <x v="2"/>
    <n v="5412900"/>
  </r>
  <r>
    <n v="2021"/>
    <x v="50"/>
    <x v="3"/>
    <n v="3105600"/>
  </r>
  <r>
    <n v="2022"/>
    <x v="51"/>
    <x v="0"/>
    <n v="57144400"/>
  </r>
  <r>
    <n v="2022"/>
    <x v="51"/>
    <x v="1"/>
    <n v="65725600"/>
  </r>
  <r>
    <n v="2022"/>
    <x v="51"/>
    <x v="2"/>
    <n v="5447000"/>
  </r>
  <r>
    <n v="2022"/>
    <x v="51"/>
    <x v="3"/>
    <n v="3134200"/>
  </r>
  <r>
    <n v="2023"/>
    <x v="52"/>
    <x v="0"/>
    <n v="57932500"/>
  </r>
  <r>
    <n v="2023"/>
    <x v="52"/>
    <x v="1"/>
    <n v="66605800"/>
  </r>
  <r>
    <n v="2023"/>
    <x v="52"/>
    <x v="2"/>
    <n v="5506000"/>
  </r>
  <r>
    <n v="2023"/>
    <x v="52"/>
    <x v="3"/>
    <n v="3167300"/>
  </r>
  <r>
    <n v="2024"/>
    <x v="53"/>
    <x v="0"/>
    <n v="58620100"/>
  </r>
  <r>
    <n v="2024"/>
    <x v="53"/>
    <x v="1"/>
    <n v="67353600"/>
  </r>
  <r>
    <n v="2024"/>
    <x v="53"/>
    <x v="2"/>
    <n v="5546900"/>
  </r>
  <r>
    <n v="2024"/>
    <x v="53"/>
    <x v="3"/>
    <n v="3186600"/>
  </r>
  <r>
    <m/>
    <x v="54"/>
    <x v="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48D5DBB-7C8C-49A3-93C8-509E4F7EE269}" name="PivotTable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0:F116" firstHeaderRow="1" firstDataRow="2" firstDataCol="1"/>
  <pivotFields count="4">
    <pivotField showAll="0"/>
    <pivotField axis="axisRow" showAll="0">
      <items count="5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4"/>
        <item x="53"/>
        <item t="default"/>
      </items>
    </pivotField>
    <pivotField axis="axisCol" showAll="0">
      <items count="6">
        <item x="0"/>
        <item x="1"/>
        <item x="2"/>
        <item x="3"/>
        <item h="1" x="4"/>
        <item t="default"/>
      </items>
    </pivotField>
    <pivotField dataField="1" showAll="0"/>
  </pivotFields>
  <rowFields count="1">
    <field x="1"/>
  </rowFields>
  <rowItems count="5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4"/>
    </i>
    <i t="grand">
      <x/>
    </i>
  </rowItems>
  <colFields count="1">
    <field x="2"/>
  </colFields>
  <colItems count="5">
    <i>
      <x/>
    </i>
    <i>
      <x v="1"/>
    </i>
    <i>
      <x v="2"/>
    </i>
    <i>
      <x v="3"/>
    </i>
    <i t="grand">
      <x/>
    </i>
  </colItems>
  <dataFields count="1">
    <dataField name="Sum of TOTAL_POPULATION" fld="3" baseField="0" baseItem="0" numFmtId="3"/>
  </dataFields>
  <formats count="44">
    <format dxfId="57">
      <pivotArea type="all" dataOnly="0" outline="0" fieldPosition="0"/>
    </format>
    <format dxfId="56">
      <pivotArea outline="0" collapsedLevelsAreSubtotals="1" fieldPosition="0"/>
    </format>
    <format dxfId="55">
      <pivotArea type="origin" dataOnly="0" labelOnly="1" outline="0" fieldPosition="0"/>
    </format>
    <format dxfId="54">
      <pivotArea field="2" type="button" dataOnly="0" labelOnly="1" outline="0" axis="axisCol" fieldPosition="0"/>
    </format>
    <format dxfId="53">
      <pivotArea type="topRight" dataOnly="0" labelOnly="1" outline="0" fieldPosition="0"/>
    </format>
    <format dxfId="52">
      <pivotArea field="1" type="button" dataOnly="0" labelOnly="1" outline="0" axis="axisRow" fieldPosition="0"/>
    </format>
    <format dxfId="51">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0">
      <pivotArea dataOnly="0" labelOnly="1" fieldPosition="0">
        <references count="1">
          <reference field="1" count="4">
            <x v="50"/>
            <x v="51"/>
            <x v="52"/>
            <x v="54"/>
          </reference>
        </references>
      </pivotArea>
    </format>
    <format dxfId="49">
      <pivotArea dataOnly="0" labelOnly="1" grandRow="1" outline="0" fieldPosition="0"/>
    </format>
    <format dxfId="48">
      <pivotArea dataOnly="0" labelOnly="1" fieldPosition="0">
        <references count="1">
          <reference field="2" count="0"/>
        </references>
      </pivotArea>
    </format>
    <format dxfId="47">
      <pivotArea dataOnly="0" labelOnly="1" grandCol="1" outline="0" fieldPosition="0"/>
    </format>
    <format dxfId="46">
      <pivotArea type="all" dataOnly="0" outline="0" fieldPosition="0"/>
    </format>
    <format dxfId="45">
      <pivotArea outline="0" collapsedLevelsAreSubtotals="1" fieldPosition="0"/>
    </format>
    <format dxfId="44">
      <pivotArea type="origin" dataOnly="0" labelOnly="1" outline="0" fieldPosition="0"/>
    </format>
    <format dxfId="43">
      <pivotArea field="2" type="button" dataOnly="0" labelOnly="1" outline="0" axis="axisCol" fieldPosition="0"/>
    </format>
    <format dxfId="42">
      <pivotArea type="topRight" dataOnly="0" labelOnly="1" outline="0" fieldPosition="0"/>
    </format>
    <format dxfId="41">
      <pivotArea field="1" type="button" dataOnly="0" labelOnly="1" outline="0" axis="axisRow" fieldPosition="0"/>
    </format>
    <format dxfId="40">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9">
      <pivotArea dataOnly="0" labelOnly="1" fieldPosition="0">
        <references count="1">
          <reference field="1" count="4">
            <x v="50"/>
            <x v="51"/>
            <x v="52"/>
            <x v="54"/>
          </reference>
        </references>
      </pivotArea>
    </format>
    <format dxfId="38">
      <pivotArea dataOnly="0" labelOnly="1" grandRow="1" outline="0" fieldPosition="0"/>
    </format>
    <format dxfId="37">
      <pivotArea dataOnly="0" labelOnly="1" fieldPosition="0">
        <references count="1">
          <reference field="2" count="0"/>
        </references>
      </pivotArea>
    </format>
    <format dxfId="36">
      <pivotArea dataOnly="0" labelOnly="1" grandCol="1" outline="0" fieldPosition="0"/>
    </format>
    <format dxfId="35">
      <pivotArea type="all" dataOnly="0" outline="0" fieldPosition="0"/>
    </format>
    <format dxfId="34">
      <pivotArea outline="0" collapsedLevelsAreSubtotals="1" fieldPosition="0"/>
    </format>
    <format dxfId="33">
      <pivotArea type="origin" dataOnly="0" labelOnly="1" outline="0" fieldPosition="0"/>
    </format>
    <format dxfId="32">
      <pivotArea field="2" type="button" dataOnly="0" labelOnly="1" outline="0" axis="axisCol" fieldPosition="0"/>
    </format>
    <format dxfId="31">
      <pivotArea type="topRight" dataOnly="0" labelOnly="1" outline="0" fieldPosition="0"/>
    </format>
    <format dxfId="30">
      <pivotArea field="1" type="button" dataOnly="0" labelOnly="1" outline="0" axis="axisRow" fieldPosition="0"/>
    </format>
    <format dxfId="29">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8">
      <pivotArea dataOnly="0" labelOnly="1" fieldPosition="0">
        <references count="1">
          <reference field="1" count="4">
            <x v="50"/>
            <x v="51"/>
            <x v="52"/>
            <x v="54"/>
          </reference>
        </references>
      </pivotArea>
    </format>
    <format dxfId="27">
      <pivotArea dataOnly="0" labelOnly="1" grandRow="1" outline="0" fieldPosition="0"/>
    </format>
    <format dxfId="26">
      <pivotArea dataOnly="0" labelOnly="1" fieldPosition="0">
        <references count="1">
          <reference field="2" count="0"/>
        </references>
      </pivotArea>
    </format>
    <format dxfId="25">
      <pivotArea dataOnly="0" labelOnly="1" grandCol="1" outline="0" fieldPosition="0"/>
    </format>
    <format dxfId="24">
      <pivotArea type="all" dataOnly="0" outline="0" fieldPosition="0"/>
    </format>
    <format dxfId="23">
      <pivotArea outline="0" collapsedLevelsAreSubtotals="1" fieldPosition="0"/>
    </format>
    <format dxfId="22">
      <pivotArea type="origin" dataOnly="0" labelOnly="1" outline="0" fieldPosition="0"/>
    </format>
    <format dxfId="21">
      <pivotArea field="2" type="button" dataOnly="0" labelOnly="1" outline="0" axis="axisCol" fieldPosition="0"/>
    </format>
    <format dxfId="20">
      <pivotArea type="topRight" dataOnly="0" labelOnly="1" outline="0" fieldPosition="0"/>
    </format>
    <format dxfId="19">
      <pivotArea field="1" type="button" dataOnly="0" labelOnly="1" outline="0" axis="axisRow" fieldPosition="0"/>
    </format>
    <format dxfId="18">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7">
      <pivotArea dataOnly="0" labelOnly="1" fieldPosition="0">
        <references count="1">
          <reference field="1" count="4">
            <x v="50"/>
            <x v="51"/>
            <x v="52"/>
            <x v="54"/>
          </reference>
        </references>
      </pivotArea>
    </format>
    <format dxfId="16">
      <pivotArea dataOnly="0" labelOnly="1" grandRow="1" outline="0" fieldPosition="0"/>
    </format>
    <format dxfId="15">
      <pivotArea dataOnly="0" labelOnly="1" fieldPosition="0">
        <references count="1">
          <reference field="2" count="0"/>
        </references>
      </pivotArea>
    </format>
    <format dxfId="1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20B5A3B-DA2A-4642-AAB8-90C047DDCAA3}"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51" firstHeaderRow="1" firstDataRow="2" firstDataCol="1"/>
  <pivotFields count="4">
    <pivotField axis="axisCol" showAll="0">
      <items count="5">
        <item x="0"/>
        <item x="1"/>
        <item x="2"/>
        <item h="1" x="3"/>
        <item t="default"/>
      </items>
    </pivotField>
    <pivotField axis="axisRow" showAll="0">
      <items count="47">
        <item x="16"/>
        <item x="17"/>
        <item x="18"/>
        <item x="19"/>
        <item x="20"/>
        <item x="21"/>
        <item x="22"/>
        <item x="23"/>
        <item x="24"/>
        <item x="25"/>
        <item x="26"/>
        <item x="27"/>
        <item x="28"/>
        <item x="29"/>
        <item x="30"/>
        <item x="31"/>
        <item x="32"/>
        <item x="33"/>
        <item x="34"/>
        <item x="35"/>
        <item x="36"/>
        <item x="37"/>
        <item x="38"/>
        <item x="39"/>
        <item x="40"/>
        <item x="41"/>
        <item x="42"/>
        <item x="43"/>
        <item x="44"/>
        <item x="0"/>
        <item x="1"/>
        <item x="2"/>
        <item x="3"/>
        <item x="4"/>
        <item x="5"/>
        <item x="6"/>
        <item x="7"/>
        <item x="8"/>
        <item x="9"/>
        <item x="10"/>
        <item x="11"/>
        <item x="12"/>
        <item x="13"/>
        <item x="14"/>
        <item x="45"/>
        <item x="15"/>
        <item t="default"/>
      </items>
    </pivotField>
    <pivotField showAll="0"/>
    <pivotField dataField="1" numFmtId="165" showAll="0"/>
  </pivotFields>
  <rowFields count="1">
    <field x="1"/>
  </rowFields>
  <row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5"/>
    </i>
    <i t="grand">
      <x/>
    </i>
  </rowItems>
  <colFields count="1">
    <field x="0"/>
  </colFields>
  <colItems count="4">
    <i>
      <x/>
    </i>
    <i>
      <x v="1"/>
    </i>
    <i>
      <x v="2"/>
    </i>
    <i t="grand">
      <x/>
    </i>
  </colItems>
  <dataFields count="1">
    <dataField name="Sum of TOTAL_DWELLING_FIRES" fld="3" baseField="0" baseItem="0" numFmtId="3"/>
  </dataFields>
  <formats count="40">
    <format dxfId="97">
      <pivotArea type="all" dataOnly="0" outline="0" fieldPosition="0"/>
    </format>
    <format dxfId="96">
      <pivotArea outline="0" collapsedLevelsAreSubtotals="1" fieldPosition="0"/>
    </format>
    <format dxfId="95">
      <pivotArea type="origin" dataOnly="0" labelOnly="1" outline="0" fieldPosition="0"/>
    </format>
    <format dxfId="94">
      <pivotArea field="0" type="button" dataOnly="0" labelOnly="1" outline="0" axis="axisCol" fieldPosition="0"/>
    </format>
    <format dxfId="93">
      <pivotArea type="topRight" dataOnly="0" labelOnly="1" outline="0" fieldPosition="0"/>
    </format>
    <format dxfId="92">
      <pivotArea field="1" type="button" dataOnly="0" labelOnly="1" outline="0" axis="axisRow" fieldPosition="0"/>
    </format>
    <format dxfId="91">
      <pivotArea dataOnly="0" labelOnly="1" fieldPosition="0">
        <references count="1">
          <reference field="1" count="45">
            <x v="0"/>
            <x v="1"/>
            <x v="2"/>
            <x v="3"/>
            <x v="4"/>
            <x v="5"/>
            <x v="6"/>
            <x v="7"/>
            <x v="8"/>
            <x v="9"/>
            <x v="10"/>
            <x v="11"/>
            <x v="12"/>
            <x v="13"/>
            <x v="14"/>
            <x v="15"/>
            <x v="16"/>
            <x v="17"/>
            <x v="18"/>
            <x v="19"/>
            <x v="20"/>
            <x v="21"/>
            <x v="22"/>
            <x v="23"/>
            <x v="24"/>
            <x v="25"/>
            <x v="26"/>
            <x v="27"/>
            <x v="28"/>
            <x v="29"/>
            <x v="30"/>
            <x v="31"/>
            <x v="32"/>
            <x v="33"/>
            <x v="34"/>
            <x v="35"/>
            <x v="36"/>
            <x v="37"/>
            <x v="38"/>
            <x v="39"/>
            <x v="40"/>
            <x v="41"/>
            <x v="42"/>
            <x v="43"/>
            <x v="45"/>
          </reference>
        </references>
      </pivotArea>
    </format>
    <format dxfId="90">
      <pivotArea dataOnly="0" labelOnly="1" grandRow="1" outline="0" fieldPosition="0"/>
    </format>
    <format dxfId="89">
      <pivotArea dataOnly="0" labelOnly="1" fieldPosition="0">
        <references count="1">
          <reference field="0" count="0"/>
        </references>
      </pivotArea>
    </format>
    <format dxfId="88">
      <pivotArea dataOnly="0" labelOnly="1" grandCol="1" outline="0" fieldPosition="0"/>
    </format>
    <format dxfId="87">
      <pivotArea type="all" dataOnly="0" outline="0" fieldPosition="0"/>
    </format>
    <format dxfId="86">
      <pivotArea outline="0" collapsedLevelsAreSubtotals="1" fieldPosition="0"/>
    </format>
    <format dxfId="85">
      <pivotArea type="origin" dataOnly="0" labelOnly="1" outline="0" fieldPosition="0"/>
    </format>
    <format dxfId="84">
      <pivotArea field="0" type="button" dataOnly="0" labelOnly="1" outline="0" axis="axisCol" fieldPosition="0"/>
    </format>
    <format dxfId="83">
      <pivotArea type="topRight" dataOnly="0" labelOnly="1" outline="0" fieldPosition="0"/>
    </format>
    <format dxfId="82">
      <pivotArea field="1" type="button" dataOnly="0" labelOnly="1" outline="0" axis="axisRow" fieldPosition="0"/>
    </format>
    <format dxfId="81">
      <pivotArea dataOnly="0" labelOnly="1" fieldPosition="0">
        <references count="1">
          <reference field="1" count="45">
            <x v="0"/>
            <x v="1"/>
            <x v="2"/>
            <x v="3"/>
            <x v="4"/>
            <x v="5"/>
            <x v="6"/>
            <x v="7"/>
            <x v="8"/>
            <x v="9"/>
            <x v="10"/>
            <x v="11"/>
            <x v="12"/>
            <x v="13"/>
            <x v="14"/>
            <x v="15"/>
            <x v="16"/>
            <x v="17"/>
            <x v="18"/>
            <x v="19"/>
            <x v="20"/>
            <x v="21"/>
            <x v="22"/>
            <x v="23"/>
            <x v="24"/>
            <x v="25"/>
            <x v="26"/>
            <x v="27"/>
            <x v="28"/>
            <x v="29"/>
            <x v="30"/>
            <x v="31"/>
            <x v="32"/>
            <x v="33"/>
            <x v="34"/>
            <x v="35"/>
            <x v="36"/>
            <x v="37"/>
            <x v="38"/>
            <x v="39"/>
            <x v="40"/>
            <x v="41"/>
            <x v="42"/>
            <x v="43"/>
            <x v="45"/>
          </reference>
        </references>
      </pivotArea>
    </format>
    <format dxfId="80">
      <pivotArea dataOnly="0" labelOnly="1" grandRow="1" outline="0" fieldPosition="0"/>
    </format>
    <format dxfId="79">
      <pivotArea dataOnly="0" labelOnly="1" fieldPosition="0">
        <references count="1">
          <reference field="0" count="0"/>
        </references>
      </pivotArea>
    </format>
    <format dxfId="78">
      <pivotArea dataOnly="0" labelOnly="1" grandCol="1" outline="0" fieldPosition="0"/>
    </format>
    <format dxfId="77">
      <pivotArea type="all" dataOnly="0" outline="0" fieldPosition="0"/>
    </format>
    <format dxfId="76">
      <pivotArea outline="0" collapsedLevelsAreSubtotals="1" fieldPosition="0"/>
    </format>
    <format dxfId="75">
      <pivotArea type="origin" dataOnly="0" labelOnly="1" outline="0" fieldPosition="0"/>
    </format>
    <format dxfId="74">
      <pivotArea field="0" type="button" dataOnly="0" labelOnly="1" outline="0" axis="axisCol" fieldPosition="0"/>
    </format>
    <format dxfId="73">
      <pivotArea type="topRight" dataOnly="0" labelOnly="1" outline="0" fieldPosition="0"/>
    </format>
    <format dxfId="72">
      <pivotArea field="1" type="button" dataOnly="0" labelOnly="1" outline="0" axis="axisRow" fieldPosition="0"/>
    </format>
    <format dxfId="71">
      <pivotArea dataOnly="0" labelOnly="1" fieldPosition="0">
        <references count="1">
          <reference field="1" count="45">
            <x v="0"/>
            <x v="1"/>
            <x v="2"/>
            <x v="3"/>
            <x v="4"/>
            <x v="5"/>
            <x v="6"/>
            <x v="7"/>
            <x v="8"/>
            <x v="9"/>
            <x v="10"/>
            <x v="11"/>
            <x v="12"/>
            <x v="13"/>
            <x v="14"/>
            <x v="15"/>
            <x v="16"/>
            <x v="17"/>
            <x v="18"/>
            <x v="19"/>
            <x v="20"/>
            <x v="21"/>
            <x v="22"/>
            <x v="23"/>
            <x v="24"/>
            <x v="25"/>
            <x v="26"/>
            <x v="27"/>
            <x v="28"/>
            <x v="29"/>
            <x v="30"/>
            <x v="31"/>
            <x v="32"/>
            <x v="33"/>
            <x v="34"/>
            <x v="35"/>
            <x v="36"/>
            <x v="37"/>
            <x v="38"/>
            <x v="39"/>
            <x v="40"/>
            <x v="41"/>
            <x v="42"/>
            <x v="43"/>
            <x v="45"/>
          </reference>
        </references>
      </pivotArea>
    </format>
    <format dxfId="70">
      <pivotArea dataOnly="0" labelOnly="1" grandRow="1" outline="0" fieldPosition="0"/>
    </format>
    <format dxfId="69">
      <pivotArea dataOnly="0" labelOnly="1" fieldPosition="0">
        <references count="1">
          <reference field="0" count="0"/>
        </references>
      </pivotArea>
    </format>
    <format dxfId="68">
      <pivotArea dataOnly="0" labelOnly="1" grandCol="1" outline="0" fieldPosition="0"/>
    </format>
    <format dxfId="67">
      <pivotArea type="all" dataOnly="0" outline="0" fieldPosition="0"/>
    </format>
    <format dxfId="66">
      <pivotArea outline="0" collapsedLevelsAreSubtotals="1" fieldPosition="0"/>
    </format>
    <format dxfId="65">
      <pivotArea type="origin" dataOnly="0" labelOnly="1" outline="0" fieldPosition="0"/>
    </format>
    <format dxfId="64">
      <pivotArea field="0" type="button" dataOnly="0" labelOnly="1" outline="0" axis="axisCol" fieldPosition="0"/>
    </format>
    <format dxfId="63">
      <pivotArea type="topRight" dataOnly="0" labelOnly="1" outline="0" fieldPosition="0"/>
    </format>
    <format dxfId="62">
      <pivotArea field="1" type="button" dataOnly="0" labelOnly="1" outline="0" axis="axisRow" fieldPosition="0"/>
    </format>
    <format dxfId="61">
      <pivotArea dataOnly="0" labelOnly="1" fieldPosition="0">
        <references count="1">
          <reference field="1" count="45">
            <x v="0"/>
            <x v="1"/>
            <x v="2"/>
            <x v="3"/>
            <x v="4"/>
            <x v="5"/>
            <x v="6"/>
            <x v="7"/>
            <x v="8"/>
            <x v="9"/>
            <x v="10"/>
            <x v="11"/>
            <x v="12"/>
            <x v="13"/>
            <x v="14"/>
            <x v="15"/>
            <x v="16"/>
            <x v="17"/>
            <x v="18"/>
            <x v="19"/>
            <x v="20"/>
            <x v="21"/>
            <x v="22"/>
            <x v="23"/>
            <x v="24"/>
            <x v="25"/>
            <x v="26"/>
            <x v="27"/>
            <x v="28"/>
            <x v="29"/>
            <x v="30"/>
            <x v="31"/>
            <x v="32"/>
            <x v="33"/>
            <x v="34"/>
            <x v="35"/>
            <x v="36"/>
            <x v="37"/>
            <x v="38"/>
            <x v="39"/>
            <x v="40"/>
            <x v="41"/>
            <x v="42"/>
            <x v="43"/>
            <x v="45"/>
          </reference>
        </references>
      </pivotArea>
    </format>
    <format dxfId="60">
      <pivotArea dataOnly="0" labelOnly="1" grandRow="1" outline="0" fieldPosition="0"/>
    </format>
    <format dxfId="59">
      <pivotArea dataOnly="0" labelOnly="1" fieldPosition="0">
        <references count="1">
          <reference field="0" count="0"/>
        </references>
      </pivotArea>
    </format>
    <format dxfId="58">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wsDesk@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FireStatistics@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3" Type="http://schemas.openxmlformats.org/officeDocument/2006/relationships/hyperlink" Target="mailto:National.Statistics@firescotland.gov.uk" TargetMode="External"/><Relationship Id="rId7" Type="http://schemas.openxmlformats.org/officeDocument/2006/relationships/hyperlink" Target="https://code.statisticsauthority.gov.uk/" TargetMode="External"/><Relationship Id="rId12" Type="http://schemas.openxmlformats.org/officeDocument/2006/relationships/printerSettings" Target="../printerSettings/printerSettings7.bin"/><Relationship Id="rId2" Type="http://schemas.openxmlformats.org/officeDocument/2006/relationships/hyperlink" Target="mailto:stats.inclusion@gov.wales" TargetMode="External"/><Relationship Id="rId1" Type="http://schemas.openxmlformats.org/officeDocument/2006/relationships/hyperlink" Target="https://www.statisticsauthority.gov.uk/code-of-practice/" TargetMode="External"/><Relationship Id="rId6" Type="http://schemas.openxmlformats.org/officeDocument/2006/relationships/hyperlink" Target="https://www.gov.uk/government/collections/fire-statistics-monitor" TargetMode="External"/><Relationship Id="rId11" Type="http://schemas.openxmlformats.org/officeDocument/2006/relationships/hyperlink" Target="https://gov.wales/fire-and-rescue-incident-statistics" TargetMode="External"/><Relationship Id="rId5" Type="http://schemas.openxmlformats.org/officeDocument/2006/relationships/hyperlink" Target="https://www.gov.uk/government/publications/fire-statistics-guidance" TargetMode="External"/><Relationship Id="rId10" Type="http://schemas.openxmlformats.org/officeDocument/2006/relationships/hyperlink" Target="https://www.firescotland.gov.uk/about/statistics/"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s>
</file>

<file path=xl/worksheets/_rels/sheet9.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D624B-EF15-4F71-ADB1-A7828D4BD185}">
  <sheetPr codeName="Sheet1"/>
  <dimension ref="A1:K14"/>
  <sheetViews>
    <sheetView zoomScaleNormal="100" workbookViewId="0"/>
  </sheetViews>
  <sheetFormatPr defaultRowHeight="12.75" x14ac:dyDescent="0.2"/>
  <cols>
    <col min="1" max="1" width="85.7109375" style="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c r="A1" s="1" t="e" vm="1">
        <v>#VALUE!</v>
      </c>
    </row>
    <row r="2" spans="1:11" ht="27" x14ac:dyDescent="0.35">
      <c r="A2" s="11" t="s">
        <v>0</v>
      </c>
    </row>
    <row r="3" spans="1:11" ht="23.25" x14ac:dyDescent="0.2">
      <c r="A3" s="12" t="str">
        <f>_xlfn.CONCAT("England, year ending ",config!B5," ",config!B6,": data tables")</f>
        <v>England, year ending March 2026: data tables</v>
      </c>
      <c r="B3" s="7"/>
    </row>
    <row r="4" spans="1:11" ht="45" customHeight="1" x14ac:dyDescent="0.25">
      <c r="A4" s="8" t="s">
        <v>1</v>
      </c>
      <c r="B4" s="7"/>
      <c r="C4" s="2"/>
      <c r="K4" s="3"/>
    </row>
    <row r="5" spans="1:11" ht="31.5" customHeight="1" x14ac:dyDescent="0.2">
      <c r="A5" s="9" t="str">
        <f>_xlfn.CONCAT("Responsible Statistician: ",config!B4)</f>
        <v>Responsible Statistician: Paul Gaught-Allen</v>
      </c>
      <c r="B5" s="9"/>
    </row>
    <row r="6" spans="1:11" ht="31.5" customHeight="1" x14ac:dyDescent="0.2">
      <c r="A6" s="14" t="s">
        <v>131</v>
      </c>
      <c r="B6" s="9"/>
    </row>
    <row r="7" spans="1:11" ht="15.75" customHeight="1" x14ac:dyDescent="0.2">
      <c r="A7" s="15" t="s">
        <v>129</v>
      </c>
      <c r="B7" s="10"/>
    </row>
    <row r="8" spans="1:11" ht="31.5" customHeight="1" x14ac:dyDescent="0.2">
      <c r="A8" s="13" t="str">
        <f>_xlfn.CONCAT("Published: ",config!B1)</f>
        <v>Published: 22 July 2026</v>
      </c>
      <c r="B8" s="5"/>
    </row>
    <row r="9" spans="1:11" ht="15.75" customHeight="1" x14ac:dyDescent="0.2">
      <c r="A9" s="13" t="str">
        <f>_xlfn.CONCAT("Next update: ",config!B2)</f>
        <v>Next update: 28 October 2026</v>
      </c>
      <c r="B9" s="5"/>
    </row>
    <row r="10" spans="1:11" ht="31.5" customHeight="1" x14ac:dyDescent="0.2">
      <c r="A10" s="9" t="str">
        <f>_xlfn.CONCAT("Crown copyright © ",config!B8)</f>
        <v>Crown copyright © 2026</v>
      </c>
      <c r="B10" s="7"/>
    </row>
    <row r="11" spans="1:11" ht="15.75" customHeight="1" x14ac:dyDescent="0.2">
      <c r="A11" s="6" t="s">
        <v>2</v>
      </c>
    </row>
    <row r="12" spans="1:11" ht="31.5" customHeight="1" x14ac:dyDescent="0.2">
      <c r="A12" s="4" t="s">
        <v>3</v>
      </c>
    </row>
    <row r="13" spans="1:11" ht="15.75" customHeight="1" x14ac:dyDescent="0.2">
      <c r="A13" s="4" t="s">
        <v>4</v>
      </c>
    </row>
    <row r="14" spans="1:11" ht="15.75" customHeight="1" x14ac:dyDescent="0.2">
      <c r="A14" s="16" t="s">
        <v>130</v>
      </c>
    </row>
  </sheetData>
  <hyperlinks>
    <hyperlink ref="A11" location="Contents!A1" display="Contents" xr:uid="{1891B928-03C1-4451-9705-862DB8F5289B}"/>
    <hyperlink ref="A9" r:id="rId1" display="Next update: 24 October 2024" xr:uid="{6AA0D204-085C-4048-B226-2A2495152D3A}"/>
    <hyperlink ref="A8" r:id="rId2" display="Published: 12 August 2021" xr:uid="{01259433-8E8F-41C9-9EEC-000547336390}"/>
    <hyperlink ref="A7" r:id="rId3" xr:uid="{9AAE5FCF-12CD-4E61-8981-55CBE701BD41}"/>
    <hyperlink ref="A6" r:id="rId4" xr:uid="{83ED949D-99AD-4E40-8627-6B71B031406B}"/>
    <hyperlink ref="A14" r:id="rId5" xr:uid="{D191461D-BA74-4467-9059-D15001B490DA}"/>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BF60-1748-4171-B5C1-EA15AE1FC9F5}">
  <sheetPr codeName="Sheet7">
    <tabColor rgb="FFFF0000"/>
  </sheetPr>
  <dimension ref="A1:B9"/>
  <sheetViews>
    <sheetView zoomScaleNormal="100" workbookViewId="0">
      <selection activeCell="E7" sqref="E7"/>
    </sheetView>
  </sheetViews>
  <sheetFormatPr defaultRowHeight="15" x14ac:dyDescent="0.2"/>
  <cols>
    <col min="1" max="1" width="21.28515625" style="19" bestFit="1" customWidth="1"/>
    <col min="2" max="2" width="14.5703125" style="19" bestFit="1" customWidth="1"/>
    <col min="3" max="16384" width="9.140625" style="19"/>
  </cols>
  <sheetData>
    <row r="1" spans="1:2" ht="15.75" x14ac:dyDescent="0.25">
      <c r="A1" s="18" t="s">
        <v>5</v>
      </c>
      <c r="B1" s="19" t="s">
        <v>153</v>
      </c>
    </row>
    <row r="2" spans="1:2" x14ac:dyDescent="0.2">
      <c r="A2" s="19" t="s">
        <v>6</v>
      </c>
      <c r="B2" s="19" t="s">
        <v>154</v>
      </c>
    </row>
    <row r="3" spans="1:2" x14ac:dyDescent="0.2">
      <c r="A3" s="19" t="s">
        <v>7</v>
      </c>
      <c r="B3" s="19" t="s">
        <v>155</v>
      </c>
    </row>
    <row r="4" spans="1:2" x14ac:dyDescent="0.2">
      <c r="A4" s="19" t="s">
        <v>8</v>
      </c>
      <c r="B4" s="19" t="s">
        <v>156</v>
      </c>
    </row>
    <row r="5" spans="1:2" x14ac:dyDescent="0.2">
      <c r="A5" s="19" t="s">
        <v>9</v>
      </c>
      <c r="B5" s="19" t="s">
        <v>157</v>
      </c>
    </row>
    <row r="6" spans="1:2" x14ac:dyDescent="0.2">
      <c r="A6" s="19" t="s">
        <v>10</v>
      </c>
      <c r="B6" s="19">
        <v>2026</v>
      </c>
    </row>
    <row r="7" spans="1:2" x14ac:dyDescent="0.2">
      <c r="A7" s="19" t="s">
        <v>134</v>
      </c>
      <c r="B7" s="19" t="s">
        <v>121</v>
      </c>
    </row>
    <row r="8" spans="1:2" x14ac:dyDescent="0.2">
      <c r="A8" s="19" t="s">
        <v>112</v>
      </c>
      <c r="B8" s="19">
        <v>2026</v>
      </c>
    </row>
    <row r="9" spans="1:2" x14ac:dyDescent="0.2">
      <c r="A9" s="19" t="s">
        <v>135</v>
      </c>
      <c r="B9" s="19">
        <v>2024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C375-0EC6-40C7-A753-4A6274EFEF8D}">
  <sheetPr codeName="Sheet2"/>
  <dimension ref="A1:F24"/>
  <sheetViews>
    <sheetView zoomScaleNormal="100" workbookViewId="0"/>
  </sheetViews>
  <sheetFormatPr defaultColWidth="9.42578125" defaultRowHeight="15" x14ac:dyDescent="0.2"/>
  <cols>
    <col min="1" max="1" width="23.140625" style="33" customWidth="1"/>
    <col min="2" max="2" width="87.42578125" style="38" customWidth="1"/>
    <col min="3" max="3" width="50.5703125" style="38" customWidth="1"/>
    <col min="4" max="4" width="57.42578125" style="33" customWidth="1"/>
    <col min="5" max="5" width="32.28515625" style="33" bestFit="1" customWidth="1"/>
    <col min="6" max="6" width="9.42578125" style="33" customWidth="1"/>
    <col min="7" max="16384" width="9.42578125" style="33"/>
  </cols>
  <sheetData>
    <row r="1" spans="1:6" s="21" customFormat="1" ht="15.6" customHeight="1" x14ac:dyDescent="0.25">
      <c r="A1" s="20" t="s">
        <v>0</v>
      </c>
      <c r="D1" s="22"/>
      <c r="E1" s="22"/>
    </row>
    <row r="2" spans="1:6" s="21" customFormat="1" ht="21.6" customHeight="1" x14ac:dyDescent="0.25">
      <c r="A2" s="23" t="str">
        <f>_xlfn.CONCAT("Publication Date: ",config!B1)</f>
        <v>Publication Date: 22 July 2026</v>
      </c>
      <c r="B2" s="24"/>
      <c r="C2" s="24"/>
      <c r="D2" s="25"/>
      <c r="E2" s="25"/>
      <c r="F2" s="24"/>
    </row>
    <row r="3" spans="1:6" s="28" customFormat="1" ht="18" customHeight="1" x14ac:dyDescent="0.2">
      <c r="A3" s="26" t="s">
        <v>11</v>
      </c>
      <c r="B3" s="26"/>
      <c r="C3" s="26"/>
      <c r="D3" s="27"/>
      <c r="E3" s="27"/>
      <c r="F3" s="26"/>
    </row>
    <row r="4" spans="1:6" s="28" customFormat="1" ht="15.75" customHeight="1" x14ac:dyDescent="0.2">
      <c r="A4" s="29" t="s">
        <v>12</v>
      </c>
      <c r="B4" s="26"/>
      <c r="C4" s="26"/>
      <c r="D4" s="27"/>
      <c r="E4" s="27"/>
      <c r="F4" s="26"/>
    </row>
    <row r="5" spans="1:6" ht="30.75" customHeight="1" x14ac:dyDescent="0.25">
      <c r="A5" s="30" t="s">
        <v>13</v>
      </c>
      <c r="B5" s="30" t="s">
        <v>14</v>
      </c>
      <c r="C5" s="30" t="s">
        <v>15</v>
      </c>
      <c r="D5" s="30" t="s">
        <v>16</v>
      </c>
      <c r="E5" s="31" t="s">
        <v>17</v>
      </c>
      <c r="F5" s="32"/>
    </row>
    <row r="6" spans="1:6" ht="15.75" customHeight="1" x14ac:dyDescent="0.2">
      <c r="A6" s="34" t="s">
        <v>25</v>
      </c>
      <c r="B6" s="35" t="s">
        <v>26</v>
      </c>
      <c r="C6" s="35" t="s">
        <v>27</v>
      </c>
      <c r="D6" s="36" t="str">
        <f>_xlfn.CONCAT("1981 to ",config!B9)</f>
        <v>1981 to 2024</v>
      </c>
      <c r="E6" s="36" t="s">
        <v>21</v>
      </c>
      <c r="F6" s="32"/>
    </row>
    <row r="7" spans="1:6" ht="15.75" customHeight="1" x14ac:dyDescent="0.2">
      <c r="A7" s="34" t="s">
        <v>22</v>
      </c>
      <c r="B7" s="37" t="s">
        <v>23</v>
      </c>
      <c r="C7" s="37" t="s">
        <v>24</v>
      </c>
      <c r="D7" s="36" t="str">
        <f>_xlfn.CONCAT("Year ending March 1982 to year ending March ",config!B6)</f>
        <v>Year ending March 1982 to year ending March 2026</v>
      </c>
      <c r="E7" s="36" t="s">
        <v>21</v>
      </c>
      <c r="F7" s="32"/>
    </row>
    <row r="8" spans="1:6" ht="31.5" customHeight="1" x14ac:dyDescent="0.2">
      <c r="A8" s="34" t="s">
        <v>18</v>
      </c>
      <c r="B8" s="35" t="s">
        <v>19</v>
      </c>
      <c r="C8" s="35" t="s">
        <v>20</v>
      </c>
      <c r="D8" s="36" t="str">
        <f>_xlfn.CONCAT("Year ending March 1982 to year ending March ",config!B6)</f>
        <v>Year ending March 1982 to year ending March 2026</v>
      </c>
      <c r="E8" s="36" t="s">
        <v>21</v>
      </c>
      <c r="F8" s="32"/>
    </row>
    <row r="9" spans="1:6" x14ac:dyDescent="0.2">
      <c r="D9" s="39"/>
    </row>
    <row r="10" spans="1:6" x14ac:dyDescent="0.2">
      <c r="D10" s="39"/>
    </row>
    <row r="11" spans="1:6" x14ac:dyDescent="0.2">
      <c r="D11" s="39"/>
    </row>
    <row r="12" spans="1:6" x14ac:dyDescent="0.2">
      <c r="D12" s="39"/>
    </row>
    <row r="13" spans="1:6" x14ac:dyDescent="0.2">
      <c r="D13" s="40"/>
    </row>
    <row r="14" spans="1:6" x14ac:dyDescent="0.2">
      <c r="D14" s="40"/>
    </row>
    <row r="15" spans="1:6" x14ac:dyDescent="0.2">
      <c r="D15" s="40"/>
    </row>
    <row r="16" spans="1:6" x14ac:dyDescent="0.2">
      <c r="D16" s="40"/>
    </row>
    <row r="17" spans="4:4" x14ac:dyDescent="0.2">
      <c r="D17" s="40"/>
    </row>
    <row r="18" spans="4:4" x14ac:dyDescent="0.2">
      <c r="D18" s="40"/>
    </row>
    <row r="19" spans="4:4" x14ac:dyDescent="0.2">
      <c r="D19" s="40"/>
    </row>
    <row r="20" spans="4:4" x14ac:dyDescent="0.2">
      <c r="D20" s="40"/>
    </row>
    <row r="21" spans="4:4" x14ac:dyDescent="0.2">
      <c r="D21" s="40"/>
    </row>
    <row r="22" spans="4:4" x14ac:dyDescent="0.2">
      <c r="D22" s="40"/>
    </row>
    <row r="23" spans="4:4" x14ac:dyDescent="0.2">
      <c r="D23" s="40"/>
    </row>
    <row r="24" spans="4:4" x14ac:dyDescent="0.2">
      <c r="D24" s="40"/>
    </row>
  </sheetData>
  <hyperlinks>
    <hyperlink ref="A4" location="Cover_sheet!A1" display="Cover sheet" xr:uid="{48AC6536-8791-4807-B794-E9BC246091A4}"/>
    <hyperlink ref="A8" location="FIRE0201!A1" display="Fire0201" xr:uid="{44C248D8-36B4-4545-99E4-19F83D013C45}"/>
    <hyperlink ref="A6" location="'Data - population'!A1" display="Data - population" xr:uid="{145FDFC9-5651-4F9E-AFDD-1CB7436473A4}"/>
    <hyperlink ref="A7" location="'Data - dwelling fires'!A1" display="Data - dwelling fires" xr:uid="{4B84821B-7561-4261-802A-6033DDC5E61B}"/>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217"/>
  <sheetViews>
    <sheetView tabSelected="1" zoomScaleNormal="100" workbookViewId="0">
      <selection activeCell="F10" sqref="F10"/>
    </sheetView>
  </sheetViews>
  <sheetFormatPr defaultColWidth="9.140625" defaultRowHeight="15" x14ac:dyDescent="0.2"/>
  <cols>
    <col min="1" max="1" width="21.28515625" style="41" bestFit="1" customWidth="1"/>
    <col min="2" max="2" width="20.42578125" style="41" bestFit="1" customWidth="1"/>
    <col min="3" max="3" width="32.42578125" style="41" customWidth="1"/>
    <col min="4" max="4" width="24.42578125" style="80" bestFit="1" customWidth="1"/>
    <col min="5" max="16384" width="9.140625" style="41"/>
  </cols>
  <sheetData>
    <row r="1" spans="1:4" ht="15.75" x14ac:dyDescent="0.25">
      <c r="A1" s="17" t="s">
        <v>79</v>
      </c>
      <c r="B1" s="17" t="s">
        <v>29</v>
      </c>
      <c r="C1" s="17" t="s">
        <v>28</v>
      </c>
      <c r="D1" s="43" t="s">
        <v>80</v>
      </c>
    </row>
    <row r="2" spans="1:4" x14ac:dyDescent="0.2">
      <c r="A2" s="42">
        <v>1971</v>
      </c>
      <c r="B2" s="42" t="s">
        <v>102</v>
      </c>
      <c r="C2" s="42" t="s">
        <v>32</v>
      </c>
      <c r="D2" s="44">
        <v>46411700</v>
      </c>
    </row>
    <row r="3" spans="1:4" x14ac:dyDescent="0.2">
      <c r="A3" s="42">
        <v>1971</v>
      </c>
      <c r="B3" s="42" t="s">
        <v>102</v>
      </c>
      <c r="C3" s="42" t="s">
        <v>81</v>
      </c>
      <c r="D3" s="44">
        <v>54387600</v>
      </c>
    </row>
    <row r="4" spans="1:4" x14ac:dyDescent="0.2">
      <c r="A4" s="42">
        <v>1971</v>
      </c>
      <c r="B4" s="42" t="s">
        <v>102</v>
      </c>
      <c r="C4" s="42" t="s">
        <v>77</v>
      </c>
      <c r="D4" s="44">
        <v>5235600</v>
      </c>
    </row>
    <row r="5" spans="1:4" x14ac:dyDescent="0.2">
      <c r="A5" s="42">
        <v>1971</v>
      </c>
      <c r="B5" s="42" t="s">
        <v>102</v>
      </c>
      <c r="C5" s="42" t="s">
        <v>78</v>
      </c>
      <c r="D5" s="44">
        <v>2740300</v>
      </c>
    </row>
    <row r="6" spans="1:4" x14ac:dyDescent="0.2">
      <c r="A6" s="42">
        <v>1972</v>
      </c>
      <c r="B6" s="42" t="s">
        <v>103</v>
      </c>
      <c r="C6" s="42" t="s">
        <v>32</v>
      </c>
      <c r="D6" s="44">
        <v>46571900</v>
      </c>
    </row>
    <row r="7" spans="1:4" x14ac:dyDescent="0.2">
      <c r="A7" s="42">
        <v>1972</v>
      </c>
      <c r="B7" s="42" t="s">
        <v>103</v>
      </c>
      <c r="C7" s="42" t="s">
        <v>81</v>
      </c>
      <c r="D7" s="44">
        <v>54557700</v>
      </c>
    </row>
    <row r="8" spans="1:4" x14ac:dyDescent="0.2">
      <c r="A8" s="42">
        <v>1972</v>
      </c>
      <c r="B8" s="42" t="s">
        <v>103</v>
      </c>
      <c r="C8" s="42" t="s">
        <v>77</v>
      </c>
      <c r="D8" s="44">
        <v>5230600</v>
      </c>
    </row>
    <row r="9" spans="1:4" x14ac:dyDescent="0.2">
      <c r="A9" s="42">
        <v>1972</v>
      </c>
      <c r="B9" s="42" t="s">
        <v>103</v>
      </c>
      <c r="C9" s="42" t="s">
        <v>78</v>
      </c>
      <c r="D9" s="44">
        <v>2755200</v>
      </c>
    </row>
    <row r="10" spans="1:4" x14ac:dyDescent="0.2">
      <c r="A10" s="42">
        <v>1973</v>
      </c>
      <c r="B10" s="42" t="s">
        <v>104</v>
      </c>
      <c r="C10" s="42" t="s">
        <v>32</v>
      </c>
      <c r="D10" s="44">
        <v>46686200</v>
      </c>
    </row>
    <row r="11" spans="1:4" x14ac:dyDescent="0.2">
      <c r="A11" s="42">
        <v>1973</v>
      </c>
      <c r="B11" s="42" t="s">
        <v>104</v>
      </c>
      <c r="C11" s="42" t="s">
        <v>81</v>
      </c>
      <c r="D11" s="44">
        <v>54692900</v>
      </c>
    </row>
    <row r="12" spans="1:4" x14ac:dyDescent="0.2">
      <c r="A12" s="42">
        <v>1973</v>
      </c>
      <c r="B12" s="42" t="s">
        <v>104</v>
      </c>
      <c r="C12" s="42" t="s">
        <v>77</v>
      </c>
      <c r="D12" s="44">
        <v>5233900</v>
      </c>
    </row>
    <row r="13" spans="1:4" x14ac:dyDescent="0.2">
      <c r="A13" s="42">
        <v>1973</v>
      </c>
      <c r="B13" s="42" t="s">
        <v>104</v>
      </c>
      <c r="C13" s="42" t="s">
        <v>78</v>
      </c>
      <c r="D13" s="44">
        <v>2772800</v>
      </c>
    </row>
    <row r="14" spans="1:4" x14ac:dyDescent="0.2">
      <c r="A14" s="42">
        <v>1974</v>
      </c>
      <c r="B14" s="42" t="s">
        <v>105</v>
      </c>
      <c r="C14" s="42" t="s">
        <v>32</v>
      </c>
      <c r="D14" s="44">
        <v>46682700</v>
      </c>
    </row>
    <row r="15" spans="1:4" x14ac:dyDescent="0.2">
      <c r="A15" s="42">
        <v>1974</v>
      </c>
      <c r="B15" s="42" t="s">
        <v>105</v>
      </c>
      <c r="C15" s="42" t="s">
        <v>81</v>
      </c>
      <c r="D15" s="44">
        <v>54708700</v>
      </c>
    </row>
    <row r="16" spans="1:4" x14ac:dyDescent="0.2">
      <c r="A16" s="42">
        <v>1974</v>
      </c>
      <c r="B16" s="42" t="s">
        <v>105</v>
      </c>
      <c r="C16" s="42" t="s">
        <v>77</v>
      </c>
      <c r="D16" s="44">
        <v>5240800</v>
      </c>
    </row>
    <row r="17" spans="1:4" x14ac:dyDescent="0.2">
      <c r="A17" s="42">
        <v>1974</v>
      </c>
      <c r="B17" s="42" t="s">
        <v>105</v>
      </c>
      <c r="C17" s="42" t="s">
        <v>78</v>
      </c>
      <c r="D17" s="44">
        <v>2785200</v>
      </c>
    </row>
    <row r="18" spans="1:4" x14ac:dyDescent="0.2">
      <c r="A18" s="42">
        <v>1975</v>
      </c>
      <c r="B18" s="42" t="s">
        <v>106</v>
      </c>
      <c r="C18" s="42" t="s">
        <v>32</v>
      </c>
      <c r="D18" s="44">
        <v>46674400</v>
      </c>
    </row>
    <row r="19" spans="1:4" x14ac:dyDescent="0.2">
      <c r="A19" s="42">
        <v>1975</v>
      </c>
      <c r="B19" s="42" t="s">
        <v>106</v>
      </c>
      <c r="C19" s="42" t="s">
        <v>81</v>
      </c>
      <c r="D19" s="44">
        <v>54702200</v>
      </c>
    </row>
    <row r="20" spans="1:4" x14ac:dyDescent="0.2">
      <c r="A20" s="42">
        <v>1975</v>
      </c>
      <c r="B20" s="42" t="s">
        <v>106</v>
      </c>
      <c r="C20" s="42" t="s">
        <v>77</v>
      </c>
      <c r="D20" s="44">
        <v>5232400</v>
      </c>
    </row>
    <row r="21" spans="1:4" x14ac:dyDescent="0.2">
      <c r="A21" s="42">
        <v>1975</v>
      </c>
      <c r="B21" s="42" t="s">
        <v>106</v>
      </c>
      <c r="C21" s="42" t="s">
        <v>78</v>
      </c>
      <c r="D21" s="44">
        <v>2795400</v>
      </c>
    </row>
    <row r="22" spans="1:4" x14ac:dyDescent="0.2">
      <c r="A22" s="42">
        <v>1976</v>
      </c>
      <c r="B22" s="42" t="s">
        <v>107</v>
      </c>
      <c r="C22" s="42" t="s">
        <v>32</v>
      </c>
      <c r="D22" s="44">
        <v>46659900</v>
      </c>
    </row>
    <row r="23" spans="1:4" x14ac:dyDescent="0.2">
      <c r="A23" s="42">
        <v>1976</v>
      </c>
      <c r="B23" s="42" t="s">
        <v>107</v>
      </c>
      <c r="C23" s="42" t="s">
        <v>81</v>
      </c>
      <c r="D23" s="44">
        <v>54692600</v>
      </c>
    </row>
    <row r="24" spans="1:4" x14ac:dyDescent="0.2">
      <c r="A24" s="42">
        <v>1976</v>
      </c>
      <c r="B24" s="42" t="s">
        <v>107</v>
      </c>
      <c r="C24" s="42" t="s">
        <v>77</v>
      </c>
      <c r="D24" s="44">
        <v>5233400</v>
      </c>
    </row>
    <row r="25" spans="1:4" x14ac:dyDescent="0.2">
      <c r="A25" s="42">
        <v>1976</v>
      </c>
      <c r="B25" s="42" t="s">
        <v>107</v>
      </c>
      <c r="C25" s="42" t="s">
        <v>78</v>
      </c>
      <c r="D25" s="44">
        <v>2799300</v>
      </c>
    </row>
    <row r="26" spans="1:4" x14ac:dyDescent="0.2">
      <c r="A26" s="42">
        <v>1977</v>
      </c>
      <c r="B26" s="42" t="s">
        <v>108</v>
      </c>
      <c r="C26" s="42" t="s">
        <v>32</v>
      </c>
      <c r="D26" s="44">
        <v>46639800</v>
      </c>
    </row>
    <row r="27" spans="1:4" x14ac:dyDescent="0.2">
      <c r="A27" s="42">
        <v>1977</v>
      </c>
      <c r="B27" s="42" t="s">
        <v>108</v>
      </c>
      <c r="C27" s="42" t="s">
        <v>81</v>
      </c>
      <c r="D27" s="44">
        <v>54666600</v>
      </c>
    </row>
    <row r="28" spans="1:4" x14ac:dyDescent="0.2">
      <c r="A28" s="42">
        <v>1977</v>
      </c>
      <c r="B28" s="42" t="s">
        <v>108</v>
      </c>
      <c r="C28" s="42" t="s">
        <v>77</v>
      </c>
      <c r="D28" s="44">
        <v>5226200</v>
      </c>
    </row>
    <row r="29" spans="1:4" x14ac:dyDescent="0.2">
      <c r="A29" s="42">
        <v>1977</v>
      </c>
      <c r="B29" s="42" t="s">
        <v>108</v>
      </c>
      <c r="C29" s="42" t="s">
        <v>78</v>
      </c>
      <c r="D29" s="44">
        <v>2800600</v>
      </c>
    </row>
    <row r="30" spans="1:4" x14ac:dyDescent="0.2">
      <c r="A30" s="42">
        <v>1978</v>
      </c>
      <c r="B30" s="42" t="s">
        <v>109</v>
      </c>
      <c r="C30" s="42" t="s">
        <v>32</v>
      </c>
      <c r="D30" s="44">
        <v>46638200</v>
      </c>
    </row>
    <row r="31" spans="1:4" x14ac:dyDescent="0.2">
      <c r="A31" s="42">
        <v>1978</v>
      </c>
      <c r="B31" s="42" t="s">
        <v>109</v>
      </c>
      <c r="C31" s="42" t="s">
        <v>81</v>
      </c>
      <c r="D31" s="44">
        <v>54654800</v>
      </c>
    </row>
    <row r="32" spans="1:4" x14ac:dyDescent="0.2">
      <c r="A32" s="42">
        <v>1978</v>
      </c>
      <c r="B32" s="42" t="s">
        <v>109</v>
      </c>
      <c r="C32" s="42" t="s">
        <v>77</v>
      </c>
      <c r="D32" s="44">
        <v>5212300</v>
      </c>
    </row>
    <row r="33" spans="1:4" x14ac:dyDescent="0.2">
      <c r="A33" s="42">
        <v>1978</v>
      </c>
      <c r="B33" s="42" t="s">
        <v>109</v>
      </c>
      <c r="C33" s="42" t="s">
        <v>78</v>
      </c>
      <c r="D33" s="44">
        <v>2804300</v>
      </c>
    </row>
    <row r="34" spans="1:4" x14ac:dyDescent="0.2">
      <c r="A34" s="42">
        <v>1979</v>
      </c>
      <c r="B34" s="42" t="s">
        <v>110</v>
      </c>
      <c r="C34" s="42" t="s">
        <v>32</v>
      </c>
      <c r="D34" s="44">
        <v>46698100</v>
      </c>
    </row>
    <row r="35" spans="1:4" x14ac:dyDescent="0.2">
      <c r="A35" s="42">
        <v>1979</v>
      </c>
      <c r="B35" s="42" t="s">
        <v>110</v>
      </c>
      <c r="C35" s="42" t="s">
        <v>81</v>
      </c>
      <c r="D35" s="44">
        <v>54711800</v>
      </c>
    </row>
    <row r="36" spans="1:4" x14ac:dyDescent="0.2">
      <c r="A36" s="42">
        <v>1979</v>
      </c>
      <c r="B36" s="42" t="s">
        <v>110</v>
      </c>
      <c r="C36" s="42" t="s">
        <v>77</v>
      </c>
      <c r="D36" s="44">
        <v>5203600</v>
      </c>
    </row>
    <row r="37" spans="1:4" x14ac:dyDescent="0.2">
      <c r="A37" s="42">
        <v>1979</v>
      </c>
      <c r="B37" s="42" t="s">
        <v>110</v>
      </c>
      <c r="C37" s="42" t="s">
        <v>78</v>
      </c>
      <c r="D37" s="44">
        <v>2810100</v>
      </c>
    </row>
    <row r="38" spans="1:4" x14ac:dyDescent="0.2">
      <c r="A38" s="42">
        <v>1980</v>
      </c>
      <c r="B38" s="42" t="s">
        <v>111</v>
      </c>
      <c r="C38" s="42" t="s">
        <v>32</v>
      </c>
      <c r="D38" s="44">
        <v>46787200</v>
      </c>
    </row>
    <row r="39" spans="1:4" x14ac:dyDescent="0.2">
      <c r="A39" s="42">
        <v>1980</v>
      </c>
      <c r="B39" s="42" t="s">
        <v>111</v>
      </c>
      <c r="C39" s="42" t="s">
        <v>81</v>
      </c>
      <c r="D39" s="44">
        <v>54796900</v>
      </c>
    </row>
    <row r="40" spans="1:4" x14ac:dyDescent="0.2">
      <c r="A40" s="42">
        <v>1980</v>
      </c>
      <c r="B40" s="42" t="s">
        <v>111</v>
      </c>
      <c r="C40" s="42" t="s">
        <v>77</v>
      </c>
      <c r="D40" s="44">
        <v>5193900</v>
      </c>
    </row>
    <row r="41" spans="1:4" x14ac:dyDescent="0.2">
      <c r="A41" s="42">
        <v>1980</v>
      </c>
      <c r="B41" s="42" t="s">
        <v>111</v>
      </c>
      <c r="C41" s="42" t="s">
        <v>78</v>
      </c>
      <c r="D41" s="44">
        <v>2815800</v>
      </c>
    </row>
    <row r="42" spans="1:4" x14ac:dyDescent="0.2">
      <c r="A42" s="42">
        <v>1981</v>
      </c>
      <c r="B42" s="42" t="s">
        <v>48</v>
      </c>
      <c r="C42" s="42" t="s">
        <v>32</v>
      </c>
      <c r="D42" s="44">
        <v>46820800</v>
      </c>
    </row>
    <row r="43" spans="1:4" x14ac:dyDescent="0.2">
      <c r="A43" s="42">
        <v>1981</v>
      </c>
      <c r="B43" s="42" t="s">
        <v>48</v>
      </c>
      <c r="C43" s="42" t="s">
        <v>81</v>
      </c>
      <c r="D43" s="44">
        <v>54814500</v>
      </c>
    </row>
    <row r="44" spans="1:4" x14ac:dyDescent="0.2">
      <c r="A44" s="42">
        <v>1981</v>
      </c>
      <c r="B44" s="42" t="s">
        <v>48</v>
      </c>
      <c r="C44" s="42" t="s">
        <v>77</v>
      </c>
      <c r="D44" s="44">
        <v>5180200</v>
      </c>
    </row>
    <row r="45" spans="1:4" x14ac:dyDescent="0.2">
      <c r="A45" s="42">
        <v>1981</v>
      </c>
      <c r="B45" s="42" t="s">
        <v>48</v>
      </c>
      <c r="C45" s="42" t="s">
        <v>78</v>
      </c>
      <c r="D45" s="44">
        <v>2813500</v>
      </c>
    </row>
    <row r="46" spans="1:4" x14ac:dyDescent="0.2">
      <c r="A46" s="42">
        <v>1982</v>
      </c>
      <c r="B46" s="42" t="s">
        <v>49</v>
      </c>
      <c r="C46" s="42" t="s">
        <v>32</v>
      </c>
      <c r="D46" s="44">
        <v>46777300</v>
      </c>
    </row>
    <row r="47" spans="1:4" x14ac:dyDescent="0.2">
      <c r="A47" s="42">
        <v>1982</v>
      </c>
      <c r="B47" s="42" t="s">
        <v>49</v>
      </c>
      <c r="C47" s="42" t="s">
        <v>81</v>
      </c>
      <c r="D47" s="44">
        <v>54746200</v>
      </c>
    </row>
    <row r="48" spans="1:4" x14ac:dyDescent="0.2">
      <c r="A48" s="42">
        <v>1982</v>
      </c>
      <c r="B48" s="42" t="s">
        <v>49</v>
      </c>
      <c r="C48" s="42" t="s">
        <v>77</v>
      </c>
      <c r="D48" s="44">
        <v>5164500</v>
      </c>
    </row>
    <row r="49" spans="1:4" x14ac:dyDescent="0.2">
      <c r="A49" s="42">
        <v>1982</v>
      </c>
      <c r="B49" s="42" t="s">
        <v>49</v>
      </c>
      <c r="C49" s="42" t="s">
        <v>78</v>
      </c>
      <c r="D49" s="44">
        <v>2804300</v>
      </c>
    </row>
    <row r="50" spans="1:4" x14ac:dyDescent="0.2">
      <c r="A50" s="42">
        <v>1983</v>
      </c>
      <c r="B50" s="42" t="s">
        <v>50</v>
      </c>
      <c r="C50" s="42" t="s">
        <v>32</v>
      </c>
      <c r="D50" s="44">
        <v>46813700</v>
      </c>
    </row>
    <row r="51" spans="1:4" x14ac:dyDescent="0.2">
      <c r="A51" s="42">
        <v>1983</v>
      </c>
      <c r="B51" s="42" t="s">
        <v>50</v>
      </c>
      <c r="C51" s="42" t="s">
        <v>81</v>
      </c>
      <c r="D51" s="44">
        <v>54765100</v>
      </c>
    </row>
    <row r="52" spans="1:4" x14ac:dyDescent="0.2">
      <c r="A52" s="42">
        <v>1983</v>
      </c>
      <c r="B52" s="42" t="s">
        <v>50</v>
      </c>
      <c r="C52" s="42" t="s">
        <v>77</v>
      </c>
      <c r="D52" s="44">
        <v>5148100</v>
      </c>
    </row>
    <row r="53" spans="1:4" x14ac:dyDescent="0.2">
      <c r="A53" s="42">
        <v>1983</v>
      </c>
      <c r="B53" s="42" t="s">
        <v>50</v>
      </c>
      <c r="C53" s="42" t="s">
        <v>78</v>
      </c>
      <c r="D53" s="44">
        <v>2803300</v>
      </c>
    </row>
    <row r="54" spans="1:4" x14ac:dyDescent="0.2">
      <c r="A54" s="42">
        <v>1984</v>
      </c>
      <c r="B54" s="42" t="s">
        <v>51</v>
      </c>
      <c r="C54" s="42" t="s">
        <v>32</v>
      </c>
      <c r="D54" s="44">
        <v>46912400</v>
      </c>
    </row>
    <row r="55" spans="1:4" x14ac:dyDescent="0.2">
      <c r="A55" s="42">
        <v>1984</v>
      </c>
      <c r="B55" s="42" t="s">
        <v>51</v>
      </c>
      <c r="C55" s="42" t="s">
        <v>81</v>
      </c>
      <c r="D55" s="44">
        <v>54852000</v>
      </c>
    </row>
    <row r="56" spans="1:4" x14ac:dyDescent="0.2">
      <c r="A56" s="42">
        <v>1984</v>
      </c>
      <c r="B56" s="42" t="s">
        <v>51</v>
      </c>
      <c r="C56" s="42" t="s">
        <v>77</v>
      </c>
      <c r="D56" s="44">
        <v>5138900</v>
      </c>
    </row>
    <row r="57" spans="1:4" x14ac:dyDescent="0.2">
      <c r="A57" s="42">
        <v>1984</v>
      </c>
      <c r="B57" s="42" t="s">
        <v>51</v>
      </c>
      <c r="C57" s="42" t="s">
        <v>78</v>
      </c>
      <c r="D57" s="44">
        <v>2800700</v>
      </c>
    </row>
    <row r="58" spans="1:4" x14ac:dyDescent="0.2">
      <c r="A58" s="42">
        <v>1985</v>
      </c>
      <c r="B58" s="42" t="s">
        <v>52</v>
      </c>
      <c r="C58" s="42" t="s">
        <v>32</v>
      </c>
      <c r="D58" s="44">
        <v>47057400</v>
      </c>
    </row>
    <row r="59" spans="1:4" x14ac:dyDescent="0.2">
      <c r="A59" s="42">
        <v>1985</v>
      </c>
      <c r="B59" s="42" t="s">
        <v>52</v>
      </c>
      <c r="C59" s="42" t="s">
        <v>81</v>
      </c>
      <c r="D59" s="44">
        <v>54988600</v>
      </c>
    </row>
    <row r="60" spans="1:4" x14ac:dyDescent="0.2">
      <c r="A60" s="42">
        <v>1985</v>
      </c>
      <c r="B60" s="42" t="s">
        <v>52</v>
      </c>
      <c r="C60" s="42" t="s">
        <v>77</v>
      </c>
      <c r="D60" s="44">
        <v>5127900</v>
      </c>
    </row>
    <row r="61" spans="1:4" x14ac:dyDescent="0.2">
      <c r="A61" s="42">
        <v>1985</v>
      </c>
      <c r="B61" s="42" t="s">
        <v>52</v>
      </c>
      <c r="C61" s="42" t="s">
        <v>78</v>
      </c>
      <c r="D61" s="44">
        <v>2803400</v>
      </c>
    </row>
    <row r="62" spans="1:4" x14ac:dyDescent="0.2">
      <c r="A62" s="42">
        <v>1986</v>
      </c>
      <c r="B62" s="42" t="s">
        <v>53</v>
      </c>
      <c r="C62" s="42" t="s">
        <v>32</v>
      </c>
      <c r="D62" s="44">
        <v>47187600</v>
      </c>
    </row>
    <row r="63" spans="1:4" x14ac:dyDescent="0.2">
      <c r="A63" s="42">
        <v>1986</v>
      </c>
      <c r="B63" s="42" t="s">
        <v>53</v>
      </c>
      <c r="C63" s="42" t="s">
        <v>81</v>
      </c>
      <c r="D63" s="44">
        <v>55110300</v>
      </c>
    </row>
    <row r="64" spans="1:4" x14ac:dyDescent="0.2">
      <c r="A64" s="42">
        <v>1986</v>
      </c>
      <c r="B64" s="42" t="s">
        <v>53</v>
      </c>
      <c r="C64" s="42" t="s">
        <v>77</v>
      </c>
      <c r="D64" s="44">
        <v>5111800</v>
      </c>
    </row>
    <row r="65" spans="1:4" x14ac:dyDescent="0.2">
      <c r="A65" s="42">
        <v>1986</v>
      </c>
      <c r="B65" s="42" t="s">
        <v>53</v>
      </c>
      <c r="C65" s="42" t="s">
        <v>78</v>
      </c>
      <c r="D65" s="44">
        <v>2810900</v>
      </c>
    </row>
    <row r="66" spans="1:4" x14ac:dyDescent="0.2">
      <c r="A66" s="42">
        <v>1987</v>
      </c>
      <c r="B66" s="42" t="s">
        <v>54</v>
      </c>
      <c r="C66" s="42" t="s">
        <v>32</v>
      </c>
      <c r="D66" s="44">
        <v>47300400</v>
      </c>
    </row>
    <row r="67" spans="1:4" x14ac:dyDescent="0.2">
      <c r="A67" s="42">
        <v>1987</v>
      </c>
      <c r="B67" s="42" t="s">
        <v>54</v>
      </c>
      <c r="C67" s="42" t="s">
        <v>81</v>
      </c>
      <c r="D67" s="44">
        <v>55222000</v>
      </c>
    </row>
    <row r="68" spans="1:4" x14ac:dyDescent="0.2">
      <c r="A68" s="42">
        <v>1987</v>
      </c>
      <c r="B68" s="42" t="s">
        <v>54</v>
      </c>
      <c r="C68" s="42" t="s">
        <v>77</v>
      </c>
      <c r="D68" s="44">
        <v>5099000</v>
      </c>
    </row>
    <row r="69" spans="1:4" x14ac:dyDescent="0.2">
      <c r="A69" s="42">
        <v>1987</v>
      </c>
      <c r="B69" s="42" t="s">
        <v>54</v>
      </c>
      <c r="C69" s="42" t="s">
        <v>78</v>
      </c>
      <c r="D69" s="44">
        <v>2822600</v>
      </c>
    </row>
    <row r="70" spans="1:4" x14ac:dyDescent="0.2">
      <c r="A70" s="42">
        <v>1988</v>
      </c>
      <c r="B70" s="42" t="s">
        <v>55</v>
      </c>
      <c r="C70" s="42" t="s">
        <v>32</v>
      </c>
      <c r="D70" s="44">
        <v>47412300</v>
      </c>
    </row>
    <row r="71" spans="1:4" x14ac:dyDescent="0.2">
      <c r="A71" s="42">
        <v>1988</v>
      </c>
      <c r="B71" s="42" t="s">
        <v>55</v>
      </c>
      <c r="C71" s="42" t="s">
        <v>81</v>
      </c>
      <c r="D71" s="44">
        <v>55331000</v>
      </c>
    </row>
    <row r="72" spans="1:4" x14ac:dyDescent="0.2">
      <c r="A72" s="42">
        <v>1988</v>
      </c>
      <c r="B72" s="42" t="s">
        <v>55</v>
      </c>
      <c r="C72" s="42" t="s">
        <v>77</v>
      </c>
      <c r="D72" s="44">
        <v>5077400</v>
      </c>
    </row>
    <row r="73" spans="1:4" x14ac:dyDescent="0.2">
      <c r="A73" s="42">
        <v>1988</v>
      </c>
      <c r="B73" s="42" t="s">
        <v>55</v>
      </c>
      <c r="C73" s="42" t="s">
        <v>78</v>
      </c>
      <c r="D73" s="44">
        <v>2841200</v>
      </c>
    </row>
    <row r="74" spans="1:4" x14ac:dyDescent="0.2">
      <c r="A74" s="42">
        <v>1989</v>
      </c>
      <c r="B74" s="42" t="s">
        <v>56</v>
      </c>
      <c r="C74" s="42" t="s">
        <v>32</v>
      </c>
      <c r="D74" s="44">
        <v>47552700</v>
      </c>
    </row>
    <row r="75" spans="1:4" x14ac:dyDescent="0.2">
      <c r="A75" s="42">
        <v>1989</v>
      </c>
      <c r="B75" s="42" t="s">
        <v>56</v>
      </c>
      <c r="C75" s="42" t="s">
        <v>81</v>
      </c>
      <c r="D75" s="44">
        <v>55486000</v>
      </c>
    </row>
    <row r="76" spans="1:4" x14ac:dyDescent="0.2">
      <c r="A76" s="42">
        <v>1989</v>
      </c>
      <c r="B76" s="42" t="s">
        <v>56</v>
      </c>
      <c r="C76" s="42" t="s">
        <v>77</v>
      </c>
      <c r="D76" s="44">
        <v>5078200</v>
      </c>
    </row>
    <row r="77" spans="1:4" x14ac:dyDescent="0.2">
      <c r="A77" s="42">
        <v>1989</v>
      </c>
      <c r="B77" s="42" t="s">
        <v>56</v>
      </c>
      <c r="C77" s="42" t="s">
        <v>78</v>
      </c>
      <c r="D77" s="44">
        <v>2855200</v>
      </c>
    </row>
    <row r="78" spans="1:4" x14ac:dyDescent="0.2">
      <c r="A78" s="42">
        <v>1990</v>
      </c>
      <c r="B78" s="42" t="s">
        <v>57</v>
      </c>
      <c r="C78" s="42" t="s">
        <v>32</v>
      </c>
      <c r="D78" s="44">
        <v>47699100</v>
      </c>
    </row>
    <row r="79" spans="1:4" x14ac:dyDescent="0.2">
      <c r="A79" s="42">
        <v>1990</v>
      </c>
      <c r="B79" s="42" t="s">
        <v>57</v>
      </c>
      <c r="C79" s="42" t="s">
        <v>81</v>
      </c>
      <c r="D79" s="44">
        <v>55641900</v>
      </c>
    </row>
    <row r="80" spans="1:4" x14ac:dyDescent="0.2">
      <c r="A80" s="42">
        <v>1990</v>
      </c>
      <c r="B80" s="42" t="s">
        <v>57</v>
      </c>
      <c r="C80" s="42" t="s">
        <v>77</v>
      </c>
      <c r="D80" s="44">
        <v>5081300</v>
      </c>
    </row>
    <row r="81" spans="1:4" x14ac:dyDescent="0.2">
      <c r="A81" s="42">
        <v>1990</v>
      </c>
      <c r="B81" s="42" t="s">
        <v>57</v>
      </c>
      <c r="C81" s="42" t="s">
        <v>78</v>
      </c>
      <c r="D81" s="44">
        <v>2861500</v>
      </c>
    </row>
    <row r="82" spans="1:4" x14ac:dyDescent="0.2">
      <c r="A82" s="42">
        <v>1991</v>
      </c>
      <c r="B82" s="42" t="s">
        <v>58</v>
      </c>
      <c r="C82" s="42" t="s">
        <v>32</v>
      </c>
      <c r="D82" s="44">
        <v>47875000</v>
      </c>
    </row>
    <row r="83" spans="1:4" x14ac:dyDescent="0.2">
      <c r="A83" s="42">
        <v>1991</v>
      </c>
      <c r="B83" s="42" t="s">
        <v>58</v>
      </c>
      <c r="C83" s="42" t="s">
        <v>81</v>
      </c>
      <c r="D83" s="44">
        <v>55831400</v>
      </c>
    </row>
    <row r="84" spans="1:4" x14ac:dyDescent="0.2">
      <c r="A84" s="42">
        <v>1991</v>
      </c>
      <c r="B84" s="42" t="s">
        <v>58</v>
      </c>
      <c r="C84" s="42" t="s">
        <v>77</v>
      </c>
      <c r="D84" s="44">
        <v>5083300</v>
      </c>
    </row>
    <row r="85" spans="1:4" x14ac:dyDescent="0.2">
      <c r="A85" s="42">
        <v>1991</v>
      </c>
      <c r="B85" s="42" t="s">
        <v>58</v>
      </c>
      <c r="C85" s="42" t="s">
        <v>78</v>
      </c>
      <c r="D85" s="44">
        <v>2873000</v>
      </c>
    </row>
    <row r="86" spans="1:4" x14ac:dyDescent="0.2">
      <c r="A86" s="42">
        <v>1992</v>
      </c>
      <c r="B86" s="42" t="s">
        <v>59</v>
      </c>
      <c r="C86" s="42" t="s">
        <v>32</v>
      </c>
      <c r="D86" s="44">
        <v>47998000</v>
      </c>
    </row>
    <row r="87" spans="1:4" x14ac:dyDescent="0.2">
      <c r="A87" s="42">
        <v>1992</v>
      </c>
      <c r="B87" s="42" t="s">
        <v>59</v>
      </c>
      <c r="C87" s="42" t="s">
        <v>81</v>
      </c>
      <c r="D87" s="44">
        <v>55961300</v>
      </c>
    </row>
    <row r="88" spans="1:4" x14ac:dyDescent="0.2">
      <c r="A88" s="42">
        <v>1992</v>
      </c>
      <c r="B88" s="42" t="s">
        <v>59</v>
      </c>
      <c r="C88" s="42" t="s">
        <v>77</v>
      </c>
      <c r="D88" s="44">
        <v>5085600</v>
      </c>
    </row>
    <row r="89" spans="1:4" x14ac:dyDescent="0.2">
      <c r="A89" s="42">
        <v>1992</v>
      </c>
      <c r="B89" s="42" t="s">
        <v>59</v>
      </c>
      <c r="C89" s="42" t="s">
        <v>78</v>
      </c>
      <c r="D89" s="44">
        <v>2877700</v>
      </c>
    </row>
    <row r="90" spans="1:4" x14ac:dyDescent="0.2">
      <c r="A90" s="42">
        <v>1993</v>
      </c>
      <c r="B90" s="42" t="s">
        <v>60</v>
      </c>
      <c r="C90" s="42" t="s">
        <v>32</v>
      </c>
      <c r="D90" s="44">
        <v>48102300</v>
      </c>
    </row>
    <row r="91" spans="1:4" x14ac:dyDescent="0.2">
      <c r="A91" s="42">
        <v>1993</v>
      </c>
      <c r="B91" s="42" t="s">
        <v>60</v>
      </c>
      <c r="C91" s="42" t="s">
        <v>81</v>
      </c>
      <c r="D91" s="44">
        <v>56078300</v>
      </c>
    </row>
    <row r="92" spans="1:4" x14ac:dyDescent="0.2">
      <c r="A92" s="42">
        <v>1993</v>
      </c>
      <c r="B92" s="42" t="s">
        <v>60</v>
      </c>
      <c r="C92" s="42" t="s">
        <v>77</v>
      </c>
      <c r="D92" s="44">
        <v>5092500</v>
      </c>
    </row>
    <row r="93" spans="1:4" x14ac:dyDescent="0.2">
      <c r="A93" s="42">
        <v>1993</v>
      </c>
      <c r="B93" s="42" t="s">
        <v>60</v>
      </c>
      <c r="C93" s="42" t="s">
        <v>78</v>
      </c>
      <c r="D93" s="44">
        <v>2883600</v>
      </c>
    </row>
    <row r="94" spans="1:4" x14ac:dyDescent="0.2">
      <c r="A94" s="42">
        <v>1994</v>
      </c>
      <c r="B94" s="42" t="s">
        <v>61</v>
      </c>
      <c r="C94" s="42" t="s">
        <v>32</v>
      </c>
      <c r="D94" s="44">
        <v>48228800</v>
      </c>
    </row>
    <row r="95" spans="1:4" x14ac:dyDescent="0.2">
      <c r="A95" s="42">
        <v>1994</v>
      </c>
      <c r="B95" s="42" t="s">
        <v>61</v>
      </c>
      <c r="C95" s="42" t="s">
        <v>81</v>
      </c>
      <c r="D95" s="44">
        <v>56218400</v>
      </c>
    </row>
    <row r="96" spans="1:4" x14ac:dyDescent="0.2">
      <c r="A96" s="42">
        <v>1994</v>
      </c>
      <c r="B96" s="42" t="s">
        <v>61</v>
      </c>
      <c r="C96" s="42" t="s">
        <v>77</v>
      </c>
      <c r="D96" s="44">
        <v>5102200</v>
      </c>
    </row>
    <row r="97" spans="1:4" x14ac:dyDescent="0.2">
      <c r="A97" s="42">
        <v>1994</v>
      </c>
      <c r="B97" s="42" t="s">
        <v>61</v>
      </c>
      <c r="C97" s="42" t="s">
        <v>78</v>
      </c>
      <c r="D97" s="44">
        <v>2887400</v>
      </c>
    </row>
    <row r="98" spans="1:4" x14ac:dyDescent="0.2">
      <c r="A98" s="42">
        <v>1995</v>
      </c>
      <c r="B98" s="42" t="s">
        <v>62</v>
      </c>
      <c r="C98" s="42" t="s">
        <v>32</v>
      </c>
      <c r="D98" s="44">
        <v>48383500</v>
      </c>
    </row>
    <row r="99" spans="1:4" x14ac:dyDescent="0.2">
      <c r="A99" s="42">
        <v>1995</v>
      </c>
      <c r="B99" s="42" t="s">
        <v>62</v>
      </c>
      <c r="C99" s="42" t="s">
        <v>81</v>
      </c>
      <c r="D99" s="44">
        <v>56375700</v>
      </c>
    </row>
    <row r="100" spans="1:4" x14ac:dyDescent="0.2">
      <c r="A100" s="42">
        <v>1995</v>
      </c>
      <c r="B100" s="42" t="s">
        <v>62</v>
      </c>
      <c r="C100" s="42" t="s">
        <v>77</v>
      </c>
      <c r="D100" s="44">
        <v>5103700</v>
      </c>
    </row>
    <row r="101" spans="1:4" x14ac:dyDescent="0.2">
      <c r="A101" s="42">
        <v>1995</v>
      </c>
      <c r="B101" s="42" t="s">
        <v>62</v>
      </c>
      <c r="C101" s="42" t="s">
        <v>78</v>
      </c>
      <c r="D101" s="44">
        <v>2888500</v>
      </c>
    </row>
    <row r="102" spans="1:4" x14ac:dyDescent="0.2">
      <c r="A102" s="42">
        <v>1996</v>
      </c>
      <c r="B102" s="42" t="s">
        <v>63</v>
      </c>
      <c r="C102" s="42" t="s">
        <v>32</v>
      </c>
      <c r="D102" s="44">
        <v>48519100</v>
      </c>
    </row>
    <row r="103" spans="1:4" x14ac:dyDescent="0.2">
      <c r="A103" s="42">
        <v>1996</v>
      </c>
      <c r="B103" s="42" t="s">
        <v>63</v>
      </c>
      <c r="C103" s="42" t="s">
        <v>81</v>
      </c>
      <c r="D103" s="44">
        <v>56502600</v>
      </c>
    </row>
    <row r="104" spans="1:4" x14ac:dyDescent="0.2">
      <c r="A104" s="42">
        <v>1996</v>
      </c>
      <c r="B104" s="42" t="s">
        <v>63</v>
      </c>
      <c r="C104" s="42" t="s">
        <v>77</v>
      </c>
      <c r="D104" s="44">
        <v>5092200</v>
      </c>
    </row>
    <row r="105" spans="1:4" x14ac:dyDescent="0.2">
      <c r="A105" s="42">
        <v>1996</v>
      </c>
      <c r="B105" s="42" t="s">
        <v>63</v>
      </c>
      <c r="C105" s="42" t="s">
        <v>78</v>
      </c>
      <c r="D105" s="44">
        <v>2891300</v>
      </c>
    </row>
    <row r="106" spans="1:4" x14ac:dyDescent="0.2">
      <c r="A106" s="42">
        <v>1997</v>
      </c>
      <c r="B106" s="42" t="s">
        <v>64</v>
      </c>
      <c r="C106" s="42" t="s">
        <v>32</v>
      </c>
      <c r="D106" s="44">
        <v>48664800</v>
      </c>
    </row>
    <row r="107" spans="1:4" x14ac:dyDescent="0.2">
      <c r="A107" s="42">
        <v>1997</v>
      </c>
      <c r="B107" s="42" t="s">
        <v>64</v>
      </c>
      <c r="C107" s="42" t="s">
        <v>81</v>
      </c>
      <c r="D107" s="44">
        <v>56643000</v>
      </c>
    </row>
    <row r="108" spans="1:4" x14ac:dyDescent="0.2">
      <c r="A108" s="42">
        <v>1997</v>
      </c>
      <c r="B108" s="42" t="s">
        <v>64</v>
      </c>
      <c r="C108" s="42" t="s">
        <v>77</v>
      </c>
      <c r="D108" s="44">
        <v>5083300</v>
      </c>
    </row>
    <row r="109" spans="1:4" x14ac:dyDescent="0.2">
      <c r="A109" s="42">
        <v>1997</v>
      </c>
      <c r="B109" s="42" t="s">
        <v>64</v>
      </c>
      <c r="C109" s="42" t="s">
        <v>78</v>
      </c>
      <c r="D109" s="44">
        <v>2894900</v>
      </c>
    </row>
    <row r="110" spans="1:4" x14ac:dyDescent="0.2">
      <c r="A110" s="42">
        <v>1998</v>
      </c>
      <c r="B110" s="42" t="s">
        <v>65</v>
      </c>
      <c r="C110" s="42" t="s">
        <v>32</v>
      </c>
      <c r="D110" s="44">
        <v>48820600</v>
      </c>
    </row>
    <row r="111" spans="1:4" x14ac:dyDescent="0.2">
      <c r="A111" s="42">
        <v>1998</v>
      </c>
      <c r="B111" s="42" t="s">
        <v>65</v>
      </c>
      <c r="C111" s="42" t="s">
        <v>81</v>
      </c>
      <c r="D111" s="44">
        <v>56797200</v>
      </c>
    </row>
    <row r="112" spans="1:4" x14ac:dyDescent="0.2">
      <c r="A112" s="42">
        <v>1998</v>
      </c>
      <c r="B112" s="42" t="s">
        <v>65</v>
      </c>
      <c r="C112" s="42" t="s">
        <v>77</v>
      </c>
      <c r="D112" s="44">
        <v>5077100</v>
      </c>
    </row>
    <row r="113" spans="1:4" x14ac:dyDescent="0.2">
      <c r="A113" s="42">
        <v>1998</v>
      </c>
      <c r="B113" s="42" t="s">
        <v>65</v>
      </c>
      <c r="C113" s="42" t="s">
        <v>78</v>
      </c>
      <c r="D113" s="44">
        <v>2899500</v>
      </c>
    </row>
    <row r="114" spans="1:4" x14ac:dyDescent="0.2">
      <c r="A114" s="42">
        <v>1999</v>
      </c>
      <c r="B114" s="42" t="s">
        <v>66</v>
      </c>
      <c r="C114" s="42" t="s">
        <v>32</v>
      </c>
      <c r="D114" s="44">
        <v>49032900</v>
      </c>
    </row>
    <row r="115" spans="1:4" x14ac:dyDescent="0.2">
      <c r="A115" s="42">
        <v>1999</v>
      </c>
      <c r="B115" s="42" t="s">
        <v>66</v>
      </c>
      <c r="C115" s="42" t="s">
        <v>81</v>
      </c>
      <c r="D115" s="44">
        <v>57005400</v>
      </c>
    </row>
    <row r="116" spans="1:4" x14ac:dyDescent="0.2">
      <c r="A116" s="42">
        <v>1999</v>
      </c>
      <c r="B116" s="42" t="s">
        <v>66</v>
      </c>
      <c r="C116" s="42" t="s">
        <v>77</v>
      </c>
      <c r="D116" s="44">
        <v>5072000</v>
      </c>
    </row>
    <row r="117" spans="1:4" x14ac:dyDescent="0.2">
      <c r="A117" s="42">
        <v>1999</v>
      </c>
      <c r="B117" s="42" t="s">
        <v>66</v>
      </c>
      <c r="C117" s="42" t="s">
        <v>78</v>
      </c>
      <c r="D117" s="44">
        <v>2900600</v>
      </c>
    </row>
    <row r="118" spans="1:4" x14ac:dyDescent="0.2">
      <c r="A118" s="42">
        <v>2000</v>
      </c>
      <c r="B118" s="42" t="s">
        <v>67</v>
      </c>
      <c r="C118" s="42" t="s">
        <v>32</v>
      </c>
      <c r="D118" s="44">
        <v>49233300</v>
      </c>
    </row>
    <row r="119" spans="1:4" x14ac:dyDescent="0.2">
      <c r="A119" s="42">
        <v>2000</v>
      </c>
      <c r="B119" s="42" t="s">
        <v>67</v>
      </c>
      <c r="C119" s="42" t="s">
        <v>81</v>
      </c>
      <c r="D119" s="44">
        <v>57203100</v>
      </c>
    </row>
    <row r="120" spans="1:4" x14ac:dyDescent="0.2">
      <c r="A120" s="42">
        <v>2000</v>
      </c>
      <c r="B120" s="42" t="s">
        <v>67</v>
      </c>
      <c r="C120" s="42" t="s">
        <v>77</v>
      </c>
      <c r="D120" s="44">
        <v>5062900</v>
      </c>
    </row>
    <row r="121" spans="1:4" x14ac:dyDescent="0.2">
      <c r="A121" s="42">
        <v>2000</v>
      </c>
      <c r="B121" s="42" t="s">
        <v>67</v>
      </c>
      <c r="C121" s="42" t="s">
        <v>78</v>
      </c>
      <c r="D121" s="44">
        <v>2906900</v>
      </c>
    </row>
    <row r="122" spans="1:4" x14ac:dyDescent="0.2">
      <c r="A122" s="42">
        <v>2001</v>
      </c>
      <c r="B122" s="42" t="s">
        <v>68</v>
      </c>
      <c r="C122" s="42" t="s">
        <v>32</v>
      </c>
      <c r="D122" s="44">
        <v>49449700</v>
      </c>
    </row>
    <row r="123" spans="1:4" x14ac:dyDescent="0.2">
      <c r="A123" s="42">
        <v>2001</v>
      </c>
      <c r="B123" s="42" t="s">
        <v>68</v>
      </c>
      <c r="C123" s="42" t="s">
        <v>81</v>
      </c>
      <c r="D123" s="44">
        <v>57424200</v>
      </c>
    </row>
    <row r="124" spans="1:4" x14ac:dyDescent="0.2">
      <c r="A124" s="42">
        <v>2001</v>
      </c>
      <c r="B124" s="42" t="s">
        <v>68</v>
      </c>
      <c r="C124" s="42" t="s">
        <v>77</v>
      </c>
      <c r="D124" s="44">
        <v>5064200</v>
      </c>
    </row>
    <row r="125" spans="1:4" x14ac:dyDescent="0.2">
      <c r="A125" s="42">
        <v>2001</v>
      </c>
      <c r="B125" s="42" t="s">
        <v>68</v>
      </c>
      <c r="C125" s="42" t="s">
        <v>78</v>
      </c>
      <c r="D125" s="44">
        <v>2910200</v>
      </c>
    </row>
    <row r="126" spans="1:4" x14ac:dyDescent="0.2">
      <c r="A126" s="42">
        <v>2002</v>
      </c>
      <c r="B126" s="42" t="s">
        <v>69</v>
      </c>
      <c r="C126" s="42" t="s">
        <v>32</v>
      </c>
      <c r="D126" s="44">
        <v>49679300</v>
      </c>
    </row>
    <row r="127" spans="1:4" x14ac:dyDescent="0.2">
      <c r="A127" s="42">
        <v>2002</v>
      </c>
      <c r="B127" s="42" t="s">
        <v>69</v>
      </c>
      <c r="C127" s="42" t="s">
        <v>81</v>
      </c>
      <c r="D127" s="44">
        <v>57668100</v>
      </c>
    </row>
    <row r="128" spans="1:4" x14ac:dyDescent="0.2">
      <c r="A128" s="42">
        <v>2002</v>
      </c>
      <c r="B128" s="42" t="s">
        <v>69</v>
      </c>
      <c r="C128" s="42" t="s">
        <v>77</v>
      </c>
      <c r="D128" s="44">
        <v>5066000</v>
      </c>
    </row>
    <row r="129" spans="1:4" x14ac:dyDescent="0.2">
      <c r="A129" s="42">
        <v>2002</v>
      </c>
      <c r="B129" s="42" t="s">
        <v>69</v>
      </c>
      <c r="C129" s="42" t="s">
        <v>78</v>
      </c>
      <c r="D129" s="44">
        <v>2922900</v>
      </c>
    </row>
    <row r="130" spans="1:4" x14ac:dyDescent="0.2">
      <c r="A130" s="42">
        <v>2003</v>
      </c>
      <c r="B130" s="42" t="s">
        <v>70</v>
      </c>
      <c r="C130" s="42" t="s">
        <v>32</v>
      </c>
      <c r="D130" s="44">
        <v>49925500</v>
      </c>
    </row>
    <row r="131" spans="1:4" x14ac:dyDescent="0.2">
      <c r="A131" s="42">
        <v>2003</v>
      </c>
      <c r="B131" s="42" t="s">
        <v>70</v>
      </c>
      <c r="C131" s="42" t="s">
        <v>81</v>
      </c>
      <c r="D131" s="44">
        <v>57931700</v>
      </c>
    </row>
    <row r="132" spans="1:4" x14ac:dyDescent="0.2">
      <c r="A132" s="42">
        <v>2003</v>
      </c>
      <c r="B132" s="42" t="s">
        <v>70</v>
      </c>
      <c r="C132" s="42" t="s">
        <v>77</v>
      </c>
      <c r="D132" s="44">
        <v>5068500</v>
      </c>
    </row>
    <row r="133" spans="1:4" x14ac:dyDescent="0.2">
      <c r="A133" s="42">
        <v>2003</v>
      </c>
      <c r="B133" s="42" t="s">
        <v>70</v>
      </c>
      <c r="C133" s="42" t="s">
        <v>78</v>
      </c>
      <c r="D133" s="44">
        <v>2937700</v>
      </c>
    </row>
    <row r="134" spans="1:4" x14ac:dyDescent="0.2">
      <c r="A134" s="42">
        <v>2004</v>
      </c>
      <c r="B134" s="42" t="s">
        <v>71</v>
      </c>
      <c r="C134" s="42" t="s">
        <v>32</v>
      </c>
      <c r="D134" s="44">
        <v>50194600</v>
      </c>
    </row>
    <row r="135" spans="1:4" x14ac:dyDescent="0.2">
      <c r="A135" s="42">
        <v>2004</v>
      </c>
      <c r="B135" s="42" t="s">
        <v>71</v>
      </c>
      <c r="C135" s="42" t="s">
        <v>81</v>
      </c>
      <c r="D135" s="44">
        <v>58236300</v>
      </c>
    </row>
    <row r="136" spans="1:4" x14ac:dyDescent="0.2">
      <c r="A136" s="42">
        <v>2004</v>
      </c>
      <c r="B136" s="42" t="s">
        <v>71</v>
      </c>
      <c r="C136" s="42" t="s">
        <v>77</v>
      </c>
      <c r="D136" s="44">
        <v>5084300</v>
      </c>
    </row>
    <row r="137" spans="1:4" x14ac:dyDescent="0.2">
      <c r="A137" s="42">
        <v>2004</v>
      </c>
      <c r="B137" s="42" t="s">
        <v>71</v>
      </c>
      <c r="C137" s="42" t="s">
        <v>78</v>
      </c>
      <c r="D137" s="44">
        <v>2957400</v>
      </c>
    </row>
    <row r="138" spans="1:4" x14ac:dyDescent="0.2">
      <c r="A138" s="42">
        <v>2005</v>
      </c>
      <c r="B138" s="42" t="s">
        <v>72</v>
      </c>
      <c r="C138" s="42" t="s">
        <v>32</v>
      </c>
      <c r="D138" s="44">
        <v>50606000</v>
      </c>
    </row>
    <row r="139" spans="1:4" x14ac:dyDescent="0.2">
      <c r="A139" s="42">
        <v>2005</v>
      </c>
      <c r="B139" s="42" t="s">
        <v>72</v>
      </c>
      <c r="C139" s="42" t="s">
        <v>81</v>
      </c>
      <c r="D139" s="44">
        <v>58685500</v>
      </c>
    </row>
    <row r="140" spans="1:4" x14ac:dyDescent="0.2">
      <c r="A140" s="42">
        <v>2005</v>
      </c>
      <c r="B140" s="42" t="s">
        <v>72</v>
      </c>
      <c r="C140" s="42" t="s">
        <v>77</v>
      </c>
      <c r="D140" s="44">
        <v>5110200</v>
      </c>
    </row>
    <row r="141" spans="1:4" x14ac:dyDescent="0.2">
      <c r="A141" s="42">
        <v>2005</v>
      </c>
      <c r="B141" s="42" t="s">
        <v>72</v>
      </c>
      <c r="C141" s="42" t="s">
        <v>78</v>
      </c>
      <c r="D141" s="44">
        <v>2969300</v>
      </c>
    </row>
    <row r="142" spans="1:4" x14ac:dyDescent="0.2">
      <c r="A142" s="42">
        <v>2006</v>
      </c>
      <c r="B142" s="42" t="s">
        <v>73</v>
      </c>
      <c r="C142" s="42" t="s">
        <v>32</v>
      </c>
      <c r="D142" s="44">
        <v>50965200</v>
      </c>
    </row>
    <row r="143" spans="1:4" x14ac:dyDescent="0.2">
      <c r="A143" s="42">
        <v>2006</v>
      </c>
      <c r="B143" s="42" t="s">
        <v>73</v>
      </c>
      <c r="C143" s="42" t="s">
        <v>81</v>
      </c>
      <c r="D143" s="44">
        <v>59083900</v>
      </c>
    </row>
    <row r="144" spans="1:4" x14ac:dyDescent="0.2">
      <c r="A144" s="42">
        <v>2006</v>
      </c>
      <c r="B144" s="42" t="s">
        <v>73</v>
      </c>
      <c r="C144" s="42" t="s">
        <v>77</v>
      </c>
      <c r="D144" s="44">
        <v>5133000</v>
      </c>
    </row>
    <row r="145" spans="1:4" x14ac:dyDescent="0.2">
      <c r="A145" s="42">
        <v>2006</v>
      </c>
      <c r="B145" s="42" t="s">
        <v>73</v>
      </c>
      <c r="C145" s="42" t="s">
        <v>78</v>
      </c>
      <c r="D145" s="44">
        <v>2985700</v>
      </c>
    </row>
    <row r="146" spans="1:4" x14ac:dyDescent="0.2">
      <c r="A146" s="42">
        <v>2007</v>
      </c>
      <c r="B146" s="42" t="s">
        <v>74</v>
      </c>
      <c r="C146" s="42" t="s">
        <v>32</v>
      </c>
      <c r="D146" s="44">
        <v>51381100</v>
      </c>
    </row>
    <row r="147" spans="1:4" x14ac:dyDescent="0.2">
      <c r="A147" s="42">
        <v>2007</v>
      </c>
      <c r="B147" s="42" t="s">
        <v>74</v>
      </c>
      <c r="C147" s="42" t="s">
        <v>81</v>
      </c>
      <c r="D147" s="44">
        <v>59557400</v>
      </c>
    </row>
    <row r="148" spans="1:4" x14ac:dyDescent="0.2">
      <c r="A148" s="42">
        <v>2007</v>
      </c>
      <c r="B148" s="42" t="s">
        <v>74</v>
      </c>
      <c r="C148" s="42" t="s">
        <v>77</v>
      </c>
      <c r="D148" s="44">
        <v>5170000</v>
      </c>
    </row>
    <row r="149" spans="1:4" x14ac:dyDescent="0.2">
      <c r="A149" s="42">
        <v>2007</v>
      </c>
      <c r="B149" s="42" t="s">
        <v>74</v>
      </c>
      <c r="C149" s="42" t="s">
        <v>78</v>
      </c>
      <c r="D149" s="44">
        <v>3006300</v>
      </c>
    </row>
    <row r="150" spans="1:4" x14ac:dyDescent="0.2">
      <c r="A150" s="42">
        <v>2008</v>
      </c>
      <c r="B150" s="42" t="s">
        <v>75</v>
      </c>
      <c r="C150" s="42" t="s">
        <v>32</v>
      </c>
      <c r="D150" s="44">
        <v>51815900</v>
      </c>
    </row>
    <row r="151" spans="1:4" x14ac:dyDescent="0.2">
      <c r="A151" s="42">
        <v>2008</v>
      </c>
      <c r="B151" s="42" t="s">
        <v>75</v>
      </c>
      <c r="C151" s="42" t="s">
        <v>81</v>
      </c>
      <c r="D151" s="44">
        <v>60044600</v>
      </c>
    </row>
    <row r="152" spans="1:4" x14ac:dyDescent="0.2">
      <c r="A152" s="42">
        <v>2008</v>
      </c>
      <c r="B152" s="42" t="s">
        <v>75</v>
      </c>
      <c r="C152" s="42" t="s">
        <v>77</v>
      </c>
      <c r="D152" s="44">
        <v>5202900</v>
      </c>
    </row>
    <row r="153" spans="1:4" x14ac:dyDescent="0.2">
      <c r="A153" s="42">
        <v>2008</v>
      </c>
      <c r="B153" s="42" t="s">
        <v>75</v>
      </c>
      <c r="C153" s="42" t="s">
        <v>78</v>
      </c>
      <c r="D153" s="44">
        <v>3025900</v>
      </c>
    </row>
    <row r="154" spans="1:4" x14ac:dyDescent="0.2">
      <c r="A154" s="42">
        <v>2009</v>
      </c>
      <c r="B154" s="42" t="s">
        <v>76</v>
      </c>
      <c r="C154" s="42" t="s">
        <v>32</v>
      </c>
      <c r="D154" s="44">
        <v>52196400</v>
      </c>
    </row>
    <row r="155" spans="1:4" x14ac:dyDescent="0.2">
      <c r="A155" s="42">
        <v>2009</v>
      </c>
      <c r="B155" s="42" t="s">
        <v>76</v>
      </c>
      <c r="C155" s="42" t="s">
        <v>81</v>
      </c>
      <c r="D155" s="44">
        <v>60467200</v>
      </c>
    </row>
    <row r="156" spans="1:4" x14ac:dyDescent="0.2">
      <c r="A156" s="42">
        <v>2009</v>
      </c>
      <c r="B156" s="42" t="s">
        <v>76</v>
      </c>
      <c r="C156" s="42" t="s">
        <v>77</v>
      </c>
      <c r="D156" s="44">
        <v>5231900</v>
      </c>
    </row>
    <row r="157" spans="1:4" x14ac:dyDescent="0.2">
      <c r="A157" s="42">
        <v>2009</v>
      </c>
      <c r="B157" s="42" t="s">
        <v>76</v>
      </c>
      <c r="C157" s="42" t="s">
        <v>78</v>
      </c>
      <c r="D157" s="44">
        <v>3038900</v>
      </c>
    </row>
    <row r="158" spans="1:4" x14ac:dyDescent="0.2">
      <c r="A158" s="42">
        <v>2010</v>
      </c>
      <c r="B158" s="42" t="s">
        <v>33</v>
      </c>
      <c r="C158" s="42" t="s">
        <v>32</v>
      </c>
      <c r="D158" s="44">
        <v>52642500</v>
      </c>
    </row>
    <row r="159" spans="1:4" x14ac:dyDescent="0.2">
      <c r="A159" s="42">
        <v>2010</v>
      </c>
      <c r="B159" s="42" t="s">
        <v>33</v>
      </c>
      <c r="C159" s="42" t="s">
        <v>81</v>
      </c>
      <c r="D159" s="44">
        <v>60954600</v>
      </c>
    </row>
    <row r="160" spans="1:4" x14ac:dyDescent="0.2">
      <c r="A160" s="42">
        <v>2010</v>
      </c>
      <c r="B160" s="42" t="s">
        <v>33</v>
      </c>
      <c r="C160" s="42" t="s">
        <v>77</v>
      </c>
      <c r="D160" s="44">
        <v>5262200</v>
      </c>
    </row>
    <row r="161" spans="1:4" x14ac:dyDescent="0.2">
      <c r="A161" s="42">
        <v>2010</v>
      </c>
      <c r="B161" s="42" t="s">
        <v>33</v>
      </c>
      <c r="C161" s="42" t="s">
        <v>78</v>
      </c>
      <c r="D161" s="44">
        <v>3050000</v>
      </c>
    </row>
    <row r="162" spans="1:4" x14ac:dyDescent="0.2">
      <c r="A162" s="42">
        <v>2011</v>
      </c>
      <c r="B162" s="42" t="s">
        <v>34</v>
      </c>
      <c r="C162" s="42" t="s">
        <v>32</v>
      </c>
      <c r="D162" s="44">
        <v>53107200</v>
      </c>
    </row>
    <row r="163" spans="1:4" x14ac:dyDescent="0.2">
      <c r="A163" s="42">
        <v>2011</v>
      </c>
      <c r="B163" s="42" t="s">
        <v>34</v>
      </c>
      <c r="C163" s="42" t="s">
        <v>81</v>
      </c>
      <c r="D163" s="44">
        <v>61470800</v>
      </c>
    </row>
    <row r="164" spans="1:4" x14ac:dyDescent="0.2">
      <c r="A164" s="42">
        <v>2011</v>
      </c>
      <c r="B164" s="42" t="s">
        <v>34</v>
      </c>
      <c r="C164" s="42" t="s">
        <v>77</v>
      </c>
      <c r="D164" s="44">
        <v>5299900</v>
      </c>
    </row>
    <row r="165" spans="1:4" x14ac:dyDescent="0.2">
      <c r="A165" s="42">
        <v>2011</v>
      </c>
      <c r="B165" s="42" t="s">
        <v>34</v>
      </c>
      <c r="C165" s="42" t="s">
        <v>78</v>
      </c>
      <c r="D165" s="44">
        <v>3063800</v>
      </c>
    </row>
    <row r="166" spans="1:4" x14ac:dyDescent="0.2">
      <c r="A166" s="42">
        <v>2012</v>
      </c>
      <c r="B166" s="42" t="s">
        <v>35</v>
      </c>
      <c r="C166" s="42" t="s">
        <v>32</v>
      </c>
      <c r="D166" s="44">
        <v>53506800</v>
      </c>
    </row>
    <row r="167" spans="1:4" x14ac:dyDescent="0.2">
      <c r="A167" s="42">
        <v>2012</v>
      </c>
      <c r="B167" s="42" t="s">
        <v>35</v>
      </c>
      <c r="C167" s="42" t="s">
        <v>81</v>
      </c>
      <c r="D167" s="44">
        <v>61885900</v>
      </c>
    </row>
    <row r="168" spans="1:4" x14ac:dyDescent="0.2">
      <c r="A168" s="42">
        <v>2012</v>
      </c>
      <c r="B168" s="42" t="s">
        <v>35</v>
      </c>
      <c r="C168" s="42" t="s">
        <v>77</v>
      </c>
      <c r="D168" s="44">
        <v>5308200</v>
      </c>
    </row>
    <row r="169" spans="1:4" x14ac:dyDescent="0.2">
      <c r="A169" s="42">
        <v>2012</v>
      </c>
      <c r="B169" s="42" t="s">
        <v>35</v>
      </c>
      <c r="C169" s="42" t="s">
        <v>78</v>
      </c>
      <c r="D169" s="44">
        <v>3070900</v>
      </c>
    </row>
    <row r="170" spans="1:4" x14ac:dyDescent="0.2">
      <c r="A170" s="42">
        <v>2013</v>
      </c>
      <c r="B170" s="42" t="s">
        <v>36</v>
      </c>
      <c r="C170" s="42" t="s">
        <v>32</v>
      </c>
      <c r="D170" s="44">
        <v>53918700</v>
      </c>
    </row>
    <row r="171" spans="1:4" x14ac:dyDescent="0.2">
      <c r="A171" s="42">
        <v>2013</v>
      </c>
      <c r="B171" s="42" t="s">
        <v>36</v>
      </c>
      <c r="C171" s="42" t="s">
        <v>81</v>
      </c>
      <c r="D171" s="44">
        <v>62306500</v>
      </c>
    </row>
    <row r="172" spans="1:4" x14ac:dyDescent="0.2">
      <c r="A172" s="42">
        <v>2013</v>
      </c>
      <c r="B172" s="42" t="s">
        <v>36</v>
      </c>
      <c r="C172" s="42" t="s">
        <v>77</v>
      </c>
      <c r="D172" s="44">
        <v>5316800</v>
      </c>
    </row>
    <row r="173" spans="1:4" x14ac:dyDescent="0.2">
      <c r="A173" s="42">
        <v>2013</v>
      </c>
      <c r="B173" s="42" t="s">
        <v>36</v>
      </c>
      <c r="C173" s="42" t="s">
        <v>78</v>
      </c>
      <c r="D173" s="44">
        <v>3071100</v>
      </c>
    </row>
    <row r="174" spans="1:4" x14ac:dyDescent="0.2">
      <c r="A174" s="42">
        <v>2014</v>
      </c>
      <c r="B174" s="42" t="s">
        <v>37</v>
      </c>
      <c r="C174" s="42" t="s">
        <v>32</v>
      </c>
      <c r="D174" s="44">
        <v>54370300</v>
      </c>
    </row>
    <row r="175" spans="1:4" x14ac:dyDescent="0.2">
      <c r="A175" s="42">
        <v>2014</v>
      </c>
      <c r="B175" s="42" t="s">
        <v>37</v>
      </c>
      <c r="C175" s="42" t="s">
        <v>81</v>
      </c>
      <c r="D175" s="44">
        <v>62775500</v>
      </c>
    </row>
    <row r="176" spans="1:4" x14ac:dyDescent="0.2">
      <c r="A176" s="42">
        <v>2014</v>
      </c>
      <c r="B176" s="42" t="s">
        <v>37</v>
      </c>
      <c r="C176" s="42" t="s">
        <v>77</v>
      </c>
      <c r="D176" s="44">
        <v>5331400</v>
      </c>
    </row>
    <row r="177" spans="1:4" x14ac:dyDescent="0.2">
      <c r="A177" s="42">
        <v>2014</v>
      </c>
      <c r="B177" s="42" t="s">
        <v>37</v>
      </c>
      <c r="C177" s="42" t="s">
        <v>78</v>
      </c>
      <c r="D177" s="44">
        <v>3073800</v>
      </c>
    </row>
    <row r="178" spans="1:4" x14ac:dyDescent="0.2">
      <c r="A178" s="42">
        <v>2015</v>
      </c>
      <c r="B178" s="42" t="s">
        <v>38</v>
      </c>
      <c r="C178" s="42" t="s">
        <v>32</v>
      </c>
      <c r="D178" s="44">
        <v>54808700</v>
      </c>
    </row>
    <row r="179" spans="1:4" x14ac:dyDescent="0.2">
      <c r="A179" s="42">
        <v>2015</v>
      </c>
      <c r="B179" s="42" t="s">
        <v>38</v>
      </c>
      <c r="C179" s="42" t="s">
        <v>81</v>
      </c>
      <c r="D179" s="44">
        <v>63232000</v>
      </c>
    </row>
    <row r="180" spans="1:4" x14ac:dyDescent="0.2">
      <c r="A180" s="42">
        <v>2015</v>
      </c>
      <c r="B180" s="42" t="s">
        <v>38</v>
      </c>
      <c r="C180" s="42" t="s">
        <v>77</v>
      </c>
      <c r="D180" s="44">
        <v>5350600</v>
      </c>
    </row>
    <row r="181" spans="1:4" x14ac:dyDescent="0.2">
      <c r="A181" s="42">
        <v>2015</v>
      </c>
      <c r="B181" s="42" t="s">
        <v>38</v>
      </c>
      <c r="C181" s="42" t="s">
        <v>78</v>
      </c>
      <c r="D181" s="44">
        <v>3072700</v>
      </c>
    </row>
    <row r="182" spans="1:4" x14ac:dyDescent="0.2">
      <c r="A182" s="42">
        <v>2016</v>
      </c>
      <c r="B182" s="42" t="s">
        <v>39</v>
      </c>
      <c r="C182" s="42" t="s">
        <v>32</v>
      </c>
      <c r="D182" s="44">
        <v>55289000</v>
      </c>
    </row>
    <row r="183" spans="1:4" x14ac:dyDescent="0.2">
      <c r="A183" s="42">
        <v>2016</v>
      </c>
      <c r="B183" s="42" t="s">
        <v>39</v>
      </c>
      <c r="C183" s="42" t="s">
        <v>81</v>
      </c>
      <c r="D183" s="44">
        <v>63739800</v>
      </c>
    </row>
    <row r="184" spans="1:4" x14ac:dyDescent="0.2">
      <c r="A184" s="42">
        <v>2016</v>
      </c>
      <c r="B184" s="42" t="s">
        <v>39</v>
      </c>
      <c r="C184" s="42" t="s">
        <v>77</v>
      </c>
      <c r="D184" s="44">
        <v>5373600</v>
      </c>
    </row>
    <row r="185" spans="1:4" x14ac:dyDescent="0.2">
      <c r="A185" s="42">
        <v>2016</v>
      </c>
      <c r="B185" s="42" t="s">
        <v>39</v>
      </c>
      <c r="C185" s="42" t="s">
        <v>78</v>
      </c>
      <c r="D185" s="44">
        <v>3077200</v>
      </c>
    </row>
    <row r="186" spans="1:4" x14ac:dyDescent="0.2">
      <c r="A186" s="42">
        <v>2017</v>
      </c>
      <c r="B186" s="42" t="s">
        <v>40</v>
      </c>
      <c r="C186" s="42" t="s">
        <v>32</v>
      </c>
      <c r="D186" s="44">
        <v>55619500</v>
      </c>
    </row>
    <row r="187" spans="1:4" x14ac:dyDescent="0.2">
      <c r="A187" s="42">
        <v>2017</v>
      </c>
      <c r="B187" s="42" t="s">
        <v>40</v>
      </c>
      <c r="C187" s="42" t="s">
        <v>81</v>
      </c>
      <c r="D187" s="44">
        <v>64089100</v>
      </c>
    </row>
    <row r="188" spans="1:4" x14ac:dyDescent="0.2">
      <c r="A188" s="42">
        <v>2017</v>
      </c>
      <c r="B188" s="42" t="s">
        <v>40</v>
      </c>
      <c r="C188" s="42" t="s">
        <v>77</v>
      </c>
      <c r="D188" s="44">
        <v>5388200</v>
      </c>
    </row>
    <row r="189" spans="1:4" x14ac:dyDescent="0.2">
      <c r="A189" s="42">
        <v>2017</v>
      </c>
      <c r="B189" s="42" t="s">
        <v>40</v>
      </c>
      <c r="C189" s="42" t="s">
        <v>78</v>
      </c>
      <c r="D189" s="44">
        <v>3081400</v>
      </c>
    </row>
    <row r="190" spans="1:4" x14ac:dyDescent="0.2">
      <c r="A190" s="42">
        <v>2018</v>
      </c>
      <c r="B190" s="42" t="s">
        <v>41</v>
      </c>
      <c r="C190" s="42" t="s">
        <v>32</v>
      </c>
      <c r="D190" s="44">
        <v>55924500</v>
      </c>
    </row>
    <row r="191" spans="1:4" x14ac:dyDescent="0.2">
      <c r="A191" s="42">
        <v>2018</v>
      </c>
      <c r="B191" s="42" t="s">
        <v>41</v>
      </c>
      <c r="C191" s="42" t="s">
        <v>81</v>
      </c>
      <c r="D191" s="44">
        <v>64400500</v>
      </c>
    </row>
    <row r="192" spans="1:4" x14ac:dyDescent="0.2">
      <c r="A192" s="42">
        <v>2018</v>
      </c>
      <c r="B192" s="42" t="s">
        <v>41</v>
      </c>
      <c r="C192" s="42" t="s">
        <v>77</v>
      </c>
      <c r="D192" s="44">
        <v>5392100</v>
      </c>
    </row>
    <row r="193" spans="1:4" x14ac:dyDescent="0.2">
      <c r="A193" s="42">
        <v>2018</v>
      </c>
      <c r="B193" s="42" t="s">
        <v>41</v>
      </c>
      <c r="C193" s="42" t="s">
        <v>78</v>
      </c>
      <c r="D193" s="44">
        <v>3083800</v>
      </c>
    </row>
    <row r="194" spans="1:4" x14ac:dyDescent="0.2">
      <c r="A194" s="42">
        <v>2019</v>
      </c>
      <c r="B194" s="42" t="s">
        <v>42</v>
      </c>
      <c r="C194" s="42" t="s">
        <v>32</v>
      </c>
      <c r="D194" s="44">
        <v>56230100</v>
      </c>
    </row>
    <row r="195" spans="1:4" x14ac:dyDescent="0.2">
      <c r="A195" s="42">
        <v>2019</v>
      </c>
      <c r="B195" s="42" t="s">
        <v>42</v>
      </c>
      <c r="C195" s="42" t="s">
        <v>81</v>
      </c>
      <c r="D195" s="44">
        <v>64729000</v>
      </c>
    </row>
    <row r="196" spans="1:4" x14ac:dyDescent="0.2">
      <c r="A196" s="42">
        <v>2019</v>
      </c>
      <c r="B196" s="42" t="s">
        <v>42</v>
      </c>
      <c r="C196" s="42" t="s">
        <v>77</v>
      </c>
      <c r="D196" s="44">
        <v>5411200</v>
      </c>
    </row>
    <row r="197" spans="1:4" x14ac:dyDescent="0.2">
      <c r="A197" s="42">
        <v>2019</v>
      </c>
      <c r="B197" s="42" t="s">
        <v>42</v>
      </c>
      <c r="C197" s="42" t="s">
        <v>78</v>
      </c>
      <c r="D197" s="44">
        <v>3087700</v>
      </c>
    </row>
    <row r="198" spans="1:4" x14ac:dyDescent="0.2">
      <c r="A198" s="42">
        <v>2020</v>
      </c>
      <c r="B198" s="42" t="s">
        <v>43</v>
      </c>
      <c r="C198" s="42" t="s">
        <v>32</v>
      </c>
      <c r="D198" s="44">
        <v>56326000</v>
      </c>
    </row>
    <row r="199" spans="1:4" x14ac:dyDescent="0.2">
      <c r="A199" s="42">
        <v>2020</v>
      </c>
      <c r="B199" s="42" t="s">
        <v>43</v>
      </c>
      <c r="C199" s="42" t="s">
        <v>81</v>
      </c>
      <c r="D199" s="44">
        <v>64839300</v>
      </c>
    </row>
    <row r="200" spans="1:4" x14ac:dyDescent="0.2">
      <c r="A200" s="42">
        <v>2020</v>
      </c>
      <c r="B200" s="42" t="s">
        <v>43</v>
      </c>
      <c r="C200" s="42" t="s">
        <v>77</v>
      </c>
      <c r="D200" s="44">
        <v>5408900</v>
      </c>
    </row>
    <row r="201" spans="1:4" x14ac:dyDescent="0.2">
      <c r="A201" s="42">
        <v>2020</v>
      </c>
      <c r="B201" s="42" t="s">
        <v>43</v>
      </c>
      <c r="C201" s="42" t="s">
        <v>78</v>
      </c>
      <c r="D201" s="44">
        <v>3104500</v>
      </c>
    </row>
    <row r="202" spans="1:4" x14ac:dyDescent="0.2">
      <c r="A202" s="42">
        <v>2021</v>
      </c>
      <c r="B202" s="42" t="s">
        <v>44</v>
      </c>
      <c r="C202" s="42" t="s">
        <v>32</v>
      </c>
      <c r="D202" s="44">
        <v>56554900</v>
      </c>
    </row>
    <row r="203" spans="1:4" x14ac:dyDescent="0.2">
      <c r="A203" s="42">
        <v>2021</v>
      </c>
      <c r="B203" s="42" t="s">
        <v>44</v>
      </c>
      <c r="C203" s="42" t="s">
        <v>81</v>
      </c>
      <c r="D203" s="44">
        <v>65073400</v>
      </c>
    </row>
    <row r="204" spans="1:4" x14ac:dyDescent="0.2">
      <c r="A204" s="42">
        <v>2021</v>
      </c>
      <c r="B204" s="42" t="s">
        <v>44</v>
      </c>
      <c r="C204" s="42" t="s">
        <v>77</v>
      </c>
      <c r="D204" s="44">
        <v>5412900</v>
      </c>
    </row>
    <row r="205" spans="1:4" x14ac:dyDescent="0.2">
      <c r="A205" s="42">
        <v>2021</v>
      </c>
      <c r="B205" s="42" t="s">
        <v>44</v>
      </c>
      <c r="C205" s="42" t="s">
        <v>78</v>
      </c>
      <c r="D205" s="44">
        <v>3105600</v>
      </c>
    </row>
    <row r="206" spans="1:4" x14ac:dyDescent="0.2">
      <c r="A206" s="42">
        <v>2022</v>
      </c>
      <c r="B206" s="42" t="s">
        <v>45</v>
      </c>
      <c r="C206" s="42" t="s">
        <v>32</v>
      </c>
      <c r="D206" s="44">
        <v>57144400</v>
      </c>
    </row>
    <row r="207" spans="1:4" x14ac:dyDescent="0.2">
      <c r="A207" s="42">
        <v>2022</v>
      </c>
      <c r="B207" s="42" t="s">
        <v>45</v>
      </c>
      <c r="C207" s="42" t="s">
        <v>81</v>
      </c>
      <c r="D207" s="44">
        <v>65725600</v>
      </c>
    </row>
    <row r="208" spans="1:4" x14ac:dyDescent="0.2">
      <c r="A208" s="42">
        <v>2022</v>
      </c>
      <c r="B208" s="42" t="s">
        <v>45</v>
      </c>
      <c r="C208" s="42" t="s">
        <v>77</v>
      </c>
      <c r="D208" s="44">
        <v>5447000</v>
      </c>
    </row>
    <row r="209" spans="1:4" x14ac:dyDescent="0.2">
      <c r="A209" s="42">
        <v>2022</v>
      </c>
      <c r="B209" s="42" t="s">
        <v>45</v>
      </c>
      <c r="C209" s="42" t="s">
        <v>78</v>
      </c>
      <c r="D209" s="44">
        <v>3134200</v>
      </c>
    </row>
    <row r="210" spans="1:4" x14ac:dyDescent="0.2">
      <c r="A210" s="42">
        <v>2023</v>
      </c>
      <c r="B210" s="42" t="s">
        <v>46</v>
      </c>
      <c r="C210" s="42" t="s">
        <v>32</v>
      </c>
      <c r="D210" s="44">
        <v>57932500</v>
      </c>
    </row>
    <row r="211" spans="1:4" x14ac:dyDescent="0.2">
      <c r="A211" s="42">
        <v>2023</v>
      </c>
      <c r="B211" s="42" t="s">
        <v>46</v>
      </c>
      <c r="C211" s="42" t="s">
        <v>81</v>
      </c>
      <c r="D211" s="44">
        <v>66605800</v>
      </c>
    </row>
    <row r="212" spans="1:4" x14ac:dyDescent="0.2">
      <c r="A212" s="42">
        <v>2023</v>
      </c>
      <c r="B212" s="42" t="s">
        <v>46</v>
      </c>
      <c r="C212" s="42" t="s">
        <v>77</v>
      </c>
      <c r="D212" s="44">
        <v>5506000</v>
      </c>
    </row>
    <row r="213" spans="1:4" x14ac:dyDescent="0.2">
      <c r="A213" s="42">
        <v>2023</v>
      </c>
      <c r="B213" s="42" t="s">
        <v>46</v>
      </c>
      <c r="C213" s="42" t="s">
        <v>78</v>
      </c>
      <c r="D213" s="44">
        <v>3167300</v>
      </c>
    </row>
    <row r="214" spans="1:4" x14ac:dyDescent="0.2">
      <c r="A214" s="42">
        <v>2024</v>
      </c>
      <c r="B214" s="42" t="s">
        <v>47</v>
      </c>
      <c r="C214" s="42" t="s">
        <v>32</v>
      </c>
      <c r="D214" s="44">
        <v>58620100</v>
      </c>
    </row>
    <row r="215" spans="1:4" x14ac:dyDescent="0.2">
      <c r="A215" s="42">
        <v>2024</v>
      </c>
      <c r="B215" s="42" t="s">
        <v>47</v>
      </c>
      <c r="C215" s="42" t="s">
        <v>81</v>
      </c>
      <c r="D215" s="44">
        <v>67353600</v>
      </c>
    </row>
    <row r="216" spans="1:4" x14ac:dyDescent="0.2">
      <c r="A216" s="42">
        <v>2024</v>
      </c>
      <c r="B216" s="42" t="s">
        <v>47</v>
      </c>
      <c r="C216" s="42" t="s">
        <v>77</v>
      </c>
      <c r="D216" s="44">
        <v>5546900</v>
      </c>
    </row>
    <row r="217" spans="1:4" x14ac:dyDescent="0.2">
      <c r="A217" s="42">
        <v>2024</v>
      </c>
      <c r="B217" s="42" t="s">
        <v>47</v>
      </c>
      <c r="C217" s="42" t="s">
        <v>78</v>
      </c>
      <c r="D217" s="44">
        <v>3186600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7C53-F639-4A22-9B49-6F572AD18A69}">
  <dimension ref="A1:D201"/>
  <sheetViews>
    <sheetView zoomScaleNormal="100" workbookViewId="0"/>
  </sheetViews>
  <sheetFormatPr defaultRowHeight="15" x14ac:dyDescent="0.2"/>
  <cols>
    <col min="1" max="1" width="19.5703125" style="19" customWidth="1"/>
    <col min="2" max="2" width="28.85546875" style="19" customWidth="1"/>
    <col min="3" max="3" width="45.42578125" style="19" customWidth="1"/>
    <col min="4" max="4" width="32.7109375" style="19" bestFit="1" customWidth="1"/>
    <col min="5" max="16384" width="9.140625" style="19"/>
  </cols>
  <sheetData>
    <row r="1" spans="1:4" ht="15.75" x14ac:dyDescent="0.25">
      <c r="A1" s="18" t="s">
        <v>28</v>
      </c>
      <c r="B1" s="18" t="s">
        <v>29</v>
      </c>
      <c r="C1" s="18" t="s">
        <v>30</v>
      </c>
      <c r="D1" s="43" t="s">
        <v>31</v>
      </c>
    </row>
    <row r="2" spans="1:4" x14ac:dyDescent="0.2">
      <c r="A2" s="44" t="s">
        <v>32</v>
      </c>
      <c r="B2" s="44" t="s">
        <v>33</v>
      </c>
      <c r="C2" s="44" t="s">
        <v>148</v>
      </c>
      <c r="D2" s="44">
        <v>31724</v>
      </c>
    </row>
    <row r="3" spans="1:4" x14ac:dyDescent="0.2">
      <c r="A3" s="44" t="s">
        <v>32</v>
      </c>
      <c r="B3" s="44" t="s">
        <v>33</v>
      </c>
      <c r="C3" s="44" t="s">
        <v>149</v>
      </c>
      <c r="D3" s="44">
        <v>4895</v>
      </c>
    </row>
    <row r="4" spans="1:4" x14ac:dyDescent="0.2">
      <c r="A4" s="44" t="s">
        <v>32</v>
      </c>
      <c r="B4" s="44" t="s">
        <v>34</v>
      </c>
      <c r="C4" s="44" t="s">
        <v>148</v>
      </c>
      <c r="D4" s="44">
        <v>30806</v>
      </c>
    </row>
    <row r="5" spans="1:4" x14ac:dyDescent="0.2">
      <c r="A5" s="44" t="s">
        <v>32</v>
      </c>
      <c r="B5" s="44" t="s">
        <v>34</v>
      </c>
      <c r="C5" s="44" t="s">
        <v>149</v>
      </c>
      <c r="D5" s="44">
        <v>4615</v>
      </c>
    </row>
    <row r="6" spans="1:4" x14ac:dyDescent="0.2">
      <c r="A6" s="44" t="s">
        <v>32</v>
      </c>
      <c r="B6" s="44" t="s">
        <v>35</v>
      </c>
      <c r="C6" s="44" t="s">
        <v>148</v>
      </c>
      <c r="D6" s="44">
        <v>29682</v>
      </c>
    </row>
    <row r="7" spans="1:4" x14ac:dyDescent="0.2">
      <c r="A7" s="44" t="s">
        <v>32</v>
      </c>
      <c r="B7" s="44" t="s">
        <v>35</v>
      </c>
      <c r="C7" s="44" t="s">
        <v>149</v>
      </c>
      <c r="D7" s="44">
        <v>3629</v>
      </c>
    </row>
    <row r="8" spans="1:4" x14ac:dyDescent="0.2">
      <c r="A8" s="44" t="s">
        <v>32</v>
      </c>
      <c r="B8" s="44" t="s">
        <v>36</v>
      </c>
      <c r="C8" s="44" t="s">
        <v>148</v>
      </c>
      <c r="D8" s="44">
        <v>28621</v>
      </c>
    </row>
    <row r="9" spans="1:4" x14ac:dyDescent="0.2">
      <c r="A9" s="44" t="s">
        <v>32</v>
      </c>
      <c r="B9" s="44" t="s">
        <v>36</v>
      </c>
      <c r="C9" s="44" t="s">
        <v>149</v>
      </c>
      <c r="D9" s="44">
        <v>3298</v>
      </c>
    </row>
    <row r="10" spans="1:4" x14ac:dyDescent="0.2">
      <c r="A10" s="44" t="s">
        <v>32</v>
      </c>
      <c r="B10" s="44" t="s">
        <v>37</v>
      </c>
      <c r="C10" s="44" t="s">
        <v>148</v>
      </c>
      <c r="D10" s="44">
        <v>28331</v>
      </c>
    </row>
    <row r="11" spans="1:4" x14ac:dyDescent="0.2">
      <c r="A11" s="44" t="s">
        <v>32</v>
      </c>
      <c r="B11" s="44" t="s">
        <v>37</v>
      </c>
      <c r="C11" s="44" t="s">
        <v>149</v>
      </c>
      <c r="D11" s="44">
        <v>3013</v>
      </c>
    </row>
    <row r="12" spans="1:4" x14ac:dyDescent="0.2">
      <c r="A12" s="44" t="s">
        <v>32</v>
      </c>
      <c r="B12" s="44" t="s">
        <v>38</v>
      </c>
      <c r="C12" s="44" t="s">
        <v>148</v>
      </c>
      <c r="D12" s="44">
        <v>28367</v>
      </c>
    </row>
    <row r="13" spans="1:4" x14ac:dyDescent="0.2">
      <c r="A13" s="44" t="s">
        <v>32</v>
      </c>
      <c r="B13" s="44" t="s">
        <v>38</v>
      </c>
      <c r="C13" s="44" t="s">
        <v>149</v>
      </c>
      <c r="D13" s="44">
        <v>3018</v>
      </c>
    </row>
    <row r="14" spans="1:4" x14ac:dyDescent="0.2">
      <c r="A14" s="44" t="s">
        <v>32</v>
      </c>
      <c r="B14" s="44" t="s">
        <v>39</v>
      </c>
      <c r="C14" s="44" t="s">
        <v>148</v>
      </c>
      <c r="D14" s="44">
        <v>27254</v>
      </c>
    </row>
    <row r="15" spans="1:4" x14ac:dyDescent="0.2">
      <c r="A15" s="44" t="s">
        <v>32</v>
      </c>
      <c r="B15" s="44" t="s">
        <v>39</v>
      </c>
      <c r="C15" s="44" t="s">
        <v>149</v>
      </c>
      <c r="D15" s="44">
        <v>3106</v>
      </c>
    </row>
    <row r="16" spans="1:4" x14ac:dyDescent="0.2">
      <c r="A16" s="44" t="s">
        <v>32</v>
      </c>
      <c r="B16" s="44" t="s">
        <v>40</v>
      </c>
      <c r="C16" s="44" t="s">
        <v>148</v>
      </c>
      <c r="D16" s="44">
        <v>27600</v>
      </c>
    </row>
    <row r="17" spans="1:4" x14ac:dyDescent="0.2">
      <c r="A17" s="44" t="s">
        <v>32</v>
      </c>
      <c r="B17" s="44" t="s">
        <v>40</v>
      </c>
      <c r="C17" s="44" t="s">
        <v>149</v>
      </c>
      <c r="D17" s="44">
        <v>3228</v>
      </c>
    </row>
    <row r="18" spans="1:4" x14ac:dyDescent="0.2">
      <c r="A18" s="44" t="s">
        <v>32</v>
      </c>
      <c r="B18" s="44" t="s">
        <v>41</v>
      </c>
      <c r="C18" s="44" t="s">
        <v>148</v>
      </c>
      <c r="D18" s="44">
        <v>26562</v>
      </c>
    </row>
    <row r="19" spans="1:4" x14ac:dyDescent="0.2">
      <c r="A19" s="44" t="s">
        <v>32</v>
      </c>
      <c r="B19" s="44" t="s">
        <v>41</v>
      </c>
      <c r="C19" s="44" t="s">
        <v>149</v>
      </c>
      <c r="D19" s="44">
        <v>3036</v>
      </c>
    </row>
    <row r="20" spans="1:4" x14ac:dyDescent="0.2">
      <c r="A20" s="44" t="s">
        <v>32</v>
      </c>
      <c r="B20" s="44" t="s">
        <v>42</v>
      </c>
      <c r="C20" s="44" t="s">
        <v>148</v>
      </c>
      <c r="D20" s="44">
        <v>25532</v>
      </c>
    </row>
    <row r="21" spans="1:4" x14ac:dyDescent="0.2">
      <c r="A21" s="44" t="s">
        <v>32</v>
      </c>
      <c r="B21" s="44" t="s">
        <v>42</v>
      </c>
      <c r="C21" s="44" t="s">
        <v>149</v>
      </c>
      <c r="D21" s="44">
        <v>2973</v>
      </c>
    </row>
    <row r="22" spans="1:4" x14ac:dyDescent="0.2">
      <c r="A22" s="44" t="s">
        <v>32</v>
      </c>
      <c r="B22" s="44" t="s">
        <v>43</v>
      </c>
      <c r="C22" s="44" t="s">
        <v>148</v>
      </c>
      <c r="D22" s="44">
        <v>24287</v>
      </c>
    </row>
    <row r="23" spans="1:4" x14ac:dyDescent="0.2">
      <c r="A23" s="44" t="s">
        <v>32</v>
      </c>
      <c r="B23" s="44" t="s">
        <v>43</v>
      </c>
      <c r="C23" s="44" t="s">
        <v>149</v>
      </c>
      <c r="D23" s="44">
        <v>2731</v>
      </c>
    </row>
    <row r="24" spans="1:4" x14ac:dyDescent="0.2">
      <c r="A24" s="44" t="s">
        <v>32</v>
      </c>
      <c r="B24" s="44" t="s">
        <v>44</v>
      </c>
      <c r="C24" s="44" t="s">
        <v>148</v>
      </c>
      <c r="D24" s="44">
        <v>24479</v>
      </c>
    </row>
    <row r="25" spans="1:4" x14ac:dyDescent="0.2">
      <c r="A25" s="44" t="s">
        <v>32</v>
      </c>
      <c r="B25" s="44" t="s">
        <v>44</v>
      </c>
      <c r="C25" s="44" t="s">
        <v>149</v>
      </c>
      <c r="D25" s="44">
        <v>2693</v>
      </c>
    </row>
    <row r="26" spans="1:4" x14ac:dyDescent="0.2">
      <c r="A26" s="44" t="s">
        <v>32</v>
      </c>
      <c r="B26" s="44" t="s">
        <v>45</v>
      </c>
      <c r="C26" s="44" t="s">
        <v>148</v>
      </c>
      <c r="D26" s="44">
        <v>24095</v>
      </c>
    </row>
    <row r="27" spans="1:4" x14ac:dyDescent="0.2">
      <c r="A27" s="44" t="s">
        <v>32</v>
      </c>
      <c r="B27" s="44" t="s">
        <v>45</v>
      </c>
      <c r="C27" s="44" t="s">
        <v>149</v>
      </c>
      <c r="D27" s="44">
        <v>2744</v>
      </c>
    </row>
    <row r="28" spans="1:4" x14ac:dyDescent="0.2">
      <c r="A28" s="44" t="s">
        <v>32</v>
      </c>
      <c r="B28" s="44" t="s">
        <v>46</v>
      </c>
      <c r="C28" s="44" t="s">
        <v>148</v>
      </c>
      <c r="D28" s="44">
        <v>23002</v>
      </c>
    </row>
    <row r="29" spans="1:4" x14ac:dyDescent="0.2">
      <c r="A29" s="44" t="s">
        <v>32</v>
      </c>
      <c r="B29" s="44" t="s">
        <v>46</v>
      </c>
      <c r="C29" s="44" t="s">
        <v>149</v>
      </c>
      <c r="D29" s="44">
        <v>2590</v>
      </c>
    </row>
    <row r="30" spans="1:4" x14ac:dyDescent="0.2">
      <c r="A30" s="44" t="s">
        <v>32</v>
      </c>
      <c r="B30" s="44" t="s">
        <v>47</v>
      </c>
      <c r="C30" s="44" t="s">
        <v>148</v>
      </c>
      <c r="D30" s="44">
        <v>22996</v>
      </c>
    </row>
    <row r="31" spans="1:4" x14ac:dyDescent="0.2">
      <c r="A31" s="44" t="s">
        <v>32</v>
      </c>
      <c r="B31" s="44" t="s">
        <v>47</v>
      </c>
      <c r="C31" s="44" t="s">
        <v>149</v>
      </c>
      <c r="D31" s="44">
        <v>2469</v>
      </c>
    </row>
    <row r="32" spans="1:4" x14ac:dyDescent="0.2">
      <c r="A32" s="44" t="s">
        <v>32</v>
      </c>
      <c r="B32" s="44" t="s">
        <v>121</v>
      </c>
      <c r="C32" s="44" t="s">
        <v>148</v>
      </c>
      <c r="D32" s="44">
        <v>23795</v>
      </c>
    </row>
    <row r="33" spans="1:4" x14ac:dyDescent="0.2">
      <c r="A33" s="44" t="s">
        <v>32</v>
      </c>
      <c r="B33" s="44" t="s">
        <v>121</v>
      </c>
      <c r="C33" s="44" t="s">
        <v>149</v>
      </c>
      <c r="D33" s="44">
        <v>2385</v>
      </c>
    </row>
    <row r="34" spans="1:4" x14ac:dyDescent="0.2">
      <c r="A34" s="44" t="s">
        <v>32</v>
      </c>
      <c r="B34" s="44" t="s">
        <v>48</v>
      </c>
      <c r="C34" s="44" t="s">
        <v>150</v>
      </c>
      <c r="D34" s="44">
        <v>40961</v>
      </c>
    </row>
    <row r="35" spans="1:4" x14ac:dyDescent="0.2">
      <c r="A35" s="44" t="s">
        <v>32</v>
      </c>
      <c r="B35" s="44" t="s">
        <v>48</v>
      </c>
      <c r="C35" s="44" t="s">
        <v>151</v>
      </c>
      <c r="D35" s="44">
        <v>3640</v>
      </c>
    </row>
    <row r="36" spans="1:4" x14ac:dyDescent="0.2">
      <c r="A36" s="44" t="s">
        <v>32</v>
      </c>
      <c r="B36" s="44" t="s">
        <v>49</v>
      </c>
      <c r="C36" s="44" t="s">
        <v>150</v>
      </c>
      <c r="D36" s="44">
        <v>40212</v>
      </c>
    </row>
    <row r="37" spans="1:4" x14ac:dyDescent="0.2">
      <c r="A37" s="44" t="s">
        <v>32</v>
      </c>
      <c r="B37" s="44" t="s">
        <v>49</v>
      </c>
      <c r="C37" s="44" t="s">
        <v>151</v>
      </c>
      <c r="D37" s="44">
        <v>3882</v>
      </c>
    </row>
    <row r="38" spans="1:4" x14ac:dyDescent="0.2">
      <c r="A38" s="44" t="s">
        <v>32</v>
      </c>
      <c r="B38" s="44" t="s">
        <v>50</v>
      </c>
      <c r="C38" s="44" t="s">
        <v>150</v>
      </c>
      <c r="D38" s="44">
        <v>40599</v>
      </c>
    </row>
    <row r="39" spans="1:4" x14ac:dyDescent="0.2">
      <c r="A39" s="44" t="s">
        <v>32</v>
      </c>
      <c r="B39" s="44" t="s">
        <v>50</v>
      </c>
      <c r="C39" s="44" t="s">
        <v>151</v>
      </c>
      <c r="D39" s="44">
        <v>4365</v>
      </c>
    </row>
    <row r="40" spans="1:4" x14ac:dyDescent="0.2">
      <c r="A40" s="44" t="s">
        <v>32</v>
      </c>
      <c r="B40" s="44" t="s">
        <v>51</v>
      </c>
      <c r="C40" s="44" t="s">
        <v>150</v>
      </c>
      <c r="D40" s="44">
        <v>42115</v>
      </c>
    </row>
    <row r="41" spans="1:4" x14ac:dyDescent="0.2">
      <c r="A41" s="44" t="s">
        <v>32</v>
      </c>
      <c r="B41" s="44" t="s">
        <v>51</v>
      </c>
      <c r="C41" s="44" t="s">
        <v>151</v>
      </c>
      <c r="D41" s="44">
        <v>5000</v>
      </c>
    </row>
    <row r="42" spans="1:4" x14ac:dyDescent="0.2">
      <c r="A42" s="44" t="s">
        <v>32</v>
      </c>
      <c r="B42" s="44" t="s">
        <v>52</v>
      </c>
      <c r="C42" s="44" t="s">
        <v>150</v>
      </c>
      <c r="D42" s="44">
        <v>43311</v>
      </c>
    </row>
    <row r="43" spans="1:4" x14ac:dyDescent="0.2">
      <c r="A43" s="44" t="s">
        <v>32</v>
      </c>
      <c r="B43" s="44" t="s">
        <v>52</v>
      </c>
      <c r="C43" s="44" t="s">
        <v>151</v>
      </c>
      <c r="D43" s="44">
        <v>5718</v>
      </c>
    </row>
    <row r="44" spans="1:4" x14ac:dyDescent="0.2">
      <c r="A44" s="44" t="s">
        <v>32</v>
      </c>
      <c r="B44" s="44" t="s">
        <v>53</v>
      </c>
      <c r="C44" s="44" t="s">
        <v>150</v>
      </c>
      <c r="D44" s="44">
        <v>43641</v>
      </c>
    </row>
    <row r="45" spans="1:4" x14ac:dyDescent="0.2">
      <c r="A45" s="44" t="s">
        <v>32</v>
      </c>
      <c r="B45" s="44" t="s">
        <v>53</v>
      </c>
      <c r="C45" s="44" t="s">
        <v>151</v>
      </c>
      <c r="D45" s="44">
        <v>5650</v>
      </c>
    </row>
    <row r="46" spans="1:4" x14ac:dyDescent="0.2">
      <c r="A46" s="44" t="s">
        <v>32</v>
      </c>
      <c r="B46" s="44" t="s">
        <v>54</v>
      </c>
      <c r="C46" s="44" t="s">
        <v>150</v>
      </c>
      <c r="D46" s="44">
        <v>42810</v>
      </c>
    </row>
    <row r="47" spans="1:4" x14ac:dyDescent="0.2">
      <c r="A47" s="44" t="s">
        <v>32</v>
      </c>
      <c r="B47" s="44" t="s">
        <v>54</v>
      </c>
      <c r="C47" s="44" t="s">
        <v>151</v>
      </c>
      <c r="D47" s="44">
        <v>6040</v>
      </c>
    </row>
    <row r="48" spans="1:4" x14ac:dyDescent="0.2">
      <c r="A48" s="44" t="s">
        <v>32</v>
      </c>
      <c r="B48" s="44" t="s">
        <v>55</v>
      </c>
      <c r="C48" s="44" t="s">
        <v>150</v>
      </c>
      <c r="D48" s="44">
        <v>43271</v>
      </c>
    </row>
    <row r="49" spans="1:4" x14ac:dyDescent="0.2">
      <c r="A49" s="44" t="s">
        <v>32</v>
      </c>
      <c r="B49" s="44" t="s">
        <v>55</v>
      </c>
      <c r="C49" s="44" t="s">
        <v>151</v>
      </c>
      <c r="D49" s="44">
        <v>6200</v>
      </c>
    </row>
    <row r="50" spans="1:4" x14ac:dyDescent="0.2">
      <c r="A50" s="44" t="s">
        <v>32</v>
      </c>
      <c r="B50" s="44" t="s">
        <v>56</v>
      </c>
      <c r="C50" s="44" t="s">
        <v>150</v>
      </c>
      <c r="D50" s="44">
        <v>42769</v>
      </c>
    </row>
    <row r="51" spans="1:4" x14ac:dyDescent="0.2">
      <c r="A51" s="44" t="s">
        <v>32</v>
      </c>
      <c r="B51" s="44" t="s">
        <v>56</v>
      </c>
      <c r="C51" s="44" t="s">
        <v>151</v>
      </c>
      <c r="D51" s="44">
        <v>7151</v>
      </c>
    </row>
    <row r="52" spans="1:4" x14ac:dyDescent="0.2">
      <c r="A52" s="44" t="s">
        <v>32</v>
      </c>
      <c r="B52" s="44" t="s">
        <v>57</v>
      </c>
      <c r="C52" s="44" t="s">
        <v>150</v>
      </c>
      <c r="D52" s="44">
        <v>41455</v>
      </c>
    </row>
    <row r="53" spans="1:4" x14ac:dyDescent="0.2">
      <c r="A53" s="44" t="s">
        <v>32</v>
      </c>
      <c r="B53" s="44" t="s">
        <v>57</v>
      </c>
      <c r="C53" s="44" t="s">
        <v>151</v>
      </c>
      <c r="D53" s="44">
        <v>7176</v>
      </c>
    </row>
    <row r="54" spans="1:4" x14ac:dyDescent="0.2">
      <c r="A54" s="44" t="s">
        <v>32</v>
      </c>
      <c r="B54" s="44" t="s">
        <v>58</v>
      </c>
      <c r="C54" s="44" t="s">
        <v>150</v>
      </c>
      <c r="D54" s="44">
        <v>41941</v>
      </c>
    </row>
    <row r="55" spans="1:4" x14ac:dyDescent="0.2">
      <c r="A55" s="44" t="s">
        <v>32</v>
      </c>
      <c r="B55" s="44" t="s">
        <v>58</v>
      </c>
      <c r="C55" s="44" t="s">
        <v>151</v>
      </c>
      <c r="D55" s="44">
        <v>7617</v>
      </c>
    </row>
    <row r="56" spans="1:4" x14ac:dyDescent="0.2">
      <c r="A56" s="44" t="s">
        <v>32</v>
      </c>
      <c r="B56" s="44" t="s">
        <v>59</v>
      </c>
      <c r="C56" s="44" t="s">
        <v>150</v>
      </c>
      <c r="D56" s="44">
        <v>41920</v>
      </c>
    </row>
    <row r="57" spans="1:4" x14ac:dyDescent="0.2">
      <c r="A57" s="44" t="s">
        <v>32</v>
      </c>
      <c r="B57" s="44" t="s">
        <v>59</v>
      </c>
      <c r="C57" s="44" t="s">
        <v>151</v>
      </c>
      <c r="D57" s="44">
        <v>8279</v>
      </c>
    </row>
    <row r="58" spans="1:4" x14ac:dyDescent="0.2">
      <c r="A58" s="44" t="s">
        <v>32</v>
      </c>
      <c r="B58" s="44" t="s">
        <v>60</v>
      </c>
      <c r="C58" s="44" t="s">
        <v>150</v>
      </c>
      <c r="D58" s="44">
        <v>42023</v>
      </c>
    </row>
    <row r="59" spans="1:4" x14ac:dyDescent="0.2">
      <c r="A59" s="44" t="s">
        <v>32</v>
      </c>
      <c r="B59" s="44" t="s">
        <v>60</v>
      </c>
      <c r="C59" s="44" t="s">
        <v>151</v>
      </c>
      <c r="D59" s="44">
        <v>8937</v>
      </c>
    </row>
    <row r="60" spans="1:4" x14ac:dyDescent="0.2">
      <c r="A60" s="44" t="s">
        <v>32</v>
      </c>
      <c r="B60" s="44" t="s">
        <v>61</v>
      </c>
      <c r="C60" s="44" t="s">
        <v>150</v>
      </c>
      <c r="D60" s="44">
        <v>40851</v>
      </c>
    </row>
    <row r="61" spans="1:4" x14ac:dyDescent="0.2">
      <c r="A61" s="44" t="s">
        <v>32</v>
      </c>
      <c r="B61" s="44" t="s">
        <v>61</v>
      </c>
      <c r="C61" s="44" t="s">
        <v>151</v>
      </c>
      <c r="D61" s="44">
        <v>11012</v>
      </c>
    </row>
    <row r="62" spans="1:4" x14ac:dyDescent="0.2">
      <c r="A62" s="44" t="s">
        <v>32</v>
      </c>
      <c r="B62" s="44" t="s">
        <v>62</v>
      </c>
      <c r="C62" s="44" t="s">
        <v>150</v>
      </c>
      <c r="D62" s="44">
        <v>42438</v>
      </c>
    </row>
    <row r="63" spans="1:4" x14ac:dyDescent="0.2">
      <c r="A63" s="44" t="s">
        <v>32</v>
      </c>
      <c r="B63" s="44" t="s">
        <v>62</v>
      </c>
      <c r="C63" s="44" t="s">
        <v>151</v>
      </c>
      <c r="D63" s="44">
        <v>11049</v>
      </c>
    </row>
    <row r="64" spans="1:4" x14ac:dyDescent="0.2">
      <c r="A64" s="44" t="s">
        <v>32</v>
      </c>
      <c r="B64" s="44" t="s">
        <v>63</v>
      </c>
      <c r="C64" s="44" t="s">
        <v>150</v>
      </c>
      <c r="D64" s="44">
        <v>45448</v>
      </c>
    </row>
    <row r="65" spans="1:4" x14ac:dyDescent="0.2">
      <c r="A65" s="44" t="s">
        <v>32</v>
      </c>
      <c r="B65" s="44" t="s">
        <v>63</v>
      </c>
      <c r="C65" s="44" t="s">
        <v>151</v>
      </c>
      <c r="D65" s="44">
        <v>11216</v>
      </c>
    </row>
    <row r="66" spans="1:4" x14ac:dyDescent="0.2">
      <c r="A66" s="44" t="s">
        <v>32</v>
      </c>
      <c r="B66" s="44" t="s">
        <v>64</v>
      </c>
      <c r="C66" s="44" t="s">
        <v>150</v>
      </c>
      <c r="D66" s="44">
        <v>46717</v>
      </c>
    </row>
    <row r="67" spans="1:4" x14ac:dyDescent="0.2">
      <c r="A67" s="44" t="s">
        <v>32</v>
      </c>
      <c r="B67" s="44" t="s">
        <v>64</v>
      </c>
      <c r="C67" s="44" t="s">
        <v>151</v>
      </c>
      <c r="D67" s="44">
        <v>10891</v>
      </c>
    </row>
    <row r="68" spans="1:4" x14ac:dyDescent="0.2">
      <c r="A68" s="44" t="s">
        <v>32</v>
      </c>
      <c r="B68" s="44" t="s">
        <v>65</v>
      </c>
      <c r="C68" s="44" t="s">
        <v>150</v>
      </c>
      <c r="D68" s="44">
        <v>45698</v>
      </c>
    </row>
    <row r="69" spans="1:4" x14ac:dyDescent="0.2">
      <c r="A69" s="44" t="s">
        <v>32</v>
      </c>
      <c r="B69" s="44" t="s">
        <v>65</v>
      </c>
      <c r="C69" s="44" t="s">
        <v>151</v>
      </c>
      <c r="D69" s="44">
        <v>10210</v>
      </c>
    </row>
    <row r="70" spans="1:4" x14ac:dyDescent="0.2">
      <c r="A70" s="44" t="s">
        <v>32</v>
      </c>
      <c r="B70" s="44" t="s">
        <v>66</v>
      </c>
      <c r="C70" s="44" t="s">
        <v>150</v>
      </c>
      <c r="D70" s="44">
        <v>47350</v>
      </c>
    </row>
    <row r="71" spans="1:4" x14ac:dyDescent="0.2">
      <c r="A71" s="44" t="s">
        <v>32</v>
      </c>
      <c r="B71" s="44" t="s">
        <v>66</v>
      </c>
      <c r="C71" s="44" t="s">
        <v>151</v>
      </c>
      <c r="D71" s="44">
        <v>10930</v>
      </c>
    </row>
    <row r="72" spans="1:4" x14ac:dyDescent="0.2">
      <c r="A72" s="44" t="s">
        <v>32</v>
      </c>
      <c r="B72" s="44" t="s">
        <v>67</v>
      </c>
      <c r="C72" s="44" t="s">
        <v>150</v>
      </c>
      <c r="D72" s="44">
        <v>44287</v>
      </c>
    </row>
    <row r="73" spans="1:4" x14ac:dyDescent="0.2">
      <c r="A73" s="44" t="s">
        <v>32</v>
      </c>
      <c r="B73" s="44" t="s">
        <v>67</v>
      </c>
      <c r="C73" s="44" t="s">
        <v>151</v>
      </c>
      <c r="D73" s="44">
        <v>10646</v>
      </c>
    </row>
    <row r="74" spans="1:4" x14ac:dyDescent="0.2">
      <c r="A74" s="44" t="s">
        <v>32</v>
      </c>
      <c r="B74" s="44" t="s">
        <v>68</v>
      </c>
      <c r="C74" s="44" t="s">
        <v>150</v>
      </c>
      <c r="D74" s="44">
        <v>42850</v>
      </c>
    </row>
    <row r="75" spans="1:4" x14ac:dyDescent="0.2">
      <c r="A75" s="44" t="s">
        <v>32</v>
      </c>
      <c r="B75" s="44" t="s">
        <v>68</v>
      </c>
      <c r="C75" s="44" t="s">
        <v>151</v>
      </c>
      <c r="D75" s="44">
        <v>11681</v>
      </c>
    </row>
    <row r="76" spans="1:4" x14ac:dyDescent="0.2">
      <c r="A76" s="44" t="s">
        <v>32</v>
      </c>
      <c r="B76" s="44" t="s">
        <v>69</v>
      </c>
      <c r="C76" s="44" t="s">
        <v>150</v>
      </c>
      <c r="D76" s="44">
        <v>38652</v>
      </c>
    </row>
    <row r="77" spans="1:4" x14ac:dyDescent="0.2">
      <c r="A77" s="44" t="s">
        <v>32</v>
      </c>
      <c r="B77" s="44" t="s">
        <v>69</v>
      </c>
      <c r="C77" s="44" t="s">
        <v>151</v>
      </c>
      <c r="D77" s="44">
        <v>10247</v>
      </c>
    </row>
    <row r="78" spans="1:4" x14ac:dyDescent="0.2">
      <c r="A78" s="44" t="s">
        <v>32</v>
      </c>
      <c r="B78" s="44" t="s">
        <v>70</v>
      </c>
      <c r="C78" s="44" t="s">
        <v>150</v>
      </c>
      <c r="D78" s="44">
        <v>40029</v>
      </c>
    </row>
    <row r="79" spans="1:4" x14ac:dyDescent="0.2">
      <c r="A79" s="44" t="s">
        <v>32</v>
      </c>
      <c r="B79" s="44" t="s">
        <v>70</v>
      </c>
      <c r="C79" s="44" t="s">
        <v>151</v>
      </c>
      <c r="D79" s="44">
        <v>10801</v>
      </c>
    </row>
    <row r="80" spans="1:4" x14ac:dyDescent="0.2">
      <c r="A80" s="44" t="s">
        <v>32</v>
      </c>
      <c r="B80" s="44" t="s">
        <v>71</v>
      </c>
      <c r="C80" s="44" t="s">
        <v>150</v>
      </c>
      <c r="D80" s="44">
        <v>38288</v>
      </c>
    </row>
    <row r="81" spans="1:4" x14ac:dyDescent="0.2">
      <c r="A81" s="44" t="s">
        <v>32</v>
      </c>
      <c r="B81" s="44" t="s">
        <v>71</v>
      </c>
      <c r="C81" s="44" t="s">
        <v>151</v>
      </c>
      <c r="D81" s="44">
        <v>9146</v>
      </c>
    </row>
    <row r="82" spans="1:4" x14ac:dyDescent="0.2">
      <c r="A82" s="44" t="s">
        <v>32</v>
      </c>
      <c r="B82" s="44" t="s">
        <v>72</v>
      </c>
      <c r="C82" s="44" t="s">
        <v>150</v>
      </c>
      <c r="D82" s="44">
        <v>38307</v>
      </c>
    </row>
    <row r="83" spans="1:4" x14ac:dyDescent="0.2">
      <c r="A83" s="44" t="s">
        <v>32</v>
      </c>
      <c r="B83" s="44" t="s">
        <v>72</v>
      </c>
      <c r="C83" s="44" t="s">
        <v>151</v>
      </c>
      <c r="D83" s="44">
        <v>7941</v>
      </c>
    </row>
    <row r="84" spans="1:4" x14ac:dyDescent="0.2">
      <c r="A84" s="44" t="s">
        <v>32</v>
      </c>
      <c r="B84" s="44" t="s">
        <v>73</v>
      </c>
      <c r="C84" s="44" t="s">
        <v>150</v>
      </c>
      <c r="D84" s="44">
        <v>36660</v>
      </c>
    </row>
    <row r="85" spans="1:4" x14ac:dyDescent="0.2">
      <c r="A85" s="44" t="s">
        <v>32</v>
      </c>
      <c r="B85" s="44" t="s">
        <v>73</v>
      </c>
      <c r="C85" s="44" t="s">
        <v>151</v>
      </c>
      <c r="D85" s="44">
        <v>7762</v>
      </c>
    </row>
    <row r="86" spans="1:4" x14ac:dyDescent="0.2">
      <c r="A86" s="44" t="s">
        <v>32</v>
      </c>
      <c r="B86" s="44" t="s">
        <v>74</v>
      </c>
      <c r="C86" s="44" t="s">
        <v>150</v>
      </c>
      <c r="D86" s="44">
        <v>34258</v>
      </c>
    </row>
    <row r="87" spans="1:4" x14ac:dyDescent="0.2">
      <c r="A87" s="44" t="s">
        <v>32</v>
      </c>
      <c r="B87" s="44" t="s">
        <v>74</v>
      </c>
      <c r="C87" s="44" t="s">
        <v>151</v>
      </c>
      <c r="D87" s="44">
        <v>7078</v>
      </c>
    </row>
    <row r="88" spans="1:4" x14ac:dyDescent="0.2">
      <c r="A88" s="44" t="s">
        <v>32</v>
      </c>
      <c r="B88" s="44" t="s">
        <v>75</v>
      </c>
      <c r="C88" s="44" t="s">
        <v>150</v>
      </c>
      <c r="D88" s="44">
        <v>32428</v>
      </c>
    </row>
    <row r="89" spans="1:4" x14ac:dyDescent="0.2">
      <c r="A89" s="44" t="s">
        <v>32</v>
      </c>
      <c r="B89" s="44" t="s">
        <v>75</v>
      </c>
      <c r="C89" s="44" t="s">
        <v>151</v>
      </c>
      <c r="D89" s="44">
        <v>6156</v>
      </c>
    </row>
    <row r="90" spans="1:4" x14ac:dyDescent="0.2">
      <c r="A90" s="44" t="s">
        <v>32</v>
      </c>
      <c r="B90" s="44" t="s">
        <v>76</v>
      </c>
      <c r="C90" s="44" t="s">
        <v>150</v>
      </c>
      <c r="D90" s="44">
        <v>33032</v>
      </c>
    </row>
    <row r="91" spans="1:4" x14ac:dyDescent="0.2">
      <c r="A91" s="44" t="s">
        <v>32</v>
      </c>
      <c r="B91" s="44" t="s">
        <v>76</v>
      </c>
      <c r="C91" s="44" t="s">
        <v>151</v>
      </c>
      <c r="D91" s="44">
        <v>5344</v>
      </c>
    </row>
    <row r="92" spans="1:4" x14ac:dyDescent="0.2">
      <c r="A92" s="44" t="s">
        <v>77</v>
      </c>
      <c r="B92" s="44" t="s">
        <v>57</v>
      </c>
      <c r="C92" s="44" t="s">
        <v>152</v>
      </c>
      <c r="D92" s="44">
        <v>9811</v>
      </c>
    </row>
    <row r="93" spans="1:4" x14ac:dyDescent="0.2">
      <c r="A93" s="44" t="s">
        <v>77</v>
      </c>
      <c r="B93" s="44" t="s">
        <v>58</v>
      </c>
      <c r="C93" s="44" t="s">
        <v>152</v>
      </c>
      <c r="D93" s="44">
        <v>9799</v>
      </c>
    </row>
    <row r="94" spans="1:4" x14ac:dyDescent="0.2">
      <c r="A94" s="44" t="s">
        <v>77</v>
      </c>
      <c r="B94" s="44" t="s">
        <v>59</v>
      </c>
      <c r="C94" s="44" t="s">
        <v>152</v>
      </c>
      <c r="D94" s="44">
        <v>9612</v>
      </c>
    </row>
    <row r="95" spans="1:4" x14ac:dyDescent="0.2">
      <c r="A95" s="44" t="s">
        <v>77</v>
      </c>
      <c r="B95" s="44" t="s">
        <v>60</v>
      </c>
      <c r="C95" s="44" t="s">
        <v>152</v>
      </c>
      <c r="D95" s="44">
        <v>9786</v>
      </c>
    </row>
    <row r="96" spans="1:4" x14ac:dyDescent="0.2">
      <c r="A96" s="44" t="s">
        <v>77</v>
      </c>
      <c r="B96" s="44" t="s">
        <v>61</v>
      </c>
      <c r="C96" s="44" t="s">
        <v>152</v>
      </c>
      <c r="D96" s="44">
        <v>9139</v>
      </c>
    </row>
    <row r="97" spans="1:4" x14ac:dyDescent="0.2">
      <c r="A97" s="44" t="s">
        <v>77</v>
      </c>
      <c r="B97" s="44" t="s">
        <v>62</v>
      </c>
      <c r="C97" s="44" t="s">
        <v>152</v>
      </c>
      <c r="D97" s="44">
        <v>9313</v>
      </c>
    </row>
    <row r="98" spans="1:4" x14ac:dyDescent="0.2">
      <c r="A98" s="44" t="s">
        <v>77</v>
      </c>
      <c r="B98" s="44" t="s">
        <v>63</v>
      </c>
      <c r="C98" s="44" t="s">
        <v>152</v>
      </c>
      <c r="D98" s="44">
        <v>9461</v>
      </c>
    </row>
    <row r="99" spans="1:4" x14ac:dyDescent="0.2">
      <c r="A99" s="44" t="s">
        <v>77</v>
      </c>
      <c r="B99" s="44" t="s">
        <v>64</v>
      </c>
      <c r="C99" s="44" t="s">
        <v>152</v>
      </c>
      <c r="D99" s="44">
        <v>9282</v>
      </c>
    </row>
    <row r="100" spans="1:4" x14ac:dyDescent="0.2">
      <c r="A100" s="44" t="s">
        <v>77</v>
      </c>
      <c r="B100" s="44" t="s">
        <v>65</v>
      </c>
      <c r="C100" s="44" t="s">
        <v>152</v>
      </c>
      <c r="D100" s="44">
        <v>9222</v>
      </c>
    </row>
    <row r="101" spans="1:4" x14ac:dyDescent="0.2">
      <c r="A101" s="44" t="s">
        <v>77</v>
      </c>
      <c r="B101" s="44" t="s">
        <v>66</v>
      </c>
      <c r="C101" s="44" t="s">
        <v>152</v>
      </c>
      <c r="D101" s="44">
        <v>9316</v>
      </c>
    </row>
    <row r="102" spans="1:4" x14ac:dyDescent="0.2">
      <c r="A102" s="44" t="s">
        <v>77</v>
      </c>
      <c r="B102" s="44" t="s">
        <v>67</v>
      </c>
      <c r="C102" s="44" t="s">
        <v>152</v>
      </c>
      <c r="D102" s="44">
        <v>9257</v>
      </c>
    </row>
    <row r="103" spans="1:4" x14ac:dyDescent="0.2">
      <c r="A103" s="44" t="s">
        <v>77</v>
      </c>
      <c r="B103" s="44" t="s">
        <v>68</v>
      </c>
      <c r="C103" s="44" t="s">
        <v>152</v>
      </c>
      <c r="D103" s="44">
        <v>8895</v>
      </c>
    </row>
    <row r="104" spans="1:4" x14ac:dyDescent="0.2">
      <c r="A104" s="44" t="s">
        <v>77</v>
      </c>
      <c r="B104" s="44" t="s">
        <v>69</v>
      </c>
      <c r="C104" s="44" t="s">
        <v>152</v>
      </c>
      <c r="D104" s="44">
        <v>7875</v>
      </c>
    </row>
    <row r="105" spans="1:4" x14ac:dyDescent="0.2">
      <c r="A105" s="44" t="s">
        <v>77</v>
      </c>
      <c r="B105" s="44" t="s">
        <v>70</v>
      </c>
      <c r="C105" s="44" t="s">
        <v>152</v>
      </c>
      <c r="D105" s="44">
        <v>8131</v>
      </c>
    </row>
    <row r="106" spans="1:4" x14ac:dyDescent="0.2">
      <c r="A106" s="44" t="s">
        <v>77</v>
      </c>
      <c r="B106" s="44" t="s">
        <v>71</v>
      </c>
      <c r="C106" s="44" t="s">
        <v>152</v>
      </c>
      <c r="D106" s="44">
        <v>7048</v>
      </c>
    </row>
    <row r="107" spans="1:4" x14ac:dyDescent="0.2">
      <c r="A107" s="44" t="s">
        <v>77</v>
      </c>
      <c r="B107" s="44" t="s">
        <v>72</v>
      </c>
      <c r="C107" s="44" t="s">
        <v>150</v>
      </c>
      <c r="D107" s="44">
        <v>5628</v>
      </c>
    </row>
    <row r="108" spans="1:4" x14ac:dyDescent="0.2">
      <c r="A108" s="44" t="s">
        <v>77</v>
      </c>
      <c r="B108" s="44" t="s">
        <v>72</v>
      </c>
      <c r="C108" s="44" t="s">
        <v>151</v>
      </c>
      <c r="D108" s="44">
        <v>1433</v>
      </c>
    </row>
    <row r="109" spans="1:4" x14ac:dyDescent="0.2">
      <c r="A109" s="44" t="s">
        <v>77</v>
      </c>
      <c r="B109" s="44" t="s">
        <v>73</v>
      </c>
      <c r="C109" s="44" t="s">
        <v>150</v>
      </c>
      <c r="D109" s="44">
        <v>5594</v>
      </c>
    </row>
    <row r="110" spans="1:4" x14ac:dyDescent="0.2">
      <c r="A110" s="44" t="s">
        <v>77</v>
      </c>
      <c r="B110" s="44" t="s">
        <v>73</v>
      </c>
      <c r="C110" s="44" t="s">
        <v>151</v>
      </c>
      <c r="D110" s="44">
        <v>1369</v>
      </c>
    </row>
    <row r="111" spans="1:4" x14ac:dyDescent="0.2">
      <c r="A111" s="44" t="s">
        <v>77</v>
      </c>
      <c r="B111" s="44" t="s">
        <v>74</v>
      </c>
      <c r="C111" s="44" t="s">
        <v>150</v>
      </c>
      <c r="D111" s="44">
        <v>5479</v>
      </c>
    </row>
    <row r="112" spans="1:4" x14ac:dyDescent="0.2">
      <c r="A112" s="44" t="s">
        <v>77</v>
      </c>
      <c r="B112" s="44" t="s">
        <v>74</v>
      </c>
      <c r="C112" s="44" t="s">
        <v>151</v>
      </c>
      <c r="D112" s="44">
        <v>1187</v>
      </c>
    </row>
    <row r="113" spans="1:4" x14ac:dyDescent="0.2">
      <c r="A113" s="44" t="s">
        <v>77</v>
      </c>
      <c r="B113" s="44" t="s">
        <v>75</v>
      </c>
      <c r="C113" s="44" t="s">
        <v>150</v>
      </c>
      <c r="D113" s="44">
        <v>5397</v>
      </c>
    </row>
    <row r="114" spans="1:4" x14ac:dyDescent="0.2">
      <c r="A114" s="44" t="s">
        <v>77</v>
      </c>
      <c r="B114" s="44" t="s">
        <v>75</v>
      </c>
      <c r="C114" s="44" t="s">
        <v>151</v>
      </c>
      <c r="D114" s="44">
        <v>1308</v>
      </c>
    </row>
    <row r="115" spans="1:4" x14ac:dyDescent="0.2">
      <c r="A115" s="44" t="s">
        <v>77</v>
      </c>
      <c r="B115" s="44" t="s">
        <v>76</v>
      </c>
      <c r="C115" s="44" t="s">
        <v>150</v>
      </c>
      <c r="D115" s="44">
        <v>5375</v>
      </c>
    </row>
    <row r="116" spans="1:4" x14ac:dyDescent="0.2">
      <c r="A116" s="44" t="s">
        <v>77</v>
      </c>
      <c r="B116" s="44" t="s">
        <v>76</v>
      </c>
      <c r="C116" s="44" t="s">
        <v>151</v>
      </c>
      <c r="D116" s="44">
        <v>1193</v>
      </c>
    </row>
    <row r="117" spans="1:4" x14ac:dyDescent="0.2">
      <c r="A117" s="44" t="s">
        <v>77</v>
      </c>
      <c r="B117" s="44" t="s">
        <v>33</v>
      </c>
      <c r="C117" s="44" t="s">
        <v>150</v>
      </c>
      <c r="D117" s="44">
        <v>5210</v>
      </c>
    </row>
    <row r="118" spans="1:4" x14ac:dyDescent="0.2">
      <c r="A118" s="44" t="s">
        <v>77</v>
      </c>
      <c r="B118" s="44" t="s">
        <v>33</v>
      </c>
      <c r="C118" s="44" t="s">
        <v>151</v>
      </c>
      <c r="D118" s="44">
        <v>1084</v>
      </c>
    </row>
    <row r="119" spans="1:4" x14ac:dyDescent="0.2">
      <c r="A119" s="44" t="s">
        <v>77</v>
      </c>
      <c r="B119" s="44" t="s">
        <v>34</v>
      </c>
      <c r="C119" s="44" t="s">
        <v>150</v>
      </c>
      <c r="D119" s="44">
        <v>5118</v>
      </c>
    </row>
    <row r="120" spans="1:4" x14ac:dyDescent="0.2">
      <c r="A120" s="44" t="s">
        <v>77</v>
      </c>
      <c r="B120" s="44" t="s">
        <v>34</v>
      </c>
      <c r="C120" s="44" t="s">
        <v>151</v>
      </c>
      <c r="D120" s="44">
        <v>1040</v>
      </c>
    </row>
    <row r="121" spans="1:4" x14ac:dyDescent="0.2">
      <c r="A121" s="44" t="s">
        <v>77</v>
      </c>
      <c r="B121" s="44" t="s">
        <v>35</v>
      </c>
      <c r="C121" s="44" t="s">
        <v>150</v>
      </c>
      <c r="D121" s="44">
        <v>4997</v>
      </c>
    </row>
    <row r="122" spans="1:4" x14ac:dyDescent="0.2">
      <c r="A122" s="44" t="s">
        <v>77</v>
      </c>
      <c r="B122" s="44" t="s">
        <v>35</v>
      </c>
      <c r="C122" s="44" t="s">
        <v>151</v>
      </c>
      <c r="D122" s="44">
        <v>832</v>
      </c>
    </row>
    <row r="123" spans="1:4" x14ac:dyDescent="0.2">
      <c r="A123" s="44" t="s">
        <v>77</v>
      </c>
      <c r="B123" s="44" t="s">
        <v>36</v>
      </c>
      <c r="C123" s="44" t="s">
        <v>150</v>
      </c>
      <c r="D123" s="44">
        <v>4673</v>
      </c>
    </row>
    <row r="124" spans="1:4" x14ac:dyDescent="0.2">
      <c r="A124" s="44" t="s">
        <v>77</v>
      </c>
      <c r="B124" s="44" t="s">
        <v>36</v>
      </c>
      <c r="C124" s="44" t="s">
        <v>151</v>
      </c>
      <c r="D124" s="44">
        <v>650</v>
      </c>
    </row>
    <row r="125" spans="1:4" x14ac:dyDescent="0.2">
      <c r="A125" s="44" t="s">
        <v>77</v>
      </c>
      <c r="B125" s="44" t="s">
        <v>37</v>
      </c>
      <c r="C125" s="44" t="s">
        <v>150</v>
      </c>
      <c r="D125" s="44">
        <v>4953</v>
      </c>
    </row>
    <row r="126" spans="1:4" x14ac:dyDescent="0.2">
      <c r="A126" s="44" t="s">
        <v>77</v>
      </c>
      <c r="B126" s="44" t="s">
        <v>37</v>
      </c>
      <c r="C126" s="44" t="s">
        <v>151</v>
      </c>
      <c r="D126" s="44">
        <v>622</v>
      </c>
    </row>
    <row r="127" spans="1:4" x14ac:dyDescent="0.2">
      <c r="A127" s="44" t="s">
        <v>77</v>
      </c>
      <c r="B127" s="44" t="s">
        <v>38</v>
      </c>
      <c r="C127" s="44" t="s">
        <v>150</v>
      </c>
      <c r="D127" s="44">
        <v>5067</v>
      </c>
    </row>
    <row r="128" spans="1:4" x14ac:dyDescent="0.2">
      <c r="A128" s="44" t="s">
        <v>77</v>
      </c>
      <c r="B128" s="44" t="s">
        <v>38</v>
      </c>
      <c r="C128" s="44" t="s">
        <v>151</v>
      </c>
      <c r="D128" s="44">
        <v>605</v>
      </c>
    </row>
    <row r="129" spans="1:4" x14ac:dyDescent="0.2">
      <c r="A129" s="44" t="s">
        <v>77</v>
      </c>
      <c r="B129" s="44" t="s">
        <v>39</v>
      </c>
      <c r="C129" s="44" t="s">
        <v>150</v>
      </c>
      <c r="D129" s="44">
        <v>4922</v>
      </c>
    </row>
    <row r="130" spans="1:4" x14ac:dyDescent="0.2">
      <c r="A130" s="44" t="s">
        <v>77</v>
      </c>
      <c r="B130" s="44" t="s">
        <v>39</v>
      </c>
      <c r="C130" s="44" t="s">
        <v>151</v>
      </c>
      <c r="D130" s="44">
        <v>618</v>
      </c>
    </row>
    <row r="131" spans="1:4" x14ac:dyDescent="0.2">
      <c r="A131" s="44" t="s">
        <v>77</v>
      </c>
      <c r="B131" s="44" t="s">
        <v>40</v>
      </c>
      <c r="C131" s="44" t="s">
        <v>150</v>
      </c>
      <c r="D131" s="44">
        <v>4750</v>
      </c>
    </row>
    <row r="132" spans="1:4" x14ac:dyDescent="0.2">
      <c r="A132" s="44" t="s">
        <v>77</v>
      </c>
      <c r="B132" s="44" t="s">
        <v>40</v>
      </c>
      <c r="C132" s="44" t="s">
        <v>151</v>
      </c>
      <c r="D132" s="44">
        <v>561</v>
      </c>
    </row>
    <row r="133" spans="1:4" x14ac:dyDescent="0.2">
      <c r="A133" s="44" t="s">
        <v>77</v>
      </c>
      <c r="B133" s="44" t="s">
        <v>41</v>
      </c>
      <c r="C133" s="44" t="s">
        <v>150</v>
      </c>
      <c r="D133" s="44">
        <v>4635</v>
      </c>
    </row>
    <row r="134" spans="1:4" x14ac:dyDescent="0.2">
      <c r="A134" s="44" t="s">
        <v>77</v>
      </c>
      <c r="B134" s="44" t="s">
        <v>41</v>
      </c>
      <c r="C134" s="44" t="s">
        <v>151</v>
      </c>
      <c r="D134" s="44">
        <v>510</v>
      </c>
    </row>
    <row r="135" spans="1:4" x14ac:dyDescent="0.2">
      <c r="A135" s="44" t="s">
        <v>77</v>
      </c>
      <c r="B135" s="44" t="s">
        <v>42</v>
      </c>
      <c r="C135" s="44" t="s">
        <v>150</v>
      </c>
      <c r="D135" s="44">
        <v>4366</v>
      </c>
    </row>
    <row r="136" spans="1:4" x14ac:dyDescent="0.2">
      <c r="A136" s="44" t="s">
        <v>77</v>
      </c>
      <c r="B136" s="44" t="s">
        <v>42</v>
      </c>
      <c r="C136" s="44" t="s">
        <v>151</v>
      </c>
      <c r="D136" s="44">
        <v>525</v>
      </c>
    </row>
    <row r="137" spans="1:4" x14ac:dyDescent="0.2">
      <c r="A137" s="44" t="s">
        <v>77</v>
      </c>
      <c r="B137" s="44" t="s">
        <v>43</v>
      </c>
      <c r="C137" s="44" t="s">
        <v>150</v>
      </c>
      <c r="D137" s="44">
        <v>4147</v>
      </c>
    </row>
    <row r="138" spans="1:4" x14ac:dyDescent="0.2">
      <c r="A138" s="44" t="s">
        <v>77</v>
      </c>
      <c r="B138" s="44" t="s">
        <v>43</v>
      </c>
      <c r="C138" s="44" t="s">
        <v>151</v>
      </c>
      <c r="D138" s="44">
        <v>518</v>
      </c>
    </row>
    <row r="139" spans="1:4" x14ac:dyDescent="0.2">
      <c r="A139" s="44" t="s">
        <v>77</v>
      </c>
      <c r="B139" s="44" t="s">
        <v>44</v>
      </c>
      <c r="C139" s="44" t="s">
        <v>150</v>
      </c>
      <c r="D139" s="44">
        <v>4196</v>
      </c>
    </row>
    <row r="140" spans="1:4" x14ac:dyDescent="0.2">
      <c r="A140" s="44" t="s">
        <v>77</v>
      </c>
      <c r="B140" s="44" t="s">
        <v>44</v>
      </c>
      <c r="C140" s="44" t="s">
        <v>151</v>
      </c>
      <c r="D140" s="44">
        <v>439</v>
      </c>
    </row>
    <row r="141" spans="1:4" x14ac:dyDescent="0.2">
      <c r="A141" s="44" t="s">
        <v>77</v>
      </c>
      <c r="B141" s="44" t="s">
        <v>45</v>
      </c>
      <c r="C141" s="44" t="s">
        <v>150</v>
      </c>
      <c r="D141" s="44">
        <v>3874</v>
      </c>
    </row>
    <row r="142" spans="1:4" x14ac:dyDescent="0.2">
      <c r="A142" s="44" t="s">
        <v>77</v>
      </c>
      <c r="B142" s="44" t="s">
        <v>45</v>
      </c>
      <c r="C142" s="44" t="s">
        <v>151</v>
      </c>
      <c r="D142" s="44">
        <v>430</v>
      </c>
    </row>
    <row r="143" spans="1:4" x14ac:dyDescent="0.2">
      <c r="A143" s="44" t="s">
        <v>77</v>
      </c>
      <c r="B143" s="44" t="s">
        <v>46</v>
      </c>
      <c r="C143" s="44" t="s">
        <v>150</v>
      </c>
      <c r="D143" s="44">
        <v>3820</v>
      </c>
    </row>
    <row r="144" spans="1:4" x14ac:dyDescent="0.2">
      <c r="A144" s="44" t="s">
        <v>77</v>
      </c>
      <c r="B144" s="44" t="s">
        <v>46</v>
      </c>
      <c r="C144" s="44" t="s">
        <v>151</v>
      </c>
      <c r="D144" s="44">
        <v>438</v>
      </c>
    </row>
    <row r="145" spans="1:4" x14ac:dyDescent="0.2">
      <c r="A145" s="44" t="s">
        <v>77</v>
      </c>
      <c r="B145" s="44" t="s">
        <v>47</v>
      </c>
      <c r="C145" s="44" t="s">
        <v>150</v>
      </c>
      <c r="D145" s="44">
        <v>3687</v>
      </c>
    </row>
    <row r="146" spans="1:4" x14ac:dyDescent="0.2">
      <c r="A146" s="44" t="s">
        <v>77</v>
      </c>
      <c r="B146" s="44" t="s">
        <v>47</v>
      </c>
      <c r="C146" s="44" t="s">
        <v>151</v>
      </c>
      <c r="D146" s="44">
        <v>417</v>
      </c>
    </row>
    <row r="147" spans="1:4" x14ac:dyDescent="0.2">
      <c r="A147" s="44" t="s">
        <v>78</v>
      </c>
      <c r="B147" s="44" t="s">
        <v>61</v>
      </c>
      <c r="C147" s="44" t="s">
        <v>152</v>
      </c>
      <c r="D147" s="44">
        <v>3030</v>
      </c>
    </row>
    <row r="148" spans="1:4" x14ac:dyDescent="0.2">
      <c r="A148" s="44" t="s">
        <v>78</v>
      </c>
      <c r="B148" s="44" t="s">
        <v>62</v>
      </c>
      <c r="C148" s="44" t="s">
        <v>152</v>
      </c>
      <c r="D148" s="44">
        <v>3128</v>
      </c>
    </row>
    <row r="149" spans="1:4" x14ac:dyDescent="0.2">
      <c r="A149" s="44" t="s">
        <v>78</v>
      </c>
      <c r="B149" s="44" t="s">
        <v>63</v>
      </c>
      <c r="C149" s="44" t="s">
        <v>152</v>
      </c>
      <c r="D149" s="44">
        <v>3296</v>
      </c>
    </row>
    <row r="150" spans="1:4" x14ac:dyDescent="0.2">
      <c r="A150" s="44" t="s">
        <v>78</v>
      </c>
      <c r="B150" s="44" t="s">
        <v>64</v>
      </c>
      <c r="C150" s="44" t="s">
        <v>152</v>
      </c>
      <c r="D150" s="44">
        <v>3386</v>
      </c>
    </row>
    <row r="151" spans="1:4" x14ac:dyDescent="0.2">
      <c r="A151" s="44" t="s">
        <v>78</v>
      </c>
      <c r="B151" s="44" t="s">
        <v>65</v>
      </c>
      <c r="C151" s="44" t="s">
        <v>152</v>
      </c>
      <c r="D151" s="44">
        <v>3109</v>
      </c>
    </row>
    <row r="152" spans="1:4" x14ac:dyDescent="0.2">
      <c r="A152" s="44" t="s">
        <v>78</v>
      </c>
      <c r="B152" s="44" t="s">
        <v>66</v>
      </c>
      <c r="C152" s="44" t="s">
        <v>152</v>
      </c>
      <c r="D152" s="44">
        <v>3486</v>
      </c>
    </row>
    <row r="153" spans="1:4" x14ac:dyDescent="0.2">
      <c r="A153" s="44" t="s">
        <v>78</v>
      </c>
      <c r="B153" s="44" t="s">
        <v>67</v>
      </c>
      <c r="C153" s="44" t="s">
        <v>152</v>
      </c>
      <c r="D153" s="44">
        <v>3202</v>
      </c>
    </row>
    <row r="154" spans="1:4" x14ac:dyDescent="0.2">
      <c r="A154" s="44" t="s">
        <v>78</v>
      </c>
      <c r="B154" s="44" t="s">
        <v>68</v>
      </c>
      <c r="C154" s="44" t="s">
        <v>150</v>
      </c>
      <c r="D154" s="44">
        <v>2490</v>
      </c>
    </row>
    <row r="155" spans="1:4" x14ac:dyDescent="0.2">
      <c r="A155" s="44" t="s">
        <v>78</v>
      </c>
      <c r="B155" s="44" t="s">
        <v>68</v>
      </c>
      <c r="C155" s="44" t="s">
        <v>151</v>
      </c>
      <c r="D155" s="44">
        <v>596</v>
      </c>
    </row>
    <row r="156" spans="1:4" x14ac:dyDescent="0.2">
      <c r="A156" s="44" t="s">
        <v>78</v>
      </c>
      <c r="B156" s="44" t="s">
        <v>69</v>
      </c>
      <c r="C156" s="44" t="s">
        <v>150</v>
      </c>
      <c r="D156" s="44">
        <v>2377</v>
      </c>
    </row>
    <row r="157" spans="1:4" x14ac:dyDescent="0.2">
      <c r="A157" s="44" t="s">
        <v>78</v>
      </c>
      <c r="B157" s="44" t="s">
        <v>69</v>
      </c>
      <c r="C157" s="44" t="s">
        <v>151</v>
      </c>
      <c r="D157" s="44">
        <v>547</v>
      </c>
    </row>
    <row r="158" spans="1:4" x14ac:dyDescent="0.2">
      <c r="A158" s="44" t="s">
        <v>78</v>
      </c>
      <c r="B158" s="44" t="s">
        <v>70</v>
      </c>
      <c r="C158" s="44" t="s">
        <v>150</v>
      </c>
      <c r="D158" s="44">
        <v>2279</v>
      </c>
    </row>
    <row r="159" spans="1:4" x14ac:dyDescent="0.2">
      <c r="A159" s="44" t="s">
        <v>78</v>
      </c>
      <c r="B159" s="44" t="s">
        <v>70</v>
      </c>
      <c r="C159" s="44" t="s">
        <v>151</v>
      </c>
      <c r="D159" s="44">
        <v>508</v>
      </c>
    </row>
    <row r="160" spans="1:4" x14ac:dyDescent="0.2">
      <c r="A160" s="44" t="s">
        <v>78</v>
      </c>
      <c r="B160" s="44" t="s">
        <v>71</v>
      </c>
      <c r="C160" s="44" t="s">
        <v>150</v>
      </c>
      <c r="D160" s="44">
        <v>2150</v>
      </c>
    </row>
    <row r="161" spans="1:4" x14ac:dyDescent="0.2">
      <c r="A161" s="44" t="s">
        <v>78</v>
      </c>
      <c r="B161" s="44" t="s">
        <v>71</v>
      </c>
      <c r="C161" s="44" t="s">
        <v>151</v>
      </c>
      <c r="D161" s="44">
        <v>442</v>
      </c>
    </row>
    <row r="162" spans="1:4" x14ac:dyDescent="0.2">
      <c r="A162" s="44" t="s">
        <v>78</v>
      </c>
      <c r="B162" s="44" t="s">
        <v>72</v>
      </c>
      <c r="C162" s="44" t="s">
        <v>150</v>
      </c>
      <c r="D162" s="44">
        <v>2172</v>
      </c>
    </row>
    <row r="163" spans="1:4" x14ac:dyDescent="0.2">
      <c r="A163" s="44" t="s">
        <v>78</v>
      </c>
      <c r="B163" s="44" t="s">
        <v>72</v>
      </c>
      <c r="C163" s="44" t="s">
        <v>151</v>
      </c>
      <c r="D163" s="44">
        <v>376</v>
      </c>
    </row>
    <row r="164" spans="1:4" x14ac:dyDescent="0.2">
      <c r="A164" s="44" t="s">
        <v>78</v>
      </c>
      <c r="B164" s="44" t="s">
        <v>73</v>
      </c>
      <c r="C164" s="44" t="s">
        <v>150</v>
      </c>
      <c r="D164" s="44">
        <v>1990</v>
      </c>
    </row>
    <row r="165" spans="1:4" x14ac:dyDescent="0.2">
      <c r="A165" s="44" t="s">
        <v>78</v>
      </c>
      <c r="B165" s="44" t="s">
        <v>73</v>
      </c>
      <c r="C165" s="44" t="s">
        <v>151</v>
      </c>
      <c r="D165" s="44">
        <v>410</v>
      </c>
    </row>
    <row r="166" spans="1:4" x14ac:dyDescent="0.2">
      <c r="A166" s="44" t="s">
        <v>78</v>
      </c>
      <c r="B166" s="44" t="s">
        <v>74</v>
      </c>
      <c r="C166" s="44" t="s">
        <v>150</v>
      </c>
      <c r="D166" s="44">
        <v>2035</v>
      </c>
    </row>
    <row r="167" spans="1:4" x14ac:dyDescent="0.2">
      <c r="A167" s="44" t="s">
        <v>78</v>
      </c>
      <c r="B167" s="44" t="s">
        <v>74</v>
      </c>
      <c r="C167" s="44" t="s">
        <v>151</v>
      </c>
      <c r="D167" s="44">
        <v>345</v>
      </c>
    </row>
    <row r="168" spans="1:4" x14ac:dyDescent="0.2">
      <c r="A168" s="44" t="s">
        <v>78</v>
      </c>
      <c r="B168" s="44" t="s">
        <v>75</v>
      </c>
      <c r="C168" s="44" t="s">
        <v>150</v>
      </c>
      <c r="D168" s="44">
        <v>1919</v>
      </c>
    </row>
    <row r="169" spans="1:4" x14ac:dyDescent="0.2">
      <c r="A169" s="44" t="s">
        <v>78</v>
      </c>
      <c r="B169" s="44" t="s">
        <v>75</v>
      </c>
      <c r="C169" s="44" t="s">
        <v>151</v>
      </c>
      <c r="D169" s="44">
        <v>338</v>
      </c>
    </row>
    <row r="170" spans="1:4" x14ac:dyDescent="0.2">
      <c r="A170" s="44" t="s">
        <v>78</v>
      </c>
      <c r="B170" s="44" t="s">
        <v>76</v>
      </c>
      <c r="C170" s="44" t="s">
        <v>150</v>
      </c>
      <c r="D170" s="44">
        <v>1865</v>
      </c>
    </row>
    <row r="171" spans="1:4" x14ac:dyDescent="0.2">
      <c r="A171" s="44" t="s">
        <v>78</v>
      </c>
      <c r="B171" s="44" t="s">
        <v>76</v>
      </c>
      <c r="C171" s="44" t="s">
        <v>151</v>
      </c>
      <c r="D171" s="44">
        <v>338</v>
      </c>
    </row>
    <row r="172" spans="1:4" x14ac:dyDescent="0.2">
      <c r="A172" s="44" t="s">
        <v>78</v>
      </c>
      <c r="B172" s="44" t="s">
        <v>33</v>
      </c>
      <c r="C172" s="44" t="s">
        <v>150</v>
      </c>
      <c r="D172" s="44">
        <v>1826</v>
      </c>
    </row>
    <row r="173" spans="1:4" x14ac:dyDescent="0.2">
      <c r="A173" s="44" t="s">
        <v>78</v>
      </c>
      <c r="B173" s="44" t="s">
        <v>33</v>
      </c>
      <c r="C173" s="44" t="s">
        <v>151</v>
      </c>
      <c r="D173" s="44">
        <v>282</v>
      </c>
    </row>
    <row r="174" spans="1:4" x14ac:dyDescent="0.2">
      <c r="A174" s="44" t="s">
        <v>78</v>
      </c>
      <c r="B174" s="44" t="s">
        <v>34</v>
      </c>
      <c r="C174" s="44" t="s">
        <v>150</v>
      </c>
      <c r="D174" s="44">
        <v>1790</v>
      </c>
    </row>
    <row r="175" spans="1:4" x14ac:dyDescent="0.2">
      <c r="A175" s="44" t="s">
        <v>78</v>
      </c>
      <c r="B175" s="44" t="s">
        <v>34</v>
      </c>
      <c r="C175" s="44" t="s">
        <v>151</v>
      </c>
      <c r="D175" s="44">
        <v>233</v>
      </c>
    </row>
    <row r="176" spans="1:4" x14ac:dyDescent="0.2">
      <c r="A176" s="44" t="s">
        <v>78</v>
      </c>
      <c r="B176" s="44" t="s">
        <v>35</v>
      </c>
      <c r="C176" s="44" t="s">
        <v>150</v>
      </c>
      <c r="D176" s="44">
        <v>1725</v>
      </c>
    </row>
    <row r="177" spans="1:4" x14ac:dyDescent="0.2">
      <c r="A177" s="44" t="s">
        <v>78</v>
      </c>
      <c r="B177" s="44" t="s">
        <v>35</v>
      </c>
      <c r="C177" s="44" t="s">
        <v>151</v>
      </c>
      <c r="D177" s="44">
        <v>186</v>
      </c>
    </row>
    <row r="178" spans="1:4" x14ac:dyDescent="0.2">
      <c r="A178" s="44" t="s">
        <v>78</v>
      </c>
      <c r="B178" s="44" t="s">
        <v>36</v>
      </c>
      <c r="C178" s="44" t="s">
        <v>150</v>
      </c>
      <c r="D178" s="44">
        <v>1732</v>
      </c>
    </row>
    <row r="179" spans="1:4" x14ac:dyDescent="0.2">
      <c r="A179" s="44" t="s">
        <v>78</v>
      </c>
      <c r="B179" s="44" t="s">
        <v>36</v>
      </c>
      <c r="C179" s="44" t="s">
        <v>151</v>
      </c>
      <c r="D179" s="44">
        <v>178</v>
      </c>
    </row>
    <row r="180" spans="1:4" x14ac:dyDescent="0.2">
      <c r="A180" s="44" t="s">
        <v>78</v>
      </c>
      <c r="B180" s="44" t="s">
        <v>37</v>
      </c>
      <c r="C180" s="44" t="s">
        <v>150</v>
      </c>
      <c r="D180" s="44">
        <v>1636</v>
      </c>
    </row>
    <row r="181" spans="1:4" x14ac:dyDescent="0.2">
      <c r="A181" s="44" t="s">
        <v>78</v>
      </c>
      <c r="B181" s="44" t="s">
        <v>37</v>
      </c>
      <c r="C181" s="44" t="s">
        <v>151</v>
      </c>
      <c r="D181" s="44">
        <v>173</v>
      </c>
    </row>
    <row r="182" spans="1:4" x14ac:dyDescent="0.2">
      <c r="A182" s="44" t="s">
        <v>78</v>
      </c>
      <c r="B182" s="44" t="s">
        <v>38</v>
      </c>
      <c r="C182" s="44" t="s">
        <v>150</v>
      </c>
      <c r="D182" s="44">
        <v>1609</v>
      </c>
    </row>
    <row r="183" spans="1:4" x14ac:dyDescent="0.2">
      <c r="A183" s="44" t="s">
        <v>78</v>
      </c>
      <c r="B183" s="44" t="s">
        <v>38</v>
      </c>
      <c r="C183" s="44" t="s">
        <v>151</v>
      </c>
      <c r="D183" s="44">
        <v>166</v>
      </c>
    </row>
    <row r="184" spans="1:4" x14ac:dyDescent="0.2">
      <c r="A184" s="44" t="s">
        <v>78</v>
      </c>
      <c r="B184" s="44" t="s">
        <v>39</v>
      </c>
      <c r="C184" s="44" t="s">
        <v>150</v>
      </c>
      <c r="D184" s="44">
        <v>1719</v>
      </c>
    </row>
    <row r="185" spans="1:4" x14ac:dyDescent="0.2">
      <c r="A185" s="44" t="s">
        <v>78</v>
      </c>
      <c r="B185" s="44" t="s">
        <v>39</v>
      </c>
      <c r="C185" s="44" t="s">
        <v>151</v>
      </c>
      <c r="D185" s="44">
        <v>139</v>
      </c>
    </row>
    <row r="186" spans="1:4" x14ac:dyDescent="0.2">
      <c r="A186" s="44" t="s">
        <v>78</v>
      </c>
      <c r="B186" s="44" t="s">
        <v>40</v>
      </c>
      <c r="C186" s="44" t="s">
        <v>150</v>
      </c>
      <c r="D186" s="44">
        <v>1485</v>
      </c>
    </row>
    <row r="187" spans="1:4" x14ac:dyDescent="0.2">
      <c r="A187" s="44" t="s">
        <v>78</v>
      </c>
      <c r="B187" s="44" t="s">
        <v>40</v>
      </c>
      <c r="C187" s="44" t="s">
        <v>151</v>
      </c>
      <c r="D187" s="44">
        <v>132</v>
      </c>
    </row>
    <row r="188" spans="1:4" x14ac:dyDescent="0.2">
      <c r="A188" s="44" t="s">
        <v>78</v>
      </c>
      <c r="B188" s="44" t="s">
        <v>41</v>
      </c>
      <c r="C188" s="44" t="s">
        <v>150</v>
      </c>
      <c r="D188" s="44">
        <v>1430</v>
      </c>
    </row>
    <row r="189" spans="1:4" x14ac:dyDescent="0.2">
      <c r="A189" s="44" t="s">
        <v>78</v>
      </c>
      <c r="B189" s="44" t="s">
        <v>41</v>
      </c>
      <c r="C189" s="44" t="s">
        <v>151</v>
      </c>
      <c r="D189" s="44">
        <v>125</v>
      </c>
    </row>
    <row r="190" spans="1:4" x14ac:dyDescent="0.2">
      <c r="A190" s="44" t="s">
        <v>78</v>
      </c>
      <c r="B190" s="44" t="s">
        <v>42</v>
      </c>
      <c r="C190" s="44" t="s">
        <v>150</v>
      </c>
      <c r="D190" s="44">
        <v>1498</v>
      </c>
    </row>
    <row r="191" spans="1:4" x14ac:dyDescent="0.2">
      <c r="A191" s="44" t="s">
        <v>78</v>
      </c>
      <c r="B191" s="44" t="s">
        <v>42</v>
      </c>
      <c r="C191" s="44" t="s">
        <v>151</v>
      </c>
      <c r="D191" s="44">
        <v>130</v>
      </c>
    </row>
    <row r="192" spans="1:4" x14ac:dyDescent="0.2">
      <c r="A192" s="44" t="s">
        <v>78</v>
      </c>
      <c r="B192" s="44" t="s">
        <v>43</v>
      </c>
      <c r="C192" s="44" t="s">
        <v>150</v>
      </c>
      <c r="D192" s="44">
        <v>1375</v>
      </c>
    </row>
    <row r="193" spans="1:4" x14ac:dyDescent="0.2">
      <c r="A193" s="44" t="s">
        <v>78</v>
      </c>
      <c r="B193" s="44" t="s">
        <v>43</v>
      </c>
      <c r="C193" s="44" t="s">
        <v>151</v>
      </c>
      <c r="D193" s="44">
        <v>126</v>
      </c>
    </row>
    <row r="194" spans="1:4" x14ac:dyDescent="0.2">
      <c r="A194" s="44" t="s">
        <v>78</v>
      </c>
      <c r="B194" s="44" t="s">
        <v>44</v>
      </c>
      <c r="C194" s="44" t="s">
        <v>150</v>
      </c>
      <c r="D194" s="44">
        <v>1468</v>
      </c>
    </row>
    <row r="195" spans="1:4" x14ac:dyDescent="0.2">
      <c r="A195" s="44" t="s">
        <v>78</v>
      </c>
      <c r="B195" s="44" t="s">
        <v>44</v>
      </c>
      <c r="C195" s="44" t="s">
        <v>151</v>
      </c>
      <c r="D195" s="44">
        <v>120</v>
      </c>
    </row>
    <row r="196" spans="1:4" x14ac:dyDescent="0.2">
      <c r="A196" s="44" t="s">
        <v>78</v>
      </c>
      <c r="B196" s="44" t="s">
        <v>45</v>
      </c>
      <c r="C196" s="44" t="s">
        <v>150</v>
      </c>
      <c r="D196" s="44">
        <v>1379</v>
      </c>
    </row>
    <row r="197" spans="1:4" x14ac:dyDescent="0.2">
      <c r="A197" s="44" t="s">
        <v>78</v>
      </c>
      <c r="B197" s="44" t="s">
        <v>45</v>
      </c>
      <c r="C197" s="44" t="s">
        <v>151</v>
      </c>
      <c r="D197" s="44">
        <v>163</v>
      </c>
    </row>
    <row r="198" spans="1:4" x14ac:dyDescent="0.2">
      <c r="A198" s="44" t="s">
        <v>78</v>
      </c>
      <c r="B198" s="44" t="s">
        <v>46</v>
      </c>
      <c r="C198" s="44" t="s">
        <v>150</v>
      </c>
      <c r="D198" s="44">
        <v>1376</v>
      </c>
    </row>
    <row r="199" spans="1:4" x14ac:dyDescent="0.2">
      <c r="A199" s="44" t="s">
        <v>78</v>
      </c>
      <c r="B199" s="44" t="s">
        <v>46</v>
      </c>
      <c r="C199" s="44" t="s">
        <v>151</v>
      </c>
      <c r="D199" s="44">
        <v>124</v>
      </c>
    </row>
    <row r="200" spans="1:4" x14ac:dyDescent="0.2">
      <c r="A200" s="44" t="s">
        <v>78</v>
      </c>
      <c r="B200" s="44" t="s">
        <v>47</v>
      </c>
      <c r="C200" s="44" t="s">
        <v>150</v>
      </c>
      <c r="D200" s="44">
        <v>1331</v>
      </c>
    </row>
    <row r="201" spans="1:4" x14ac:dyDescent="0.2">
      <c r="A201" s="44" t="s">
        <v>78</v>
      </c>
      <c r="B201" s="44" t="s">
        <v>47</v>
      </c>
      <c r="C201" s="44" t="s">
        <v>151</v>
      </c>
      <c r="D201" s="44">
        <v>101</v>
      </c>
    </row>
  </sheetData>
  <pageMargins left="0.7" right="0.7" top="0.75" bottom="0.75" header="0.3" footer="0.3"/>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O54"/>
  <sheetViews>
    <sheetView topLeftCell="A43" zoomScaleNormal="100" workbookViewId="0">
      <selection activeCell="K1" sqref="K1:N1048576"/>
    </sheetView>
  </sheetViews>
  <sheetFormatPr defaultRowHeight="15" x14ac:dyDescent="0.2"/>
  <cols>
    <col min="1" max="1" width="9.140625" style="19"/>
    <col min="2" max="5" width="9.42578125" style="19" bestFit="1" customWidth="1"/>
    <col min="6" max="6" width="43.5703125" style="45" customWidth="1"/>
    <col min="7" max="9" width="9.42578125" style="19" bestFit="1" customWidth="1"/>
    <col min="10" max="10" width="9.140625" style="19"/>
    <col min="11" max="14" width="15.85546875" style="19" customWidth="1"/>
    <col min="15" max="15" width="10.85546875" style="19" bestFit="1" customWidth="1"/>
    <col min="16" max="16384" width="9.140625" style="19"/>
  </cols>
  <sheetData>
    <row r="1" spans="1:15" ht="15.75" x14ac:dyDescent="0.25">
      <c r="A1" s="18"/>
    </row>
    <row r="3" spans="1:15" x14ac:dyDescent="0.2">
      <c r="B3" s="19" t="str">
        <f>FIRE0201!A3</f>
        <v>Total dwelling fires</v>
      </c>
      <c r="L3" s="19" t="s">
        <v>82</v>
      </c>
    </row>
    <row r="4" spans="1:15" ht="15.75" x14ac:dyDescent="0.2">
      <c r="A4" s="19" t="s">
        <v>83</v>
      </c>
      <c r="B4" s="19" t="s">
        <v>32</v>
      </c>
      <c r="C4" s="19" t="s">
        <v>77</v>
      </c>
      <c r="D4" s="19" t="s">
        <v>78</v>
      </c>
      <c r="E4" s="19" t="s">
        <v>81</v>
      </c>
      <c r="F4" s="45" t="s">
        <v>32</v>
      </c>
      <c r="G4" s="19" t="s">
        <v>77</v>
      </c>
      <c r="H4" s="19" t="s">
        <v>78</v>
      </c>
      <c r="I4" s="19" t="s">
        <v>81</v>
      </c>
      <c r="K4" s="46" t="s">
        <v>32</v>
      </c>
      <c r="L4" s="46" t="s">
        <v>77</v>
      </c>
      <c r="M4" s="46" t="s">
        <v>78</v>
      </c>
      <c r="N4" s="47" t="s">
        <v>81</v>
      </c>
      <c r="O4" s="46" t="s">
        <v>101</v>
      </c>
    </row>
    <row r="5" spans="1:15" x14ac:dyDescent="0.2">
      <c r="A5" s="19" t="s">
        <v>48</v>
      </c>
      <c r="B5" s="45" cm="1">
        <f t="array" ref="B5">IF(IF($B$3="Total dwelling fires",SUMPRODUCT(('Data - dwelling fires'!$A$2:$A$25261=B$4)*('Data - dwelling fires'!$B$2:$B$25261=$A5)*('Data - dwelling fires'!$D$2:$D$25261)),SUMPRODUCT(('Data - dwelling fires'!$A$2:$A$25261=B$4)*('Data - dwelling fires'!$B$2:$B$25261=$A5)*('Data - dwelling fires'!$C$2:$C$25261=$B$3)*('Data - dwelling fires'!$D$2:$D$25261)))=0,"..",IF($B$3="Total dwelling fires",SUMPRODUCT(('Data - dwelling fires'!$A$2:$A$25261=B$4)*('Data - dwelling fires'!$B$2:$B$25261=$A5)*('Data - dwelling fires'!$D$2:$D$25261)),SUMPRODUCT(('Data - dwelling fires'!$A$2:$A$25261=B$4)*('Data - dwelling fires'!$B$2:$B$25261=$A5)*('Data - dwelling fires'!$C$2:$C$25261=$B$3)*('Data - dwelling fires'!$D$2:$D$25261))))</f>
        <v>44601</v>
      </c>
      <c r="C5" s="45" t="str" cm="1">
        <f t="array" ref="C5">IF(IF($B$3="Total dwelling fires",SUMPRODUCT(('Data - dwelling fires'!$A$2:$A$25261=C$4)*('Data - dwelling fires'!$B$2:$B$25261=$A5)*('Data - dwelling fires'!$D$2:$D$25261)),SUMPRODUCT(('Data - dwelling fires'!$A$2:$A$25261=C$4)*('Data - dwelling fires'!$B$2:$B$25261=$A5)*('Data - dwelling fires'!$C$2:$C$25261=$B$3)*('Data - dwelling fires'!$D$2:$D$25261)))=0,"..",IF($B$3="Total dwelling fires",SUMPRODUCT(('Data - dwelling fires'!$A$2:$A$25261=C$4)*('Data - dwelling fires'!$B$2:$B$25261=$A5)*('Data - dwelling fires'!$D$2:$D$25261)),SUMPRODUCT(('Data - dwelling fires'!$A$2:$A$25261=C$4)*('Data - dwelling fires'!$B$2:$B$25261=$A5)*('Data - dwelling fires'!$C$2:$C$25261=$B$3)*('Data - dwelling fires'!$D$2:$D$25261))))</f>
        <v>..</v>
      </c>
      <c r="D5" s="45" t="str" cm="1">
        <f t="array" ref="D5">IF(IF($B$3="Total dwelling fires",SUMPRODUCT(('Data - dwelling fires'!$A$2:$A$25261=D$4)*('Data - dwelling fires'!$B$2:$B$25261=$A5)*('Data - dwelling fires'!$D$2:$D$25261)),SUMPRODUCT(('Data - dwelling fires'!$A$2:$A$25261=D$4)*('Data - dwelling fires'!$B$2:$B$25261=$A5)*('Data - dwelling fires'!$C$2:$C$25261=$B$3)*('Data - dwelling fires'!$D$2:$D$25261)))=0,"..",IF($B$3="Total dwelling fires",SUMPRODUCT(('Data - dwelling fires'!$A$2:$A$25261=D$4)*('Data - dwelling fires'!$B$2:$B$25261=$A5)*('Data - dwelling fires'!$D$2:$D$25261)),SUMPRODUCT(('Data - dwelling fires'!$A$2:$A$25261=D$4)*('Data - dwelling fires'!$B$2:$B$25261=$A5)*('Data - dwelling fires'!$C$2:$C$25261=$B$3)*('Data - dwelling fires'!$D$2:$D$25261))))</f>
        <v>..</v>
      </c>
      <c r="E5" s="45" t="str" cm="1">
        <f t="array" ref="E5">IF(OR(B5="..",C5="..",D5=".."),IF(SUMPRODUCT(('Data - dwelling fires'!$A$2:$A$25258=E$4)*('Data - dwelling fires'!$B$2:$B$25258=$A5)*('Data - dwelling fires'!$C$2:$C$25258=$B$3)*('Data - dwelling fires'!$D$2:$D$25258))=0,"..",SUMPRODUCT(('Data - dwelling fires'!$A$2:$A$25258=E$4)*('Data - dwelling fires'!$B$2:$B$25258=$A5)*('Data - dwelling fires'!$C$2:$C$25258=$B$3)*('Data - dwelling fires'!$D$2:$D$25258))),B5+C5+D5)</f>
        <v>..</v>
      </c>
      <c r="F5" s="45">
        <f>IF(OR(B5="..",K5=""),"..",ROUND(1000000*(B5/K5),0))</f>
        <v>953</v>
      </c>
      <c r="G5" s="45" t="str">
        <f t="shared" ref="G5:I20" si="0">IF(OR(C5="..",L5=""),"..",ROUND(1000000*(C5/L5),0))</f>
        <v>..</v>
      </c>
      <c r="H5" s="45" t="str">
        <f t="shared" si="0"/>
        <v>..</v>
      </c>
      <c r="I5" s="45" t="str">
        <f t="shared" si="0"/>
        <v>..</v>
      </c>
      <c r="K5" s="45" cm="1">
        <f t="array" ref="K5">IF(SUMPRODUCT(('Data - population'!$B$2:$B$38568=$A5)*('Data - population'!$C$2:$C$38568=K$4)*('Data - population'!$D$2:$D$38568)),SUMPRODUCT(('Data - population'!$B$2:$B$38568=$A5)*('Data - population'!$C$2:$C$38568=K$4)*('Data - population'!$D$2:$D$38568)),"..")</f>
        <v>46820800</v>
      </c>
      <c r="L5" s="45" cm="1">
        <f t="array" ref="L5">IF(SUMPRODUCT(('Data - population'!$B$2:$B$38568=$A5)*('Data - population'!$C$2:$C$38568=L$4)*('Data - population'!$D$2:$D$38568)),SUMPRODUCT(('Data - population'!$B$2:$B$38568=$A5)*('Data - population'!$C$2:$C$38568=L$4)*('Data - population'!$D$2:$D$38568)),"..")</f>
        <v>5180200</v>
      </c>
      <c r="M5" s="45" cm="1">
        <f t="array" ref="M5">IF(SUMPRODUCT(('Data - population'!$B$2:$B$38568=$A5)*('Data - population'!$C$2:$C$38568=M$4)*('Data - population'!$D$2:$D$38568)),SUMPRODUCT(('Data - population'!$B$2:$B$38568=$A5)*('Data - population'!$C$2:$C$38568=M$4)*('Data - population'!$D$2:$D$38568)),"..")</f>
        <v>2813500</v>
      </c>
      <c r="N5" s="45" cm="1">
        <f t="array" ref="N5">IF(SUMPRODUCT(('Data - population'!$B$2:$B$38568=$A5)*('Data - population'!$C$2:$C$38568=N$4)*('Data - population'!$D$2:$D$38568)),SUMPRODUCT(('Data - population'!$B$2:$B$38568=$A5)*('Data - population'!$C$2:$C$38568=N$4)*('Data - population'!$D$2:$D$38568)),"..")</f>
        <v>54814500</v>
      </c>
      <c r="O5" s="19">
        <f>K5+L5+M5-N5</f>
        <v>0</v>
      </c>
    </row>
    <row r="6" spans="1:15" x14ac:dyDescent="0.2">
      <c r="A6" s="19" t="s">
        <v>49</v>
      </c>
      <c r="B6" s="45" cm="1">
        <f t="array" ref="B6">IF(IF($B$3="Total dwelling fires",SUMPRODUCT(('Data - dwelling fires'!$A$2:$A$25261=B$4)*('Data - dwelling fires'!$B$2:$B$25261=$A6)*('Data - dwelling fires'!$D$2:$D$25261)),SUMPRODUCT(('Data - dwelling fires'!$A$2:$A$25261=B$4)*('Data - dwelling fires'!$B$2:$B$25261=$A6)*('Data - dwelling fires'!$C$2:$C$25261=$B$3)*('Data - dwelling fires'!$D$2:$D$25261)))=0,"..",IF($B$3="Total dwelling fires",SUMPRODUCT(('Data - dwelling fires'!$A$2:$A$25261=B$4)*('Data - dwelling fires'!$B$2:$B$25261=$A6)*('Data - dwelling fires'!$D$2:$D$25261)),SUMPRODUCT(('Data - dwelling fires'!$A$2:$A$25261=B$4)*('Data - dwelling fires'!$B$2:$B$25261=$A6)*('Data - dwelling fires'!$C$2:$C$25261=$B$3)*('Data - dwelling fires'!$D$2:$D$25261))))</f>
        <v>44094</v>
      </c>
      <c r="C6" s="45" t="str" cm="1">
        <f t="array" ref="C6">IF(IF($B$3="Total dwelling fires",SUMPRODUCT(('Data - dwelling fires'!$A$2:$A$25261=C$4)*('Data - dwelling fires'!$B$2:$B$25261=$A6)*('Data - dwelling fires'!$D$2:$D$25261)),SUMPRODUCT(('Data - dwelling fires'!$A$2:$A$25261=C$4)*('Data - dwelling fires'!$B$2:$B$25261=$A6)*('Data - dwelling fires'!$C$2:$C$25261=$B$3)*('Data - dwelling fires'!$D$2:$D$25261)))=0,"..",IF($B$3="Total dwelling fires",SUMPRODUCT(('Data - dwelling fires'!$A$2:$A$25261=C$4)*('Data - dwelling fires'!$B$2:$B$25261=$A6)*('Data - dwelling fires'!$D$2:$D$25261)),SUMPRODUCT(('Data - dwelling fires'!$A$2:$A$25261=C$4)*('Data - dwelling fires'!$B$2:$B$25261=$A6)*('Data - dwelling fires'!$C$2:$C$25261=$B$3)*('Data - dwelling fires'!$D$2:$D$25261))))</f>
        <v>..</v>
      </c>
      <c r="D6" s="45" t="str" cm="1">
        <f t="array" ref="D6">IF(IF($B$3="Total dwelling fires",SUMPRODUCT(('Data - dwelling fires'!$A$2:$A$25261=D$4)*('Data - dwelling fires'!$B$2:$B$25261=$A6)*('Data - dwelling fires'!$D$2:$D$25261)),SUMPRODUCT(('Data - dwelling fires'!$A$2:$A$25261=D$4)*('Data - dwelling fires'!$B$2:$B$25261=$A6)*('Data - dwelling fires'!$C$2:$C$25261=$B$3)*('Data - dwelling fires'!$D$2:$D$25261)))=0,"..",IF($B$3="Total dwelling fires",SUMPRODUCT(('Data - dwelling fires'!$A$2:$A$25261=D$4)*('Data - dwelling fires'!$B$2:$B$25261=$A6)*('Data - dwelling fires'!$D$2:$D$25261)),SUMPRODUCT(('Data - dwelling fires'!$A$2:$A$25261=D$4)*('Data - dwelling fires'!$B$2:$B$25261=$A6)*('Data - dwelling fires'!$C$2:$C$25261=$B$3)*('Data - dwelling fires'!$D$2:$D$25261))))</f>
        <v>..</v>
      </c>
      <c r="E6" s="45" t="str" cm="1">
        <f t="array" ref="E6">IF(OR(B6="..",C6="..",D6=".."),IF(SUMPRODUCT(('Data - dwelling fires'!$A$2:$A$25258=E$4)*('Data - dwelling fires'!$B$2:$B$25258=$A6)*('Data - dwelling fires'!$C$2:$C$25258=$B$3)*('Data - dwelling fires'!$D$2:$D$25258))=0,"..",SUMPRODUCT(('Data - dwelling fires'!$A$2:$A$25258=E$4)*('Data - dwelling fires'!$B$2:$B$25258=$A6)*('Data - dwelling fires'!$C$2:$C$25258=$B$3)*('Data - dwelling fires'!$D$2:$D$25258))),B6+C6+D6)</f>
        <v>..</v>
      </c>
      <c r="F6" s="45">
        <f t="shared" ref="F6:I44" si="1">IF(OR(B6="..",K6=""),"..",ROUND(1000000*(B6/K6),0))</f>
        <v>943</v>
      </c>
      <c r="G6" s="45" t="str">
        <f t="shared" si="0"/>
        <v>..</v>
      </c>
      <c r="H6" s="45" t="str">
        <f t="shared" si="0"/>
        <v>..</v>
      </c>
      <c r="I6" s="45" t="str">
        <f t="shared" si="0"/>
        <v>..</v>
      </c>
      <c r="K6" s="45" cm="1">
        <f t="array" ref="K6">IF(SUMPRODUCT(('Data - population'!$B$2:$B$38568=$A6)*('Data - population'!$C$2:$C$38568=K$4)*('Data - population'!$D$2:$D$38568)),SUMPRODUCT(('Data - population'!$B$2:$B$38568=$A6)*('Data - population'!$C$2:$C$38568=K$4)*('Data - population'!$D$2:$D$38568)),"..")</f>
        <v>46777300</v>
      </c>
      <c r="L6" s="45" cm="1">
        <f t="array" ref="L6">IF(SUMPRODUCT(('Data - population'!$B$2:$B$38568=$A6)*('Data - population'!$C$2:$C$38568=L$4)*('Data - population'!$D$2:$D$38568)),SUMPRODUCT(('Data - population'!$B$2:$B$38568=$A6)*('Data - population'!$C$2:$C$38568=L$4)*('Data - population'!$D$2:$D$38568)),"..")</f>
        <v>5164500</v>
      </c>
      <c r="M6" s="45" cm="1">
        <f t="array" ref="M6">IF(SUMPRODUCT(('Data - population'!$B$2:$B$38568=$A6)*('Data - population'!$C$2:$C$38568=M$4)*('Data - population'!$D$2:$D$38568)),SUMPRODUCT(('Data - population'!$B$2:$B$38568=$A6)*('Data - population'!$C$2:$C$38568=M$4)*('Data - population'!$D$2:$D$38568)),"..")</f>
        <v>2804300</v>
      </c>
      <c r="N6" s="45" cm="1">
        <f t="array" ref="N6">IF(SUMPRODUCT(('Data - population'!$B$2:$B$38568=$A6)*('Data - population'!$C$2:$C$38568=N$4)*('Data - population'!$D$2:$D$38568)),SUMPRODUCT(('Data - population'!$B$2:$B$38568=$A6)*('Data - population'!$C$2:$C$38568=N$4)*('Data - population'!$D$2:$D$38568)),"..")</f>
        <v>54746200</v>
      </c>
      <c r="O6" s="19">
        <f t="shared" ref="O6:O49" si="2">K6+L6+M6-N6</f>
        <v>-100</v>
      </c>
    </row>
    <row r="7" spans="1:15" x14ac:dyDescent="0.2">
      <c r="A7" s="19" t="s">
        <v>50</v>
      </c>
      <c r="B7" s="45" cm="1">
        <f t="array" ref="B7">IF(IF($B$3="Total dwelling fires",SUMPRODUCT(('Data - dwelling fires'!$A$2:$A$25261=B$4)*('Data - dwelling fires'!$B$2:$B$25261=$A7)*('Data - dwelling fires'!$D$2:$D$25261)),SUMPRODUCT(('Data - dwelling fires'!$A$2:$A$25261=B$4)*('Data - dwelling fires'!$B$2:$B$25261=$A7)*('Data - dwelling fires'!$C$2:$C$25261=$B$3)*('Data - dwelling fires'!$D$2:$D$25261)))=0,"..",IF($B$3="Total dwelling fires",SUMPRODUCT(('Data - dwelling fires'!$A$2:$A$25261=B$4)*('Data - dwelling fires'!$B$2:$B$25261=$A7)*('Data - dwelling fires'!$D$2:$D$25261)),SUMPRODUCT(('Data - dwelling fires'!$A$2:$A$25261=B$4)*('Data - dwelling fires'!$B$2:$B$25261=$A7)*('Data - dwelling fires'!$C$2:$C$25261=$B$3)*('Data - dwelling fires'!$D$2:$D$25261))))</f>
        <v>44964</v>
      </c>
      <c r="C7" s="45" t="str" cm="1">
        <f t="array" ref="C7">IF(IF($B$3="Total dwelling fires",SUMPRODUCT(('Data - dwelling fires'!$A$2:$A$25261=C$4)*('Data - dwelling fires'!$B$2:$B$25261=$A7)*('Data - dwelling fires'!$D$2:$D$25261)),SUMPRODUCT(('Data - dwelling fires'!$A$2:$A$25261=C$4)*('Data - dwelling fires'!$B$2:$B$25261=$A7)*('Data - dwelling fires'!$C$2:$C$25261=$B$3)*('Data - dwelling fires'!$D$2:$D$25261)))=0,"..",IF($B$3="Total dwelling fires",SUMPRODUCT(('Data - dwelling fires'!$A$2:$A$25261=C$4)*('Data - dwelling fires'!$B$2:$B$25261=$A7)*('Data - dwelling fires'!$D$2:$D$25261)),SUMPRODUCT(('Data - dwelling fires'!$A$2:$A$25261=C$4)*('Data - dwelling fires'!$B$2:$B$25261=$A7)*('Data - dwelling fires'!$C$2:$C$25261=$B$3)*('Data - dwelling fires'!$D$2:$D$25261))))</f>
        <v>..</v>
      </c>
      <c r="D7" s="45" t="str" cm="1">
        <f t="array" ref="D7">IF(IF($B$3="Total dwelling fires",SUMPRODUCT(('Data - dwelling fires'!$A$2:$A$25261=D$4)*('Data - dwelling fires'!$B$2:$B$25261=$A7)*('Data - dwelling fires'!$D$2:$D$25261)),SUMPRODUCT(('Data - dwelling fires'!$A$2:$A$25261=D$4)*('Data - dwelling fires'!$B$2:$B$25261=$A7)*('Data - dwelling fires'!$C$2:$C$25261=$B$3)*('Data - dwelling fires'!$D$2:$D$25261)))=0,"..",IF($B$3="Total dwelling fires",SUMPRODUCT(('Data - dwelling fires'!$A$2:$A$25261=D$4)*('Data - dwelling fires'!$B$2:$B$25261=$A7)*('Data - dwelling fires'!$D$2:$D$25261)),SUMPRODUCT(('Data - dwelling fires'!$A$2:$A$25261=D$4)*('Data - dwelling fires'!$B$2:$B$25261=$A7)*('Data - dwelling fires'!$C$2:$C$25261=$B$3)*('Data - dwelling fires'!$D$2:$D$25261))))</f>
        <v>..</v>
      </c>
      <c r="E7" s="45" t="str" cm="1">
        <f t="array" ref="E7">IF(OR(B7="..",C7="..",D7=".."),IF(SUMPRODUCT(('Data - dwelling fires'!$A$2:$A$25258=E$4)*('Data - dwelling fires'!$B$2:$B$25258=$A7)*('Data - dwelling fires'!$C$2:$C$25258=$B$3)*('Data - dwelling fires'!$D$2:$D$25258))=0,"..",SUMPRODUCT(('Data - dwelling fires'!$A$2:$A$25258=E$4)*('Data - dwelling fires'!$B$2:$B$25258=$A7)*('Data - dwelling fires'!$C$2:$C$25258=$B$3)*('Data - dwelling fires'!$D$2:$D$25258))),B7+C7+D7)</f>
        <v>..</v>
      </c>
      <c r="F7" s="45">
        <f t="shared" si="1"/>
        <v>960</v>
      </c>
      <c r="G7" s="45" t="str">
        <f t="shared" si="0"/>
        <v>..</v>
      </c>
      <c r="H7" s="45" t="str">
        <f t="shared" si="0"/>
        <v>..</v>
      </c>
      <c r="I7" s="45" t="str">
        <f t="shared" si="0"/>
        <v>..</v>
      </c>
      <c r="K7" s="45" cm="1">
        <f t="array" ref="K7">IF(SUMPRODUCT(('Data - population'!$B$2:$B$38568=$A7)*('Data - population'!$C$2:$C$38568=K$4)*('Data - population'!$D$2:$D$38568)),SUMPRODUCT(('Data - population'!$B$2:$B$38568=$A7)*('Data - population'!$C$2:$C$38568=K$4)*('Data - population'!$D$2:$D$38568)),"..")</f>
        <v>46813700</v>
      </c>
      <c r="L7" s="45" cm="1">
        <f t="array" ref="L7">IF(SUMPRODUCT(('Data - population'!$B$2:$B$38568=$A7)*('Data - population'!$C$2:$C$38568=L$4)*('Data - population'!$D$2:$D$38568)),SUMPRODUCT(('Data - population'!$B$2:$B$38568=$A7)*('Data - population'!$C$2:$C$38568=L$4)*('Data - population'!$D$2:$D$38568)),"..")</f>
        <v>5148100</v>
      </c>
      <c r="M7" s="45" cm="1">
        <f t="array" ref="M7">IF(SUMPRODUCT(('Data - population'!$B$2:$B$38568=$A7)*('Data - population'!$C$2:$C$38568=M$4)*('Data - population'!$D$2:$D$38568)),SUMPRODUCT(('Data - population'!$B$2:$B$38568=$A7)*('Data - population'!$C$2:$C$38568=M$4)*('Data - population'!$D$2:$D$38568)),"..")</f>
        <v>2803300</v>
      </c>
      <c r="N7" s="45" cm="1">
        <f t="array" ref="N7">IF(SUMPRODUCT(('Data - population'!$B$2:$B$38568=$A7)*('Data - population'!$C$2:$C$38568=N$4)*('Data - population'!$D$2:$D$38568)),SUMPRODUCT(('Data - population'!$B$2:$B$38568=$A7)*('Data - population'!$C$2:$C$38568=N$4)*('Data - population'!$D$2:$D$38568)),"..")</f>
        <v>54765100</v>
      </c>
      <c r="O7" s="19">
        <f t="shared" si="2"/>
        <v>0</v>
      </c>
    </row>
    <row r="8" spans="1:15" x14ac:dyDescent="0.2">
      <c r="A8" s="19" t="s">
        <v>51</v>
      </c>
      <c r="B8" s="45" cm="1">
        <f t="array" ref="B8">IF(IF($B$3="Total dwelling fires",SUMPRODUCT(('Data - dwelling fires'!$A$2:$A$25261=B$4)*('Data - dwelling fires'!$B$2:$B$25261=$A8)*('Data - dwelling fires'!$D$2:$D$25261)),SUMPRODUCT(('Data - dwelling fires'!$A$2:$A$25261=B$4)*('Data - dwelling fires'!$B$2:$B$25261=$A8)*('Data - dwelling fires'!$C$2:$C$25261=$B$3)*('Data - dwelling fires'!$D$2:$D$25261)))=0,"..",IF($B$3="Total dwelling fires",SUMPRODUCT(('Data - dwelling fires'!$A$2:$A$25261=B$4)*('Data - dwelling fires'!$B$2:$B$25261=$A8)*('Data - dwelling fires'!$D$2:$D$25261)),SUMPRODUCT(('Data - dwelling fires'!$A$2:$A$25261=B$4)*('Data - dwelling fires'!$B$2:$B$25261=$A8)*('Data - dwelling fires'!$C$2:$C$25261=$B$3)*('Data - dwelling fires'!$D$2:$D$25261))))</f>
        <v>47115</v>
      </c>
      <c r="C8" s="45" t="str" cm="1">
        <f t="array" ref="C8">IF(IF($B$3="Total dwelling fires",SUMPRODUCT(('Data - dwelling fires'!$A$2:$A$25261=C$4)*('Data - dwelling fires'!$B$2:$B$25261=$A8)*('Data - dwelling fires'!$D$2:$D$25261)),SUMPRODUCT(('Data - dwelling fires'!$A$2:$A$25261=C$4)*('Data - dwelling fires'!$B$2:$B$25261=$A8)*('Data - dwelling fires'!$C$2:$C$25261=$B$3)*('Data - dwelling fires'!$D$2:$D$25261)))=0,"..",IF($B$3="Total dwelling fires",SUMPRODUCT(('Data - dwelling fires'!$A$2:$A$25261=C$4)*('Data - dwelling fires'!$B$2:$B$25261=$A8)*('Data - dwelling fires'!$D$2:$D$25261)),SUMPRODUCT(('Data - dwelling fires'!$A$2:$A$25261=C$4)*('Data - dwelling fires'!$B$2:$B$25261=$A8)*('Data - dwelling fires'!$C$2:$C$25261=$B$3)*('Data - dwelling fires'!$D$2:$D$25261))))</f>
        <v>..</v>
      </c>
      <c r="D8" s="45" t="str" cm="1">
        <f t="array" ref="D8">IF(IF($B$3="Total dwelling fires",SUMPRODUCT(('Data - dwelling fires'!$A$2:$A$25261=D$4)*('Data - dwelling fires'!$B$2:$B$25261=$A8)*('Data - dwelling fires'!$D$2:$D$25261)),SUMPRODUCT(('Data - dwelling fires'!$A$2:$A$25261=D$4)*('Data - dwelling fires'!$B$2:$B$25261=$A8)*('Data - dwelling fires'!$C$2:$C$25261=$B$3)*('Data - dwelling fires'!$D$2:$D$25261)))=0,"..",IF($B$3="Total dwelling fires",SUMPRODUCT(('Data - dwelling fires'!$A$2:$A$25261=D$4)*('Data - dwelling fires'!$B$2:$B$25261=$A8)*('Data - dwelling fires'!$D$2:$D$25261)),SUMPRODUCT(('Data - dwelling fires'!$A$2:$A$25261=D$4)*('Data - dwelling fires'!$B$2:$B$25261=$A8)*('Data - dwelling fires'!$C$2:$C$25261=$B$3)*('Data - dwelling fires'!$D$2:$D$25261))))</f>
        <v>..</v>
      </c>
      <c r="E8" s="45" t="str" cm="1">
        <f t="array" ref="E8">IF(OR(B8="..",C8="..",D8=".."),IF(SUMPRODUCT(('Data - dwelling fires'!$A$2:$A$25258=E$4)*('Data - dwelling fires'!$B$2:$B$25258=$A8)*('Data - dwelling fires'!$C$2:$C$25258=$B$3)*('Data - dwelling fires'!$D$2:$D$25258))=0,"..",SUMPRODUCT(('Data - dwelling fires'!$A$2:$A$25258=E$4)*('Data - dwelling fires'!$B$2:$B$25258=$A8)*('Data - dwelling fires'!$C$2:$C$25258=$B$3)*('Data - dwelling fires'!$D$2:$D$25258))),B8+C8+D8)</f>
        <v>..</v>
      </c>
      <c r="F8" s="45">
        <f t="shared" si="1"/>
        <v>1004</v>
      </c>
      <c r="G8" s="45" t="str">
        <f t="shared" si="0"/>
        <v>..</v>
      </c>
      <c r="H8" s="45" t="str">
        <f t="shared" si="0"/>
        <v>..</v>
      </c>
      <c r="I8" s="45" t="str">
        <f t="shared" si="0"/>
        <v>..</v>
      </c>
      <c r="K8" s="45" cm="1">
        <f t="array" ref="K8">IF(SUMPRODUCT(('Data - population'!$B$2:$B$38568=$A8)*('Data - population'!$C$2:$C$38568=K$4)*('Data - population'!$D$2:$D$38568)),SUMPRODUCT(('Data - population'!$B$2:$B$38568=$A8)*('Data - population'!$C$2:$C$38568=K$4)*('Data - population'!$D$2:$D$38568)),"..")</f>
        <v>46912400</v>
      </c>
      <c r="L8" s="45" cm="1">
        <f t="array" ref="L8">IF(SUMPRODUCT(('Data - population'!$B$2:$B$38568=$A8)*('Data - population'!$C$2:$C$38568=L$4)*('Data - population'!$D$2:$D$38568)),SUMPRODUCT(('Data - population'!$B$2:$B$38568=$A8)*('Data - population'!$C$2:$C$38568=L$4)*('Data - population'!$D$2:$D$38568)),"..")</f>
        <v>5138900</v>
      </c>
      <c r="M8" s="45" cm="1">
        <f t="array" ref="M8">IF(SUMPRODUCT(('Data - population'!$B$2:$B$38568=$A8)*('Data - population'!$C$2:$C$38568=M$4)*('Data - population'!$D$2:$D$38568)),SUMPRODUCT(('Data - population'!$B$2:$B$38568=$A8)*('Data - population'!$C$2:$C$38568=M$4)*('Data - population'!$D$2:$D$38568)),"..")</f>
        <v>2800700</v>
      </c>
      <c r="N8" s="45" cm="1">
        <f t="array" ref="N8">IF(SUMPRODUCT(('Data - population'!$B$2:$B$38568=$A8)*('Data - population'!$C$2:$C$38568=N$4)*('Data - population'!$D$2:$D$38568)),SUMPRODUCT(('Data - population'!$B$2:$B$38568=$A8)*('Data - population'!$C$2:$C$38568=N$4)*('Data - population'!$D$2:$D$38568)),"..")</f>
        <v>54852000</v>
      </c>
      <c r="O8" s="19">
        <f t="shared" si="2"/>
        <v>0</v>
      </c>
    </row>
    <row r="9" spans="1:15" x14ac:dyDescent="0.2">
      <c r="A9" s="19" t="s">
        <v>52</v>
      </c>
      <c r="B9" s="45" cm="1">
        <f t="array" ref="B9">IF(IF($B$3="Total dwelling fires",SUMPRODUCT(('Data - dwelling fires'!$A$2:$A$25261=B$4)*('Data - dwelling fires'!$B$2:$B$25261=$A9)*('Data - dwelling fires'!$D$2:$D$25261)),SUMPRODUCT(('Data - dwelling fires'!$A$2:$A$25261=B$4)*('Data - dwelling fires'!$B$2:$B$25261=$A9)*('Data - dwelling fires'!$C$2:$C$25261=$B$3)*('Data - dwelling fires'!$D$2:$D$25261)))=0,"..",IF($B$3="Total dwelling fires",SUMPRODUCT(('Data - dwelling fires'!$A$2:$A$25261=B$4)*('Data - dwelling fires'!$B$2:$B$25261=$A9)*('Data - dwelling fires'!$D$2:$D$25261)),SUMPRODUCT(('Data - dwelling fires'!$A$2:$A$25261=B$4)*('Data - dwelling fires'!$B$2:$B$25261=$A9)*('Data - dwelling fires'!$C$2:$C$25261=$B$3)*('Data - dwelling fires'!$D$2:$D$25261))))</f>
        <v>49029</v>
      </c>
      <c r="C9" s="45" t="str" cm="1">
        <f t="array" ref="C9">IF(IF($B$3="Total dwelling fires",SUMPRODUCT(('Data - dwelling fires'!$A$2:$A$25261=C$4)*('Data - dwelling fires'!$B$2:$B$25261=$A9)*('Data - dwelling fires'!$D$2:$D$25261)),SUMPRODUCT(('Data - dwelling fires'!$A$2:$A$25261=C$4)*('Data - dwelling fires'!$B$2:$B$25261=$A9)*('Data - dwelling fires'!$C$2:$C$25261=$B$3)*('Data - dwelling fires'!$D$2:$D$25261)))=0,"..",IF($B$3="Total dwelling fires",SUMPRODUCT(('Data - dwelling fires'!$A$2:$A$25261=C$4)*('Data - dwelling fires'!$B$2:$B$25261=$A9)*('Data - dwelling fires'!$D$2:$D$25261)),SUMPRODUCT(('Data - dwelling fires'!$A$2:$A$25261=C$4)*('Data - dwelling fires'!$B$2:$B$25261=$A9)*('Data - dwelling fires'!$C$2:$C$25261=$B$3)*('Data - dwelling fires'!$D$2:$D$25261))))</f>
        <v>..</v>
      </c>
      <c r="D9" s="45" t="str" cm="1">
        <f t="array" ref="D9">IF(IF($B$3="Total dwelling fires",SUMPRODUCT(('Data - dwelling fires'!$A$2:$A$25261=D$4)*('Data - dwelling fires'!$B$2:$B$25261=$A9)*('Data - dwelling fires'!$D$2:$D$25261)),SUMPRODUCT(('Data - dwelling fires'!$A$2:$A$25261=D$4)*('Data - dwelling fires'!$B$2:$B$25261=$A9)*('Data - dwelling fires'!$C$2:$C$25261=$B$3)*('Data - dwelling fires'!$D$2:$D$25261)))=0,"..",IF($B$3="Total dwelling fires",SUMPRODUCT(('Data - dwelling fires'!$A$2:$A$25261=D$4)*('Data - dwelling fires'!$B$2:$B$25261=$A9)*('Data - dwelling fires'!$D$2:$D$25261)),SUMPRODUCT(('Data - dwelling fires'!$A$2:$A$25261=D$4)*('Data - dwelling fires'!$B$2:$B$25261=$A9)*('Data - dwelling fires'!$C$2:$C$25261=$B$3)*('Data - dwelling fires'!$D$2:$D$25261))))</f>
        <v>..</v>
      </c>
      <c r="E9" s="45" t="str" cm="1">
        <f t="array" ref="E9">IF(OR(B9="..",C9="..",D9=".."),IF(SUMPRODUCT(('Data - dwelling fires'!$A$2:$A$25258=E$4)*('Data - dwelling fires'!$B$2:$B$25258=$A9)*('Data - dwelling fires'!$C$2:$C$25258=$B$3)*('Data - dwelling fires'!$D$2:$D$25258))=0,"..",SUMPRODUCT(('Data - dwelling fires'!$A$2:$A$25258=E$4)*('Data - dwelling fires'!$B$2:$B$25258=$A9)*('Data - dwelling fires'!$C$2:$C$25258=$B$3)*('Data - dwelling fires'!$D$2:$D$25258))),B9+C9+D9)</f>
        <v>..</v>
      </c>
      <c r="F9" s="45">
        <f t="shared" si="1"/>
        <v>1042</v>
      </c>
      <c r="G9" s="45" t="str">
        <f t="shared" si="0"/>
        <v>..</v>
      </c>
      <c r="H9" s="45" t="str">
        <f t="shared" si="0"/>
        <v>..</v>
      </c>
      <c r="I9" s="45" t="str">
        <f t="shared" si="0"/>
        <v>..</v>
      </c>
      <c r="K9" s="45" cm="1">
        <f t="array" ref="K9">IF(SUMPRODUCT(('Data - population'!$B$2:$B$38568=$A9)*('Data - population'!$C$2:$C$38568=K$4)*('Data - population'!$D$2:$D$38568)),SUMPRODUCT(('Data - population'!$B$2:$B$38568=$A9)*('Data - population'!$C$2:$C$38568=K$4)*('Data - population'!$D$2:$D$38568)),"..")</f>
        <v>47057400</v>
      </c>
      <c r="L9" s="45" cm="1">
        <f t="array" ref="L9">IF(SUMPRODUCT(('Data - population'!$B$2:$B$38568=$A9)*('Data - population'!$C$2:$C$38568=L$4)*('Data - population'!$D$2:$D$38568)),SUMPRODUCT(('Data - population'!$B$2:$B$38568=$A9)*('Data - population'!$C$2:$C$38568=L$4)*('Data - population'!$D$2:$D$38568)),"..")</f>
        <v>5127900</v>
      </c>
      <c r="M9" s="45" cm="1">
        <f t="array" ref="M9">IF(SUMPRODUCT(('Data - population'!$B$2:$B$38568=$A9)*('Data - population'!$C$2:$C$38568=M$4)*('Data - population'!$D$2:$D$38568)),SUMPRODUCT(('Data - population'!$B$2:$B$38568=$A9)*('Data - population'!$C$2:$C$38568=M$4)*('Data - population'!$D$2:$D$38568)),"..")</f>
        <v>2803400</v>
      </c>
      <c r="N9" s="45" cm="1">
        <f t="array" ref="N9">IF(SUMPRODUCT(('Data - population'!$B$2:$B$38568=$A9)*('Data - population'!$C$2:$C$38568=N$4)*('Data - population'!$D$2:$D$38568)),SUMPRODUCT(('Data - population'!$B$2:$B$38568=$A9)*('Data - population'!$C$2:$C$38568=N$4)*('Data - population'!$D$2:$D$38568)),"..")</f>
        <v>54988600</v>
      </c>
      <c r="O9" s="19">
        <f t="shared" si="2"/>
        <v>100</v>
      </c>
    </row>
    <row r="10" spans="1:15" x14ac:dyDescent="0.2">
      <c r="A10" s="19" t="s">
        <v>53</v>
      </c>
      <c r="B10" s="45" cm="1">
        <f t="array" ref="B10">IF(IF($B$3="Total dwelling fires",SUMPRODUCT(('Data - dwelling fires'!$A$2:$A$25261=B$4)*('Data - dwelling fires'!$B$2:$B$25261=$A10)*('Data - dwelling fires'!$D$2:$D$25261)),SUMPRODUCT(('Data - dwelling fires'!$A$2:$A$25261=B$4)*('Data - dwelling fires'!$B$2:$B$25261=$A10)*('Data - dwelling fires'!$C$2:$C$25261=$B$3)*('Data - dwelling fires'!$D$2:$D$25261)))=0,"..",IF($B$3="Total dwelling fires",SUMPRODUCT(('Data - dwelling fires'!$A$2:$A$25261=B$4)*('Data - dwelling fires'!$B$2:$B$25261=$A10)*('Data - dwelling fires'!$D$2:$D$25261)),SUMPRODUCT(('Data - dwelling fires'!$A$2:$A$25261=B$4)*('Data - dwelling fires'!$B$2:$B$25261=$A10)*('Data - dwelling fires'!$C$2:$C$25261=$B$3)*('Data - dwelling fires'!$D$2:$D$25261))))</f>
        <v>49291</v>
      </c>
      <c r="C10" s="45" t="str" cm="1">
        <f t="array" ref="C10">IF(IF($B$3="Total dwelling fires",SUMPRODUCT(('Data - dwelling fires'!$A$2:$A$25261=C$4)*('Data - dwelling fires'!$B$2:$B$25261=$A10)*('Data - dwelling fires'!$D$2:$D$25261)),SUMPRODUCT(('Data - dwelling fires'!$A$2:$A$25261=C$4)*('Data - dwelling fires'!$B$2:$B$25261=$A10)*('Data - dwelling fires'!$C$2:$C$25261=$B$3)*('Data - dwelling fires'!$D$2:$D$25261)))=0,"..",IF($B$3="Total dwelling fires",SUMPRODUCT(('Data - dwelling fires'!$A$2:$A$25261=C$4)*('Data - dwelling fires'!$B$2:$B$25261=$A10)*('Data - dwelling fires'!$D$2:$D$25261)),SUMPRODUCT(('Data - dwelling fires'!$A$2:$A$25261=C$4)*('Data - dwelling fires'!$B$2:$B$25261=$A10)*('Data - dwelling fires'!$C$2:$C$25261=$B$3)*('Data - dwelling fires'!$D$2:$D$25261))))</f>
        <v>..</v>
      </c>
      <c r="D10" s="45" t="str" cm="1">
        <f t="array" ref="D10">IF(IF($B$3="Total dwelling fires",SUMPRODUCT(('Data - dwelling fires'!$A$2:$A$25261=D$4)*('Data - dwelling fires'!$B$2:$B$25261=$A10)*('Data - dwelling fires'!$D$2:$D$25261)),SUMPRODUCT(('Data - dwelling fires'!$A$2:$A$25261=D$4)*('Data - dwelling fires'!$B$2:$B$25261=$A10)*('Data - dwelling fires'!$C$2:$C$25261=$B$3)*('Data - dwelling fires'!$D$2:$D$25261)))=0,"..",IF($B$3="Total dwelling fires",SUMPRODUCT(('Data - dwelling fires'!$A$2:$A$25261=D$4)*('Data - dwelling fires'!$B$2:$B$25261=$A10)*('Data - dwelling fires'!$D$2:$D$25261)),SUMPRODUCT(('Data - dwelling fires'!$A$2:$A$25261=D$4)*('Data - dwelling fires'!$B$2:$B$25261=$A10)*('Data - dwelling fires'!$C$2:$C$25261=$B$3)*('Data - dwelling fires'!$D$2:$D$25261))))</f>
        <v>..</v>
      </c>
      <c r="E10" s="45" t="str" cm="1">
        <f t="array" ref="E10">IF(OR(B10="..",C10="..",D10=".."),IF(SUMPRODUCT(('Data - dwelling fires'!$A$2:$A$25258=E$4)*('Data - dwelling fires'!$B$2:$B$25258=$A10)*('Data - dwelling fires'!$C$2:$C$25258=$B$3)*('Data - dwelling fires'!$D$2:$D$25258))=0,"..",SUMPRODUCT(('Data - dwelling fires'!$A$2:$A$25258=E$4)*('Data - dwelling fires'!$B$2:$B$25258=$A10)*('Data - dwelling fires'!$C$2:$C$25258=$B$3)*('Data - dwelling fires'!$D$2:$D$25258))),B10+C10+D10)</f>
        <v>..</v>
      </c>
      <c r="F10" s="45">
        <f t="shared" si="1"/>
        <v>1045</v>
      </c>
      <c r="G10" s="45" t="str">
        <f t="shared" si="0"/>
        <v>..</v>
      </c>
      <c r="H10" s="45" t="str">
        <f t="shared" si="0"/>
        <v>..</v>
      </c>
      <c r="I10" s="45" t="str">
        <f t="shared" si="0"/>
        <v>..</v>
      </c>
      <c r="K10" s="45" cm="1">
        <f t="array" ref="K10">IF(SUMPRODUCT(('Data - population'!$B$2:$B$38568=$A10)*('Data - population'!$C$2:$C$38568=K$4)*('Data - population'!$D$2:$D$38568)),SUMPRODUCT(('Data - population'!$B$2:$B$38568=$A10)*('Data - population'!$C$2:$C$38568=K$4)*('Data - population'!$D$2:$D$38568)),"..")</f>
        <v>47187600</v>
      </c>
      <c r="L10" s="45" cm="1">
        <f t="array" ref="L10">IF(SUMPRODUCT(('Data - population'!$B$2:$B$38568=$A10)*('Data - population'!$C$2:$C$38568=L$4)*('Data - population'!$D$2:$D$38568)),SUMPRODUCT(('Data - population'!$B$2:$B$38568=$A10)*('Data - population'!$C$2:$C$38568=L$4)*('Data - population'!$D$2:$D$38568)),"..")</f>
        <v>5111800</v>
      </c>
      <c r="M10" s="45" cm="1">
        <f t="array" ref="M10">IF(SUMPRODUCT(('Data - population'!$B$2:$B$38568=$A10)*('Data - population'!$C$2:$C$38568=M$4)*('Data - population'!$D$2:$D$38568)),SUMPRODUCT(('Data - population'!$B$2:$B$38568=$A10)*('Data - population'!$C$2:$C$38568=M$4)*('Data - population'!$D$2:$D$38568)),"..")</f>
        <v>2810900</v>
      </c>
      <c r="N10" s="45" cm="1">
        <f t="array" ref="N10">IF(SUMPRODUCT(('Data - population'!$B$2:$B$38568=$A10)*('Data - population'!$C$2:$C$38568=N$4)*('Data - population'!$D$2:$D$38568)),SUMPRODUCT(('Data - population'!$B$2:$B$38568=$A10)*('Data - population'!$C$2:$C$38568=N$4)*('Data - population'!$D$2:$D$38568)),"..")</f>
        <v>55110300</v>
      </c>
      <c r="O10" s="19">
        <f t="shared" si="2"/>
        <v>0</v>
      </c>
    </row>
    <row r="11" spans="1:15" x14ac:dyDescent="0.2">
      <c r="A11" s="19" t="s">
        <v>54</v>
      </c>
      <c r="B11" s="45" cm="1">
        <f t="array" ref="B11">IF(IF($B$3="Total dwelling fires",SUMPRODUCT(('Data - dwelling fires'!$A$2:$A$25261=B$4)*('Data - dwelling fires'!$B$2:$B$25261=$A11)*('Data - dwelling fires'!$D$2:$D$25261)),SUMPRODUCT(('Data - dwelling fires'!$A$2:$A$25261=B$4)*('Data - dwelling fires'!$B$2:$B$25261=$A11)*('Data - dwelling fires'!$C$2:$C$25261=$B$3)*('Data - dwelling fires'!$D$2:$D$25261)))=0,"..",IF($B$3="Total dwelling fires",SUMPRODUCT(('Data - dwelling fires'!$A$2:$A$25261=B$4)*('Data - dwelling fires'!$B$2:$B$25261=$A11)*('Data - dwelling fires'!$D$2:$D$25261)),SUMPRODUCT(('Data - dwelling fires'!$A$2:$A$25261=B$4)*('Data - dwelling fires'!$B$2:$B$25261=$A11)*('Data - dwelling fires'!$C$2:$C$25261=$B$3)*('Data - dwelling fires'!$D$2:$D$25261))))</f>
        <v>48850</v>
      </c>
      <c r="C11" s="45" t="str" cm="1">
        <f t="array" ref="C11">IF(IF($B$3="Total dwelling fires",SUMPRODUCT(('Data - dwelling fires'!$A$2:$A$25261=C$4)*('Data - dwelling fires'!$B$2:$B$25261=$A11)*('Data - dwelling fires'!$D$2:$D$25261)),SUMPRODUCT(('Data - dwelling fires'!$A$2:$A$25261=C$4)*('Data - dwelling fires'!$B$2:$B$25261=$A11)*('Data - dwelling fires'!$C$2:$C$25261=$B$3)*('Data - dwelling fires'!$D$2:$D$25261)))=0,"..",IF($B$3="Total dwelling fires",SUMPRODUCT(('Data - dwelling fires'!$A$2:$A$25261=C$4)*('Data - dwelling fires'!$B$2:$B$25261=$A11)*('Data - dwelling fires'!$D$2:$D$25261)),SUMPRODUCT(('Data - dwelling fires'!$A$2:$A$25261=C$4)*('Data - dwelling fires'!$B$2:$B$25261=$A11)*('Data - dwelling fires'!$C$2:$C$25261=$B$3)*('Data - dwelling fires'!$D$2:$D$25261))))</f>
        <v>..</v>
      </c>
      <c r="D11" s="45" t="str" cm="1">
        <f t="array" ref="D11">IF(IF($B$3="Total dwelling fires",SUMPRODUCT(('Data - dwelling fires'!$A$2:$A$25261=D$4)*('Data - dwelling fires'!$B$2:$B$25261=$A11)*('Data - dwelling fires'!$D$2:$D$25261)),SUMPRODUCT(('Data - dwelling fires'!$A$2:$A$25261=D$4)*('Data - dwelling fires'!$B$2:$B$25261=$A11)*('Data - dwelling fires'!$C$2:$C$25261=$B$3)*('Data - dwelling fires'!$D$2:$D$25261)))=0,"..",IF($B$3="Total dwelling fires",SUMPRODUCT(('Data - dwelling fires'!$A$2:$A$25261=D$4)*('Data - dwelling fires'!$B$2:$B$25261=$A11)*('Data - dwelling fires'!$D$2:$D$25261)),SUMPRODUCT(('Data - dwelling fires'!$A$2:$A$25261=D$4)*('Data - dwelling fires'!$B$2:$B$25261=$A11)*('Data - dwelling fires'!$C$2:$C$25261=$B$3)*('Data - dwelling fires'!$D$2:$D$25261))))</f>
        <v>..</v>
      </c>
      <c r="E11" s="45" t="str" cm="1">
        <f t="array" ref="E11">IF(OR(B11="..",C11="..",D11=".."),IF(SUMPRODUCT(('Data - dwelling fires'!$A$2:$A$25258=E$4)*('Data - dwelling fires'!$B$2:$B$25258=$A11)*('Data - dwelling fires'!$C$2:$C$25258=$B$3)*('Data - dwelling fires'!$D$2:$D$25258))=0,"..",SUMPRODUCT(('Data - dwelling fires'!$A$2:$A$25258=E$4)*('Data - dwelling fires'!$B$2:$B$25258=$A11)*('Data - dwelling fires'!$C$2:$C$25258=$B$3)*('Data - dwelling fires'!$D$2:$D$25258))),B11+C11+D11)</f>
        <v>..</v>
      </c>
      <c r="F11" s="45">
        <f t="shared" si="1"/>
        <v>1033</v>
      </c>
      <c r="G11" s="45" t="str">
        <f t="shared" si="0"/>
        <v>..</v>
      </c>
      <c r="H11" s="45" t="str">
        <f t="shared" si="0"/>
        <v>..</v>
      </c>
      <c r="I11" s="45" t="str">
        <f t="shared" si="0"/>
        <v>..</v>
      </c>
      <c r="K11" s="45" cm="1">
        <f t="array" ref="K11">IF(SUMPRODUCT(('Data - population'!$B$2:$B$38568=$A11)*('Data - population'!$C$2:$C$38568=K$4)*('Data - population'!$D$2:$D$38568)),SUMPRODUCT(('Data - population'!$B$2:$B$38568=$A11)*('Data - population'!$C$2:$C$38568=K$4)*('Data - population'!$D$2:$D$38568)),"..")</f>
        <v>47300400</v>
      </c>
      <c r="L11" s="45" cm="1">
        <f t="array" ref="L11">IF(SUMPRODUCT(('Data - population'!$B$2:$B$38568=$A11)*('Data - population'!$C$2:$C$38568=L$4)*('Data - population'!$D$2:$D$38568)),SUMPRODUCT(('Data - population'!$B$2:$B$38568=$A11)*('Data - population'!$C$2:$C$38568=L$4)*('Data - population'!$D$2:$D$38568)),"..")</f>
        <v>5099000</v>
      </c>
      <c r="M11" s="45" cm="1">
        <f t="array" ref="M11">IF(SUMPRODUCT(('Data - population'!$B$2:$B$38568=$A11)*('Data - population'!$C$2:$C$38568=M$4)*('Data - population'!$D$2:$D$38568)),SUMPRODUCT(('Data - population'!$B$2:$B$38568=$A11)*('Data - population'!$C$2:$C$38568=M$4)*('Data - population'!$D$2:$D$38568)),"..")</f>
        <v>2822600</v>
      </c>
      <c r="N11" s="45" cm="1">
        <f t="array" ref="N11">IF(SUMPRODUCT(('Data - population'!$B$2:$B$38568=$A11)*('Data - population'!$C$2:$C$38568=N$4)*('Data - population'!$D$2:$D$38568)),SUMPRODUCT(('Data - population'!$B$2:$B$38568=$A11)*('Data - population'!$C$2:$C$38568=N$4)*('Data - population'!$D$2:$D$38568)),"..")</f>
        <v>55222000</v>
      </c>
      <c r="O11" s="19">
        <f t="shared" si="2"/>
        <v>0</v>
      </c>
    </row>
    <row r="12" spans="1:15" x14ac:dyDescent="0.2">
      <c r="A12" s="19" t="s">
        <v>55</v>
      </c>
      <c r="B12" s="45" cm="1">
        <f t="array" ref="B12">IF(IF($B$3="Total dwelling fires",SUMPRODUCT(('Data - dwelling fires'!$A$2:$A$25261=B$4)*('Data - dwelling fires'!$B$2:$B$25261=$A12)*('Data - dwelling fires'!$D$2:$D$25261)),SUMPRODUCT(('Data - dwelling fires'!$A$2:$A$25261=B$4)*('Data - dwelling fires'!$B$2:$B$25261=$A12)*('Data - dwelling fires'!$C$2:$C$25261=$B$3)*('Data - dwelling fires'!$D$2:$D$25261)))=0,"..",IF($B$3="Total dwelling fires",SUMPRODUCT(('Data - dwelling fires'!$A$2:$A$25261=B$4)*('Data - dwelling fires'!$B$2:$B$25261=$A12)*('Data - dwelling fires'!$D$2:$D$25261)),SUMPRODUCT(('Data - dwelling fires'!$A$2:$A$25261=B$4)*('Data - dwelling fires'!$B$2:$B$25261=$A12)*('Data - dwelling fires'!$C$2:$C$25261=$B$3)*('Data - dwelling fires'!$D$2:$D$25261))))</f>
        <v>49471</v>
      </c>
      <c r="C12" s="45" t="str" cm="1">
        <f t="array" ref="C12">IF(IF($B$3="Total dwelling fires",SUMPRODUCT(('Data - dwelling fires'!$A$2:$A$25261=C$4)*('Data - dwelling fires'!$B$2:$B$25261=$A12)*('Data - dwelling fires'!$D$2:$D$25261)),SUMPRODUCT(('Data - dwelling fires'!$A$2:$A$25261=C$4)*('Data - dwelling fires'!$B$2:$B$25261=$A12)*('Data - dwelling fires'!$C$2:$C$25261=$B$3)*('Data - dwelling fires'!$D$2:$D$25261)))=0,"..",IF($B$3="Total dwelling fires",SUMPRODUCT(('Data - dwelling fires'!$A$2:$A$25261=C$4)*('Data - dwelling fires'!$B$2:$B$25261=$A12)*('Data - dwelling fires'!$D$2:$D$25261)),SUMPRODUCT(('Data - dwelling fires'!$A$2:$A$25261=C$4)*('Data - dwelling fires'!$B$2:$B$25261=$A12)*('Data - dwelling fires'!$C$2:$C$25261=$B$3)*('Data - dwelling fires'!$D$2:$D$25261))))</f>
        <v>..</v>
      </c>
      <c r="D12" s="45" t="str" cm="1">
        <f t="array" ref="D12">IF(IF($B$3="Total dwelling fires",SUMPRODUCT(('Data - dwelling fires'!$A$2:$A$25261=D$4)*('Data - dwelling fires'!$B$2:$B$25261=$A12)*('Data - dwelling fires'!$D$2:$D$25261)),SUMPRODUCT(('Data - dwelling fires'!$A$2:$A$25261=D$4)*('Data - dwelling fires'!$B$2:$B$25261=$A12)*('Data - dwelling fires'!$C$2:$C$25261=$B$3)*('Data - dwelling fires'!$D$2:$D$25261)))=0,"..",IF($B$3="Total dwelling fires",SUMPRODUCT(('Data - dwelling fires'!$A$2:$A$25261=D$4)*('Data - dwelling fires'!$B$2:$B$25261=$A12)*('Data - dwelling fires'!$D$2:$D$25261)),SUMPRODUCT(('Data - dwelling fires'!$A$2:$A$25261=D$4)*('Data - dwelling fires'!$B$2:$B$25261=$A12)*('Data - dwelling fires'!$C$2:$C$25261=$B$3)*('Data - dwelling fires'!$D$2:$D$25261))))</f>
        <v>..</v>
      </c>
      <c r="E12" s="45" t="str" cm="1">
        <f t="array" ref="E12">IF(OR(B12="..",C12="..",D12=".."),IF(SUMPRODUCT(('Data - dwelling fires'!$A$2:$A$25258=E$4)*('Data - dwelling fires'!$B$2:$B$25258=$A12)*('Data - dwelling fires'!$C$2:$C$25258=$B$3)*('Data - dwelling fires'!$D$2:$D$25258))=0,"..",SUMPRODUCT(('Data - dwelling fires'!$A$2:$A$25258=E$4)*('Data - dwelling fires'!$B$2:$B$25258=$A12)*('Data - dwelling fires'!$C$2:$C$25258=$B$3)*('Data - dwelling fires'!$D$2:$D$25258))),B12+C12+D12)</f>
        <v>..</v>
      </c>
      <c r="F12" s="45">
        <f t="shared" si="1"/>
        <v>1043</v>
      </c>
      <c r="G12" s="45" t="str">
        <f t="shared" si="0"/>
        <v>..</v>
      </c>
      <c r="H12" s="45" t="str">
        <f t="shared" si="0"/>
        <v>..</v>
      </c>
      <c r="I12" s="45" t="str">
        <f t="shared" si="0"/>
        <v>..</v>
      </c>
      <c r="K12" s="45" cm="1">
        <f t="array" ref="K12">IF(SUMPRODUCT(('Data - population'!$B$2:$B$38568=$A12)*('Data - population'!$C$2:$C$38568=K$4)*('Data - population'!$D$2:$D$38568)),SUMPRODUCT(('Data - population'!$B$2:$B$38568=$A12)*('Data - population'!$C$2:$C$38568=K$4)*('Data - population'!$D$2:$D$38568)),"..")</f>
        <v>47412300</v>
      </c>
      <c r="L12" s="45" cm="1">
        <f t="array" ref="L12">IF(SUMPRODUCT(('Data - population'!$B$2:$B$38568=$A12)*('Data - population'!$C$2:$C$38568=L$4)*('Data - population'!$D$2:$D$38568)),SUMPRODUCT(('Data - population'!$B$2:$B$38568=$A12)*('Data - population'!$C$2:$C$38568=L$4)*('Data - population'!$D$2:$D$38568)),"..")</f>
        <v>5077400</v>
      </c>
      <c r="M12" s="45" cm="1">
        <f t="array" ref="M12">IF(SUMPRODUCT(('Data - population'!$B$2:$B$38568=$A12)*('Data - population'!$C$2:$C$38568=M$4)*('Data - population'!$D$2:$D$38568)),SUMPRODUCT(('Data - population'!$B$2:$B$38568=$A12)*('Data - population'!$C$2:$C$38568=M$4)*('Data - population'!$D$2:$D$38568)),"..")</f>
        <v>2841200</v>
      </c>
      <c r="N12" s="45" cm="1">
        <f t="array" ref="N12">IF(SUMPRODUCT(('Data - population'!$B$2:$B$38568=$A12)*('Data - population'!$C$2:$C$38568=N$4)*('Data - population'!$D$2:$D$38568)),SUMPRODUCT(('Data - population'!$B$2:$B$38568=$A12)*('Data - population'!$C$2:$C$38568=N$4)*('Data - population'!$D$2:$D$38568)),"..")</f>
        <v>55331000</v>
      </c>
      <c r="O12" s="19">
        <f t="shared" si="2"/>
        <v>-100</v>
      </c>
    </row>
    <row r="13" spans="1:15" x14ac:dyDescent="0.2">
      <c r="A13" s="19" t="s">
        <v>56</v>
      </c>
      <c r="B13" s="45" cm="1">
        <f t="array" ref="B13">IF(IF($B$3="Total dwelling fires",SUMPRODUCT(('Data - dwelling fires'!$A$2:$A$25261=B$4)*('Data - dwelling fires'!$B$2:$B$25261=$A13)*('Data - dwelling fires'!$D$2:$D$25261)),SUMPRODUCT(('Data - dwelling fires'!$A$2:$A$25261=B$4)*('Data - dwelling fires'!$B$2:$B$25261=$A13)*('Data - dwelling fires'!$C$2:$C$25261=$B$3)*('Data - dwelling fires'!$D$2:$D$25261)))=0,"..",IF($B$3="Total dwelling fires",SUMPRODUCT(('Data - dwelling fires'!$A$2:$A$25261=B$4)*('Data - dwelling fires'!$B$2:$B$25261=$A13)*('Data - dwelling fires'!$D$2:$D$25261)),SUMPRODUCT(('Data - dwelling fires'!$A$2:$A$25261=B$4)*('Data - dwelling fires'!$B$2:$B$25261=$A13)*('Data - dwelling fires'!$C$2:$C$25261=$B$3)*('Data - dwelling fires'!$D$2:$D$25261))))</f>
        <v>49920</v>
      </c>
      <c r="C13" s="45" t="str" cm="1">
        <f t="array" ref="C13">IF(IF($B$3="Total dwelling fires",SUMPRODUCT(('Data - dwelling fires'!$A$2:$A$25261=C$4)*('Data - dwelling fires'!$B$2:$B$25261=$A13)*('Data - dwelling fires'!$D$2:$D$25261)),SUMPRODUCT(('Data - dwelling fires'!$A$2:$A$25261=C$4)*('Data - dwelling fires'!$B$2:$B$25261=$A13)*('Data - dwelling fires'!$C$2:$C$25261=$B$3)*('Data - dwelling fires'!$D$2:$D$25261)))=0,"..",IF($B$3="Total dwelling fires",SUMPRODUCT(('Data - dwelling fires'!$A$2:$A$25261=C$4)*('Data - dwelling fires'!$B$2:$B$25261=$A13)*('Data - dwelling fires'!$D$2:$D$25261)),SUMPRODUCT(('Data - dwelling fires'!$A$2:$A$25261=C$4)*('Data - dwelling fires'!$B$2:$B$25261=$A13)*('Data - dwelling fires'!$C$2:$C$25261=$B$3)*('Data - dwelling fires'!$D$2:$D$25261))))</f>
        <v>..</v>
      </c>
      <c r="D13" s="45" t="str" cm="1">
        <f t="array" ref="D13">IF(IF($B$3="Total dwelling fires",SUMPRODUCT(('Data - dwelling fires'!$A$2:$A$25261=D$4)*('Data - dwelling fires'!$B$2:$B$25261=$A13)*('Data - dwelling fires'!$D$2:$D$25261)),SUMPRODUCT(('Data - dwelling fires'!$A$2:$A$25261=D$4)*('Data - dwelling fires'!$B$2:$B$25261=$A13)*('Data - dwelling fires'!$C$2:$C$25261=$B$3)*('Data - dwelling fires'!$D$2:$D$25261)))=0,"..",IF($B$3="Total dwelling fires",SUMPRODUCT(('Data - dwelling fires'!$A$2:$A$25261=D$4)*('Data - dwelling fires'!$B$2:$B$25261=$A13)*('Data - dwelling fires'!$D$2:$D$25261)),SUMPRODUCT(('Data - dwelling fires'!$A$2:$A$25261=D$4)*('Data - dwelling fires'!$B$2:$B$25261=$A13)*('Data - dwelling fires'!$C$2:$C$25261=$B$3)*('Data - dwelling fires'!$D$2:$D$25261))))</f>
        <v>..</v>
      </c>
      <c r="E13" s="45" t="str" cm="1">
        <f t="array" ref="E13">IF(OR(B13="..",C13="..",D13=".."),IF(SUMPRODUCT(('Data - dwelling fires'!$A$2:$A$25258=E$4)*('Data - dwelling fires'!$B$2:$B$25258=$A13)*('Data - dwelling fires'!$C$2:$C$25258=$B$3)*('Data - dwelling fires'!$D$2:$D$25258))=0,"..",SUMPRODUCT(('Data - dwelling fires'!$A$2:$A$25258=E$4)*('Data - dwelling fires'!$B$2:$B$25258=$A13)*('Data - dwelling fires'!$C$2:$C$25258=$B$3)*('Data - dwelling fires'!$D$2:$D$25258))),B13+C13+D13)</f>
        <v>..</v>
      </c>
      <c r="F13" s="45">
        <f t="shared" si="1"/>
        <v>1050</v>
      </c>
      <c r="G13" s="45" t="str">
        <f t="shared" si="0"/>
        <v>..</v>
      </c>
      <c r="H13" s="45" t="str">
        <f t="shared" si="0"/>
        <v>..</v>
      </c>
      <c r="I13" s="45" t="str">
        <f t="shared" si="0"/>
        <v>..</v>
      </c>
      <c r="K13" s="45" cm="1">
        <f t="array" ref="K13">IF(SUMPRODUCT(('Data - population'!$B$2:$B$38568=$A13)*('Data - population'!$C$2:$C$38568=K$4)*('Data - population'!$D$2:$D$38568)),SUMPRODUCT(('Data - population'!$B$2:$B$38568=$A13)*('Data - population'!$C$2:$C$38568=K$4)*('Data - population'!$D$2:$D$38568)),"..")</f>
        <v>47552700</v>
      </c>
      <c r="L13" s="45" cm="1">
        <f t="array" ref="L13">IF(SUMPRODUCT(('Data - population'!$B$2:$B$38568=$A13)*('Data - population'!$C$2:$C$38568=L$4)*('Data - population'!$D$2:$D$38568)),SUMPRODUCT(('Data - population'!$B$2:$B$38568=$A13)*('Data - population'!$C$2:$C$38568=L$4)*('Data - population'!$D$2:$D$38568)),"..")</f>
        <v>5078200</v>
      </c>
      <c r="M13" s="45" cm="1">
        <f t="array" ref="M13">IF(SUMPRODUCT(('Data - population'!$B$2:$B$38568=$A13)*('Data - population'!$C$2:$C$38568=M$4)*('Data - population'!$D$2:$D$38568)),SUMPRODUCT(('Data - population'!$B$2:$B$38568=$A13)*('Data - population'!$C$2:$C$38568=M$4)*('Data - population'!$D$2:$D$38568)),"..")</f>
        <v>2855200</v>
      </c>
      <c r="N13" s="45" cm="1">
        <f t="array" ref="N13">IF(SUMPRODUCT(('Data - population'!$B$2:$B$38568=$A13)*('Data - population'!$C$2:$C$38568=N$4)*('Data - population'!$D$2:$D$38568)),SUMPRODUCT(('Data - population'!$B$2:$B$38568=$A13)*('Data - population'!$C$2:$C$38568=N$4)*('Data - population'!$D$2:$D$38568)),"..")</f>
        <v>55486000</v>
      </c>
      <c r="O13" s="19">
        <f t="shared" si="2"/>
        <v>100</v>
      </c>
    </row>
    <row r="14" spans="1:15" x14ac:dyDescent="0.2">
      <c r="A14" s="19" t="s">
        <v>57</v>
      </c>
      <c r="B14" s="45" cm="1">
        <f t="array" ref="B14">IF(IF($B$3="Total dwelling fires",SUMPRODUCT(('Data - dwelling fires'!$A$2:$A$25261=B$4)*('Data - dwelling fires'!$B$2:$B$25261=$A14)*('Data - dwelling fires'!$D$2:$D$25261)),SUMPRODUCT(('Data - dwelling fires'!$A$2:$A$25261=B$4)*('Data - dwelling fires'!$B$2:$B$25261=$A14)*('Data - dwelling fires'!$C$2:$C$25261=$B$3)*('Data - dwelling fires'!$D$2:$D$25261)))=0,"..",IF($B$3="Total dwelling fires",SUMPRODUCT(('Data - dwelling fires'!$A$2:$A$25261=B$4)*('Data - dwelling fires'!$B$2:$B$25261=$A14)*('Data - dwelling fires'!$D$2:$D$25261)),SUMPRODUCT(('Data - dwelling fires'!$A$2:$A$25261=B$4)*('Data - dwelling fires'!$B$2:$B$25261=$A14)*('Data - dwelling fires'!$C$2:$C$25261=$B$3)*('Data - dwelling fires'!$D$2:$D$25261))))</f>
        <v>48631</v>
      </c>
      <c r="C14" s="45" cm="1">
        <f t="array" ref="C14">IF(IF($B$3="Total dwelling fires",SUMPRODUCT(('Data - dwelling fires'!$A$2:$A$25261=C$4)*('Data - dwelling fires'!$B$2:$B$25261=$A14)*('Data - dwelling fires'!$D$2:$D$25261)),SUMPRODUCT(('Data - dwelling fires'!$A$2:$A$25261=C$4)*('Data - dwelling fires'!$B$2:$B$25261=$A14)*('Data - dwelling fires'!$C$2:$C$25261=$B$3)*('Data - dwelling fires'!$D$2:$D$25261)))=0,"..",IF($B$3="Total dwelling fires",SUMPRODUCT(('Data - dwelling fires'!$A$2:$A$25261=C$4)*('Data - dwelling fires'!$B$2:$B$25261=$A14)*('Data - dwelling fires'!$D$2:$D$25261)),SUMPRODUCT(('Data - dwelling fires'!$A$2:$A$25261=C$4)*('Data - dwelling fires'!$B$2:$B$25261=$A14)*('Data - dwelling fires'!$C$2:$C$25261=$B$3)*('Data - dwelling fires'!$D$2:$D$25261))))</f>
        <v>9811</v>
      </c>
      <c r="D14" s="45" t="str" cm="1">
        <f t="array" ref="D14">IF(IF($B$3="Total dwelling fires",SUMPRODUCT(('Data - dwelling fires'!$A$2:$A$25261=D$4)*('Data - dwelling fires'!$B$2:$B$25261=$A14)*('Data - dwelling fires'!$D$2:$D$25261)),SUMPRODUCT(('Data - dwelling fires'!$A$2:$A$25261=D$4)*('Data - dwelling fires'!$B$2:$B$25261=$A14)*('Data - dwelling fires'!$C$2:$C$25261=$B$3)*('Data - dwelling fires'!$D$2:$D$25261)))=0,"..",IF($B$3="Total dwelling fires",SUMPRODUCT(('Data - dwelling fires'!$A$2:$A$25261=D$4)*('Data - dwelling fires'!$B$2:$B$25261=$A14)*('Data - dwelling fires'!$D$2:$D$25261)),SUMPRODUCT(('Data - dwelling fires'!$A$2:$A$25261=D$4)*('Data - dwelling fires'!$B$2:$B$25261=$A14)*('Data - dwelling fires'!$C$2:$C$25261=$B$3)*('Data - dwelling fires'!$D$2:$D$25261))))</f>
        <v>..</v>
      </c>
      <c r="E14" s="45" t="str" cm="1">
        <f t="array" ref="E14">IF(OR(B14="..",C14="..",D14=".."),IF(SUMPRODUCT(('Data - dwelling fires'!$A$2:$A$25258=E$4)*('Data - dwelling fires'!$B$2:$B$25258=$A14)*('Data - dwelling fires'!$C$2:$C$25258=$B$3)*('Data - dwelling fires'!$D$2:$D$25258))=0,"..",SUMPRODUCT(('Data - dwelling fires'!$A$2:$A$25258=E$4)*('Data - dwelling fires'!$B$2:$B$25258=$A14)*('Data - dwelling fires'!$C$2:$C$25258=$B$3)*('Data - dwelling fires'!$D$2:$D$25258))),B14+C14+D14)</f>
        <v>..</v>
      </c>
      <c r="F14" s="45">
        <f t="shared" si="1"/>
        <v>1020</v>
      </c>
      <c r="G14" s="45">
        <f t="shared" si="0"/>
        <v>1931</v>
      </c>
      <c r="H14" s="45" t="str">
        <f t="shared" si="0"/>
        <v>..</v>
      </c>
      <c r="I14" s="45" t="str">
        <f t="shared" si="0"/>
        <v>..</v>
      </c>
      <c r="K14" s="45" cm="1">
        <f t="array" ref="K14">IF(SUMPRODUCT(('Data - population'!$B$2:$B$38568=$A14)*('Data - population'!$C$2:$C$38568=K$4)*('Data - population'!$D$2:$D$38568)),SUMPRODUCT(('Data - population'!$B$2:$B$38568=$A14)*('Data - population'!$C$2:$C$38568=K$4)*('Data - population'!$D$2:$D$38568)),"..")</f>
        <v>47699100</v>
      </c>
      <c r="L14" s="45" cm="1">
        <f t="array" ref="L14">IF(SUMPRODUCT(('Data - population'!$B$2:$B$38568=$A14)*('Data - population'!$C$2:$C$38568=L$4)*('Data - population'!$D$2:$D$38568)),SUMPRODUCT(('Data - population'!$B$2:$B$38568=$A14)*('Data - population'!$C$2:$C$38568=L$4)*('Data - population'!$D$2:$D$38568)),"..")</f>
        <v>5081300</v>
      </c>
      <c r="M14" s="45" cm="1">
        <f t="array" ref="M14">IF(SUMPRODUCT(('Data - population'!$B$2:$B$38568=$A14)*('Data - population'!$C$2:$C$38568=M$4)*('Data - population'!$D$2:$D$38568)),SUMPRODUCT(('Data - population'!$B$2:$B$38568=$A14)*('Data - population'!$C$2:$C$38568=M$4)*('Data - population'!$D$2:$D$38568)),"..")</f>
        <v>2861500</v>
      </c>
      <c r="N14" s="45" cm="1">
        <f t="array" ref="N14">IF(SUMPRODUCT(('Data - population'!$B$2:$B$38568=$A14)*('Data - population'!$C$2:$C$38568=N$4)*('Data - population'!$D$2:$D$38568)),SUMPRODUCT(('Data - population'!$B$2:$B$38568=$A14)*('Data - population'!$C$2:$C$38568=N$4)*('Data - population'!$D$2:$D$38568)),"..")</f>
        <v>55641900</v>
      </c>
      <c r="O14" s="19">
        <f t="shared" si="2"/>
        <v>0</v>
      </c>
    </row>
    <row r="15" spans="1:15" x14ac:dyDescent="0.2">
      <c r="A15" s="19" t="s">
        <v>58</v>
      </c>
      <c r="B15" s="45" cm="1">
        <f t="array" ref="B15">IF(IF($B$3="Total dwelling fires",SUMPRODUCT(('Data - dwelling fires'!$A$2:$A$25261=B$4)*('Data - dwelling fires'!$B$2:$B$25261=$A15)*('Data - dwelling fires'!$D$2:$D$25261)),SUMPRODUCT(('Data - dwelling fires'!$A$2:$A$25261=B$4)*('Data - dwelling fires'!$B$2:$B$25261=$A15)*('Data - dwelling fires'!$C$2:$C$25261=$B$3)*('Data - dwelling fires'!$D$2:$D$25261)))=0,"..",IF($B$3="Total dwelling fires",SUMPRODUCT(('Data - dwelling fires'!$A$2:$A$25261=B$4)*('Data - dwelling fires'!$B$2:$B$25261=$A15)*('Data - dwelling fires'!$D$2:$D$25261)),SUMPRODUCT(('Data - dwelling fires'!$A$2:$A$25261=B$4)*('Data - dwelling fires'!$B$2:$B$25261=$A15)*('Data - dwelling fires'!$C$2:$C$25261=$B$3)*('Data - dwelling fires'!$D$2:$D$25261))))</f>
        <v>49558</v>
      </c>
      <c r="C15" s="45" cm="1">
        <f t="array" ref="C15">IF(IF($B$3="Total dwelling fires",SUMPRODUCT(('Data - dwelling fires'!$A$2:$A$25261=C$4)*('Data - dwelling fires'!$B$2:$B$25261=$A15)*('Data - dwelling fires'!$D$2:$D$25261)),SUMPRODUCT(('Data - dwelling fires'!$A$2:$A$25261=C$4)*('Data - dwelling fires'!$B$2:$B$25261=$A15)*('Data - dwelling fires'!$C$2:$C$25261=$B$3)*('Data - dwelling fires'!$D$2:$D$25261)))=0,"..",IF($B$3="Total dwelling fires",SUMPRODUCT(('Data - dwelling fires'!$A$2:$A$25261=C$4)*('Data - dwelling fires'!$B$2:$B$25261=$A15)*('Data - dwelling fires'!$D$2:$D$25261)),SUMPRODUCT(('Data - dwelling fires'!$A$2:$A$25261=C$4)*('Data - dwelling fires'!$B$2:$B$25261=$A15)*('Data - dwelling fires'!$C$2:$C$25261=$B$3)*('Data - dwelling fires'!$D$2:$D$25261))))</f>
        <v>9799</v>
      </c>
      <c r="D15" s="45" t="str" cm="1">
        <f t="array" ref="D15">IF(IF($B$3="Total dwelling fires",SUMPRODUCT(('Data - dwelling fires'!$A$2:$A$25261=D$4)*('Data - dwelling fires'!$B$2:$B$25261=$A15)*('Data - dwelling fires'!$D$2:$D$25261)),SUMPRODUCT(('Data - dwelling fires'!$A$2:$A$25261=D$4)*('Data - dwelling fires'!$B$2:$B$25261=$A15)*('Data - dwelling fires'!$C$2:$C$25261=$B$3)*('Data - dwelling fires'!$D$2:$D$25261)))=0,"..",IF($B$3="Total dwelling fires",SUMPRODUCT(('Data - dwelling fires'!$A$2:$A$25261=D$4)*('Data - dwelling fires'!$B$2:$B$25261=$A15)*('Data - dwelling fires'!$D$2:$D$25261)),SUMPRODUCT(('Data - dwelling fires'!$A$2:$A$25261=D$4)*('Data - dwelling fires'!$B$2:$B$25261=$A15)*('Data - dwelling fires'!$C$2:$C$25261=$B$3)*('Data - dwelling fires'!$D$2:$D$25261))))</f>
        <v>..</v>
      </c>
      <c r="E15" s="45" t="str" cm="1">
        <f t="array" ref="E15">IF(OR(B15="..",C15="..",D15=".."),IF(SUMPRODUCT(('Data - dwelling fires'!$A$2:$A$25258=E$4)*('Data - dwelling fires'!$B$2:$B$25258=$A15)*('Data - dwelling fires'!$C$2:$C$25258=$B$3)*('Data - dwelling fires'!$D$2:$D$25258))=0,"..",SUMPRODUCT(('Data - dwelling fires'!$A$2:$A$25258=E$4)*('Data - dwelling fires'!$B$2:$B$25258=$A15)*('Data - dwelling fires'!$C$2:$C$25258=$B$3)*('Data - dwelling fires'!$D$2:$D$25258))),B15+C15+D15)</f>
        <v>..</v>
      </c>
      <c r="F15" s="45">
        <f t="shared" si="1"/>
        <v>1035</v>
      </c>
      <c r="G15" s="45">
        <f t="shared" si="0"/>
        <v>1928</v>
      </c>
      <c r="H15" s="45" t="str">
        <f t="shared" si="0"/>
        <v>..</v>
      </c>
      <c r="I15" s="45" t="str">
        <f t="shared" si="0"/>
        <v>..</v>
      </c>
      <c r="K15" s="45" cm="1">
        <f t="array" ref="K15">IF(SUMPRODUCT(('Data - population'!$B$2:$B$38568=$A15)*('Data - population'!$C$2:$C$38568=K$4)*('Data - population'!$D$2:$D$38568)),SUMPRODUCT(('Data - population'!$B$2:$B$38568=$A15)*('Data - population'!$C$2:$C$38568=K$4)*('Data - population'!$D$2:$D$38568)),"..")</f>
        <v>47875000</v>
      </c>
      <c r="L15" s="45" cm="1">
        <f t="array" ref="L15">IF(SUMPRODUCT(('Data - population'!$B$2:$B$38568=$A15)*('Data - population'!$C$2:$C$38568=L$4)*('Data - population'!$D$2:$D$38568)),SUMPRODUCT(('Data - population'!$B$2:$B$38568=$A15)*('Data - population'!$C$2:$C$38568=L$4)*('Data - population'!$D$2:$D$38568)),"..")</f>
        <v>5083300</v>
      </c>
      <c r="M15" s="45" cm="1">
        <f t="array" ref="M15">IF(SUMPRODUCT(('Data - population'!$B$2:$B$38568=$A15)*('Data - population'!$C$2:$C$38568=M$4)*('Data - population'!$D$2:$D$38568)),SUMPRODUCT(('Data - population'!$B$2:$B$38568=$A15)*('Data - population'!$C$2:$C$38568=M$4)*('Data - population'!$D$2:$D$38568)),"..")</f>
        <v>2873000</v>
      </c>
      <c r="N15" s="45" cm="1">
        <f t="array" ref="N15">IF(SUMPRODUCT(('Data - population'!$B$2:$B$38568=$A15)*('Data - population'!$C$2:$C$38568=N$4)*('Data - population'!$D$2:$D$38568)),SUMPRODUCT(('Data - population'!$B$2:$B$38568=$A15)*('Data - population'!$C$2:$C$38568=N$4)*('Data - population'!$D$2:$D$38568)),"..")</f>
        <v>55831400</v>
      </c>
      <c r="O15" s="19">
        <f t="shared" si="2"/>
        <v>-100</v>
      </c>
    </row>
    <row r="16" spans="1:15" x14ac:dyDescent="0.2">
      <c r="A16" s="19" t="s">
        <v>59</v>
      </c>
      <c r="B16" s="45" cm="1">
        <f t="array" ref="B16">IF(IF($B$3="Total dwelling fires",SUMPRODUCT(('Data - dwelling fires'!$A$2:$A$25261=B$4)*('Data - dwelling fires'!$B$2:$B$25261=$A16)*('Data - dwelling fires'!$D$2:$D$25261)),SUMPRODUCT(('Data - dwelling fires'!$A$2:$A$25261=B$4)*('Data - dwelling fires'!$B$2:$B$25261=$A16)*('Data - dwelling fires'!$C$2:$C$25261=$B$3)*('Data - dwelling fires'!$D$2:$D$25261)))=0,"..",IF($B$3="Total dwelling fires",SUMPRODUCT(('Data - dwelling fires'!$A$2:$A$25261=B$4)*('Data - dwelling fires'!$B$2:$B$25261=$A16)*('Data - dwelling fires'!$D$2:$D$25261)),SUMPRODUCT(('Data - dwelling fires'!$A$2:$A$25261=B$4)*('Data - dwelling fires'!$B$2:$B$25261=$A16)*('Data - dwelling fires'!$C$2:$C$25261=$B$3)*('Data - dwelling fires'!$D$2:$D$25261))))</f>
        <v>50199</v>
      </c>
      <c r="C16" s="45" cm="1">
        <f t="array" ref="C16">IF(IF($B$3="Total dwelling fires",SUMPRODUCT(('Data - dwelling fires'!$A$2:$A$25261=C$4)*('Data - dwelling fires'!$B$2:$B$25261=$A16)*('Data - dwelling fires'!$D$2:$D$25261)),SUMPRODUCT(('Data - dwelling fires'!$A$2:$A$25261=C$4)*('Data - dwelling fires'!$B$2:$B$25261=$A16)*('Data - dwelling fires'!$C$2:$C$25261=$B$3)*('Data - dwelling fires'!$D$2:$D$25261)))=0,"..",IF($B$3="Total dwelling fires",SUMPRODUCT(('Data - dwelling fires'!$A$2:$A$25261=C$4)*('Data - dwelling fires'!$B$2:$B$25261=$A16)*('Data - dwelling fires'!$D$2:$D$25261)),SUMPRODUCT(('Data - dwelling fires'!$A$2:$A$25261=C$4)*('Data - dwelling fires'!$B$2:$B$25261=$A16)*('Data - dwelling fires'!$C$2:$C$25261=$B$3)*('Data - dwelling fires'!$D$2:$D$25261))))</f>
        <v>9612</v>
      </c>
      <c r="D16" s="45" t="str" cm="1">
        <f t="array" ref="D16">IF(IF($B$3="Total dwelling fires",SUMPRODUCT(('Data - dwelling fires'!$A$2:$A$25261=D$4)*('Data - dwelling fires'!$B$2:$B$25261=$A16)*('Data - dwelling fires'!$D$2:$D$25261)),SUMPRODUCT(('Data - dwelling fires'!$A$2:$A$25261=D$4)*('Data - dwelling fires'!$B$2:$B$25261=$A16)*('Data - dwelling fires'!$C$2:$C$25261=$B$3)*('Data - dwelling fires'!$D$2:$D$25261)))=0,"..",IF($B$3="Total dwelling fires",SUMPRODUCT(('Data - dwelling fires'!$A$2:$A$25261=D$4)*('Data - dwelling fires'!$B$2:$B$25261=$A16)*('Data - dwelling fires'!$D$2:$D$25261)),SUMPRODUCT(('Data - dwelling fires'!$A$2:$A$25261=D$4)*('Data - dwelling fires'!$B$2:$B$25261=$A16)*('Data - dwelling fires'!$C$2:$C$25261=$B$3)*('Data - dwelling fires'!$D$2:$D$25261))))</f>
        <v>..</v>
      </c>
      <c r="E16" s="45" t="str" cm="1">
        <f t="array" ref="E16">IF(OR(B16="..",C16="..",D16=".."),IF(SUMPRODUCT(('Data - dwelling fires'!$A$2:$A$25258=E$4)*('Data - dwelling fires'!$B$2:$B$25258=$A16)*('Data - dwelling fires'!$C$2:$C$25258=$B$3)*('Data - dwelling fires'!$D$2:$D$25258))=0,"..",SUMPRODUCT(('Data - dwelling fires'!$A$2:$A$25258=E$4)*('Data - dwelling fires'!$B$2:$B$25258=$A16)*('Data - dwelling fires'!$C$2:$C$25258=$B$3)*('Data - dwelling fires'!$D$2:$D$25258))),B16+C16+D16)</f>
        <v>..</v>
      </c>
      <c r="F16" s="45">
        <f t="shared" si="1"/>
        <v>1046</v>
      </c>
      <c r="G16" s="45">
        <f t="shared" si="0"/>
        <v>1890</v>
      </c>
      <c r="H16" s="45" t="str">
        <f t="shared" si="0"/>
        <v>..</v>
      </c>
      <c r="I16" s="45" t="str">
        <f t="shared" si="0"/>
        <v>..</v>
      </c>
      <c r="K16" s="45" cm="1">
        <f t="array" ref="K16">IF(SUMPRODUCT(('Data - population'!$B$2:$B$38568=$A16)*('Data - population'!$C$2:$C$38568=K$4)*('Data - population'!$D$2:$D$38568)),SUMPRODUCT(('Data - population'!$B$2:$B$38568=$A16)*('Data - population'!$C$2:$C$38568=K$4)*('Data - population'!$D$2:$D$38568)),"..")</f>
        <v>47998000</v>
      </c>
      <c r="L16" s="45" cm="1">
        <f t="array" ref="L16">IF(SUMPRODUCT(('Data - population'!$B$2:$B$38568=$A16)*('Data - population'!$C$2:$C$38568=L$4)*('Data - population'!$D$2:$D$38568)),SUMPRODUCT(('Data - population'!$B$2:$B$38568=$A16)*('Data - population'!$C$2:$C$38568=L$4)*('Data - population'!$D$2:$D$38568)),"..")</f>
        <v>5085600</v>
      </c>
      <c r="M16" s="45" cm="1">
        <f t="array" ref="M16">IF(SUMPRODUCT(('Data - population'!$B$2:$B$38568=$A16)*('Data - population'!$C$2:$C$38568=M$4)*('Data - population'!$D$2:$D$38568)),SUMPRODUCT(('Data - population'!$B$2:$B$38568=$A16)*('Data - population'!$C$2:$C$38568=M$4)*('Data - population'!$D$2:$D$38568)),"..")</f>
        <v>2877700</v>
      </c>
      <c r="N16" s="45" cm="1">
        <f t="array" ref="N16">IF(SUMPRODUCT(('Data - population'!$B$2:$B$38568=$A16)*('Data - population'!$C$2:$C$38568=N$4)*('Data - population'!$D$2:$D$38568)),SUMPRODUCT(('Data - population'!$B$2:$B$38568=$A16)*('Data - population'!$C$2:$C$38568=N$4)*('Data - population'!$D$2:$D$38568)),"..")</f>
        <v>55961300</v>
      </c>
      <c r="O16" s="19">
        <f t="shared" si="2"/>
        <v>0</v>
      </c>
    </row>
    <row r="17" spans="1:15" x14ac:dyDescent="0.2">
      <c r="A17" s="19" t="s">
        <v>60</v>
      </c>
      <c r="B17" s="45" cm="1">
        <f t="array" ref="B17">IF(IF($B$3="Total dwelling fires",SUMPRODUCT(('Data - dwelling fires'!$A$2:$A$25261=B$4)*('Data - dwelling fires'!$B$2:$B$25261=$A17)*('Data - dwelling fires'!$D$2:$D$25261)),SUMPRODUCT(('Data - dwelling fires'!$A$2:$A$25261=B$4)*('Data - dwelling fires'!$B$2:$B$25261=$A17)*('Data - dwelling fires'!$C$2:$C$25261=$B$3)*('Data - dwelling fires'!$D$2:$D$25261)))=0,"..",IF($B$3="Total dwelling fires",SUMPRODUCT(('Data - dwelling fires'!$A$2:$A$25261=B$4)*('Data - dwelling fires'!$B$2:$B$25261=$A17)*('Data - dwelling fires'!$D$2:$D$25261)),SUMPRODUCT(('Data - dwelling fires'!$A$2:$A$25261=B$4)*('Data - dwelling fires'!$B$2:$B$25261=$A17)*('Data - dwelling fires'!$C$2:$C$25261=$B$3)*('Data - dwelling fires'!$D$2:$D$25261))))</f>
        <v>50960</v>
      </c>
      <c r="C17" s="45" cm="1">
        <f t="array" ref="C17">IF(IF($B$3="Total dwelling fires",SUMPRODUCT(('Data - dwelling fires'!$A$2:$A$25261=C$4)*('Data - dwelling fires'!$B$2:$B$25261=$A17)*('Data - dwelling fires'!$D$2:$D$25261)),SUMPRODUCT(('Data - dwelling fires'!$A$2:$A$25261=C$4)*('Data - dwelling fires'!$B$2:$B$25261=$A17)*('Data - dwelling fires'!$C$2:$C$25261=$B$3)*('Data - dwelling fires'!$D$2:$D$25261)))=0,"..",IF($B$3="Total dwelling fires",SUMPRODUCT(('Data - dwelling fires'!$A$2:$A$25261=C$4)*('Data - dwelling fires'!$B$2:$B$25261=$A17)*('Data - dwelling fires'!$D$2:$D$25261)),SUMPRODUCT(('Data - dwelling fires'!$A$2:$A$25261=C$4)*('Data - dwelling fires'!$B$2:$B$25261=$A17)*('Data - dwelling fires'!$C$2:$C$25261=$B$3)*('Data - dwelling fires'!$D$2:$D$25261))))</f>
        <v>9786</v>
      </c>
      <c r="D17" s="45" t="str" cm="1">
        <f t="array" ref="D17">IF(IF($B$3="Total dwelling fires",SUMPRODUCT(('Data - dwelling fires'!$A$2:$A$25261=D$4)*('Data - dwelling fires'!$B$2:$B$25261=$A17)*('Data - dwelling fires'!$D$2:$D$25261)),SUMPRODUCT(('Data - dwelling fires'!$A$2:$A$25261=D$4)*('Data - dwelling fires'!$B$2:$B$25261=$A17)*('Data - dwelling fires'!$C$2:$C$25261=$B$3)*('Data - dwelling fires'!$D$2:$D$25261)))=0,"..",IF($B$3="Total dwelling fires",SUMPRODUCT(('Data - dwelling fires'!$A$2:$A$25261=D$4)*('Data - dwelling fires'!$B$2:$B$25261=$A17)*('Data - dwelling fires'!$D$2:$D$25261)),SUMPRODUCT(('Data - dwelling fires'!$A$2:$A$25261=D$4)*('Data - dwelling fires'!$B$2:$B$25261=$A17)*('Data - dwelling fires'!$C$2:$C$25261=$B$3)*('Data - dwelling fires'!$D$2:$D$25261))))</f>
        <v>..</v>
      </c>
      <c r="E17" s="45" t="str" cm="1">
        <f t="array" ref="E17">IF(OR(B17="..",C17="..",D17=".."),IF(SUMPRODUCT(('Data - dwelling fires'!$A$2:$A$25258=E$4)*('Data - dwelling fires'!$B$2:$B$25258=$A17)*('Data - dwelling fires'!$C$2:$C$25258=$B$3)*('Data - dwelling fires'!$D$2:$D$25258))=0,"..",SUMPRODUCT(('Data - dwelling fires'!$A$2:$A$25258=E$4)*('Data - dwelling fires'!$B$2:$B$25258=$A17)*('Data - dwelling fires'!$C$2:$C$25258=$B$3)*('Data - dwelling fires'!$D$2:$D$25258))),B17+C17+D17)</f>
        <v>..</v>
      </c>
      <c r="F17" s="45">
        <f t="shared" si="1"/>
        <v>1059</v>
      </c>
      <c r="G17" s="45">
        <f t="shared" si="0"/>
        <v>1922</v>
      </c>
      <c r="H17" s="45" t="str">
        <f t="shared" si="0"/>
        <v>..</v>
      </c>
      <c r="I17" s="45" t="str">
        <f t="shared" si="0"/>
        <v>..</v>
      </c>
      <c r="K17" s="45" cm="1">
        <f t="array" ref="K17">IF(SUMPRODUCT(('Data - population'!$B$2:$B$38568=$A17)*('Data - population'!$C$2:$C$38568=K$4)*('Data - population'!$D$2:$D$38568)),SUMPRODUCT(('Data - population'!$B$2:$B$38568=$A17)*('Data - population'!$C$2:$C$38568=K$4)*('Data - population'!$D$2:$D$38568)),"..")</f>
        <v>48102300</v>
      </c>
      <c r="L17" s="45" cm="1">
        <f t="array" ref="L17">IF(SUMPRODUCT(('Data - population'!$B$2:$B$38568=$A17)*('Data - population'!$C$2:$C$38568=L$4)*('Data - population'!$D$2:$D$38568)),SUMPRODUCT(('Data - population'!$B$2:$B$38568=$A17)*('Data - population'!$C$2:$C$38568=L$4)*('Data - population'!$D$2:$D$38568)),"..")</f>
        <v>5092500</v>
      </c>
      <c r="M17" s="45" cm="1">
        <f t="array" ref="M17">IF(SUMPRODUCT(('Data - population'!$B$2:$B$38568=$A17)*('Data - population'!$C$2:$C$38568=M$4)*('Data - population'!$D$2:$D$38568)),SUMPRODUCT(('Data - population'!$B$2:$B$38568=$A17)*('Data - population'!$C$2:$C$38568=M$4)*('Data - population'!$D$2:$D$38568)),"..")</f>
        <v>2883600</v>
      </c>
      <c r="N17" s="45" cm="1">
        <f t="array" ref="N17">IF(SUMPRODUCT(('Data - population'!$B$2:$B$38568=$A17)*('Data - population'!$C$2:$C$38568=N$4)*('Data - population'!$D$2:$D$38568)),SUMPRODUCT(('Data - population'!$B$2:$B$38568=$A17)*('Data - population'!$C$2:$C$38568=N$4)*('Data - population'!$D$2:$D$38568)),"..")</f>
        <v>56078300</v>
      </c>
      <c r="O17" s="19">
        <f t="shared" si="2"/>
        <v>100</v>
      </c>
    </row>
    <row r="18" spans="1:15" x14ac:dyDescent="0.2">
      <c r="A18" s="19" t="s">
        <v>61</v>
      </c>
      <c r="B18" s="45" cm="1">
        <f t="array" ref="B18">IF(IF($B$3="Total dwelling fires",SUMPRODUCT(('Data - dwelling fires'!$A$2:$A$25261=B$4)*('Data - dwelling fires'!$B$2:$B$25261=$A18)*('Data - dwelling fires'!$D$2:$D$25261)),SUMPRODUCT(('Data - dwelling fires'!$A$2:$A$25261=B$4)*('Data - dwelling fires'!$B$2:$B$25261=$A18)*('Data - dwelling fires'!$C$2:$C$25261=$B$3)*('Data - dwelling fires'!$D$2:$D$25261)))=0,"..",IF($B$3="Total dwelling fires",SUMPRODUCT(('Data - dwelling fires'!$A$2:$A$25261=B$4)*('Data - dwelling fires'!$B$2:$B$25261=$A18)*('Data - dwelling fires'!$D$2:$D$25261)),SUMPRODUCT(('Data - dwelling fires'!$A$2:$A$25261=B$4)*('Data - dwelling fires'!$B$2:$B$25261=$A18)*('Data - dwelling fires'!$C$2:$C$25261=$B$3)*('Data - dwelling fires'!$D$2:$D$25261))))</f>
        <v>51863</v>
      </c>
      <c r="C18" s="45" cm="1">
        <f t="array" ref="C18">IF(IF($B$3="Total dwelling fires",SUMPRODUCT(('Data - dwelling fires'!$A$2:$A$25261=C$4)*('Data - dwelling fires'!$B$2:$B$25261=$A18)*('Data - dwelling fires'!$D$2:$D$25261)),SUMPRODUCT(('Data - dwelling fires'!$A$2:$A$25261=C$4)*('Data - dwelling fires'!$B$2:$B$25261=$A18)*('Data - dwelling fires'!$C$2:$C$25261=$B$3)*('Data - dwelling fires'!$D$2:$D$25261)))=0,"..",IF($B$3="Total dwelling fires",SUMPRODUCT(('Data - dwelling fires'!$A$2:$A$25261=C$4)*('Data - dwelling fires'!$B$2:$B$25261=$A18)*('Data - dwelling fires'!$D$2:$D$25261)),SUMPRODUCT(('Data - dwelling fires'!$A$2:$A$25261=C$4)*('Data - dwelling fires'!$B$2:$B$25261=$A18)*('Data - dwelling fires'!$C$2:$C$25261=$B$3)*('Data - dwelling fires'!$D$2:$D$25261))))</f>
        <v>9139</v>
      </c>
      <c r="D18" s="45" cm="1">
        <f t="array" ref="D18">IF(IF($B$3="Total dwelling fires",SUMPRODUCT(('Data - dwelling fires'!$A$2:$A$25261=D$4)*('Data - dwelling fires'!$B$2:$B$25261=$A18)*('Data - dwelling fires'!$D$2:$D$25261)),SUMPRODUCT(('Data - dwelling fires'!$A$2:$A$25261=D$4)*('Data - dwelling fires'!$B$2:$B$25261=$A18)*('Data - dwelling fires'!$C$2:$C$25261=$B$3)*('Data - dwelling fires'!$D$2:$D$25261)))=0,"..",IF($B$3="Total dwelling fires",SUMPRODUCT(('Data - dwelling fires'!$A$2:$A$25261=D$4)*('Data - dwelling fires'!$B$2:$B$25261=$A18)*('Data - dwelling fires'!$D$2:$D$25261)),SUMPRODUCT(('Data - dwelling fires'!$A$2:$A$25261=D$4)*('Data - dwelling fires'!$B$2:$B$25261=$A18)*('Data - dwelling fires'!$C$2:$C$25261=$B$3)*('Data - dwelling fires'!$D$2:$D$25261))))</f>
        <v>3030</v>
      </c>
      <c r="E18" s="45" cm="1">
        <f t="array" ref="E18">IF(OR(B18="..",C18="..",D18=".."),IF(SUMPRODUCT(('Data - dwelling fires'!$A$2:$A$25258=E$4)*('Data - dwelling fires'!$B$2:$B$25258=$A18)*('Data - dwelling fires'!$C$2:$C$25258=$B$3)*('Data - dwelling fires'!$D$2:$D$25258))=0,"..",SUMPRODUCT(('Data - dwelling fires'!$A$2:$A$25258=E$4)*('Data - dwelling fires'!$B$2:$B$25258=$A18)*('Data - dwelling fires'!$C$2:$C$25258=$B$3)*('Data - dwelling fires'!$D$2:$D$25258))),B18+C18+D18)</f>
        <v>64032</v>
      </c>
      <c r="F18" s="45">
        <f t="shared" si="1"/>
        <v>1075</v>
      </c>
      <c r="G18" s="45">
        <f t="shared" si="0"/>
        <v>1791</v>
      </c>
      <c r="H18" s="45">
        <f t="shared" si="0"/>
        <v>1049</v>
      </c>
      <c r="I18" s="45">
        <f t="shared" si="0"/>
        <v>1139</v>
      </c>
      <c r="K18" s="45" cm="1">
        <f t="array" ref="K18">IF(SUMPRODUCT(('Data - population'!$B$2:$B$38568=$A18)*('Data - population'!$C$2:$C$38568=K$4)*('Data - population'!$D$2:$D$38568)),SUMPRODUCT(('Data - population'!$B$2:$B$38568=$A18)*('Data - population'!$C$2:$C$38568=K$4)*('Data - population'!$D$2:$D$38568)),"..")</f>
        <v>48228800</v>
      </c>
      <c r="L18" s="45" cm="1">
        <f t="array" ref="L18">IF(SUMPRODUCT(('Data - population'!$B$2:$B$38568=$A18)*('Data - population'!$C$2:$C$38568=L$4)*('Data - population'!$D$2:$D$38568)),SUMPRODUCT(('Data - population'!$B$2:$B$38568=$A18)*('Data - population'!$C$2:$C$38568=L$4)*('Data - population'!$D$2:$D$38568)),"..")</f>
        <v>5102200</v>
      </c>
      <c r="M18" s="45" cm="1">
        <f t="array" ref="M18">IF(SUMPRODUCT(('Data - population'!$B$2:$B$38568=$A18)*('Data - population'!$C$2:$C$38568=M$4)*('Data - population'!$D$2:$D$38568)),SUMPRODUCT(('Data - population'!$B$2:$B$38568=$A18)*('Data - population'!$C$2:$C$38568=M$4)*('Data - population'!$D$2:$D$38568)),"..")</f>
        <v>2887400</v>
      </c>
      <c r="N18" s="45" cm="1">
        <f t="array" ref="N18">IF(SUMPRODUCT(('Data - population'!$B$2:$B$38568=$A18)*('Data - population'!$C$2:$C$38568=N$4)*('Data - population'!$D$2:$D$38568)),SUMPRODUCT(('Data - population'!$B$2:$B$38568=$A18)*('Data - population'!$C$2:$C$38568=N$4)*('Data - population'!$D$2:$D$38568)),"..")</f>
        <v>56218400</v>
      </c>
      <c r="O18" s="19">
        <f t="shared" si="2"/>
        <v>0</v>
      </c>
    </row>
    <row r="19" spans="1:15" x14ac:dyDescent="0.2">
      <c r="A19" s="19" t="s">
        <v>62</v>
      </c>
      <c r="B19" s="45" cm="1">
        <f t="array" ref="B19">IF(IF($B$3="Total dwelling fires",SUMPRODUCT(('Data - dwelling fires'!$A$2:$A$25261=B$4)*('Data - dwelling fires'!$B$2:$B$25261=$A19)*('Data - dwelling fires'!$D$2:$D$25261)),SUMPRODUCT(('Data - dwelling fires'!$A$2:$A$25261=B$4)*('Data - dwelling fires'!$B$2:$B$25261=$A19)*('Data - dwelling fires'!$C$2:$C$25261=$B$3)*('Data - dwelling fires'!$D$2:$D$25261)))=0,"..",IF($B$3="Total dwelling fires",SUMPRODUCT(('Data - dwelling fires'!$A$2:$A$25261=B$4)*('Data - dwelling fires'!$B$2:$B$25261=$A19)*('Data - dwelling fires'!$D$2:$D$25261)),SUMPRODUCT(('Data - dwelling fires'!$A$2:$A$25261=B$4)*('Data - dwelling fires'!$B$2:$B$25261=$A19)*('Data - dwelling fires'!$C$2:$C$25261=$B$3)*('Data - dwelling fires'!$D$2:$D$25261))))</f>
        <v>53487</v>
      </c>
      <c r="C19" s="45" cm="1">
        <f t="array" ref="C19">IF(IF($B$3="Total dwelling fires",SUMPRODUCT(('Data - dwelling fires'!$A$2:$A$25261=C$4)*('Data - dwelling fires'!$B$2:$B$25261=$A19)*('Data - dwelling fires'!$D$2:$D$25261)),SUMPRODUCT(('Data - dwelling fires'!$A$2:$A$25261=C$4)*('Data - dwelling fires'!$B$2:$B$25261=$A19)*('Data - dwelling fires'!$C$2:$C$25261=$B$3)*('Data - dwelling fires'!$D$2:$D$25261)))=0,"..",IF($B$3="Total dwelling fires",SUMPRODUCT(('Data - dwelling fires'!$A$2:$A$25261=C$4)*('Data - dwelling fires'!$B$2:$B$25261=$A19)*('Data - dwelling fires'!$D$2:$D$25261)),SUMPRODUCT(('Data - dwelling fires'!$A$2:$A$25261=C$4)*('Data - dwelling fires'!$B$2:$B$25261=$A19)*('Data - dwelling fires'!$C$2:$C$25261=$B$3)*('Data - dwelling fires'!$D$2:$D$25261))))</f>
        <v>9313</v>
      </c>
      <c r="D19" s="45" cm="1">
        <f t="array" ref="D19">IF(IF($B$3="Total dwelling fires",SUMPRODUCT(('Data - dwelling fires'!$A$2:$A$25261=D$4)*('Data - dwelling fires'!$B$2:$B$25261=$A19)*('Data - dwelling fires'!$D$2:$D$25261)),SUMPRODUCT(('Data - dwelling fires'!$A$2:$A$25261=D$4)*('Data - dwelling fires'!$B$2:$B$25261=$A19)*('Data - dwelling fires'!$C$2:$C$25261=$B$3)*('Data - dwelling fires'!$D$2:$D$25261)))=0,"..",IF($B$3="Total dwelling fires",SUMPRODUCT(('Data - dwelling fires'!$A$2:$A$25261=D$4)*('Data - dwelling fires'!$B$2:$B$25261=$A19)*('Data - dwelling fires'!$D$2:$D$25261)),SUMPRODUCT(('Data - dwelling fires'!$A$2:$A$25261=D$4)*('Data - dwelling fires'!$B$2:$B$25261=$A19)*('Data - dwelling fires'!$C$2:$C$25261=$B$3)*('Data - dwelling fires'!$D$2:$D$25261))))</f>
        <v>3128</v>
      </c>
      <c r="E19" s="45" cm="1">
        <f t="array" ref="E19">IF(OR(B19="..",C19="..",D19=".."),IF(SUMPRODUCT(('Data - dwelling fires'!$A$2:$A$25258=E$4)*('Data - dwelling fires'!$B$2:$B$25258=$A19)*('Data - dwelling fires'!$C$2:$C$25258=$B$3)*('Data - dwelling fires'!$D$2:$D$25258))=0,"..",SUMPRODUCT(('Data - dwelling fires'!$A$2:$A$25258=E$4)*('Data - dwelling fires'!$B$2:$B$25258=$A19)*('Data - dwelling fires'!$C$2:$C$25258=$B$3)*('Data - dwelling fires'!$D$2:$D$25258))),B19+C19+D19)</f>
        <v>65928</v>
      </c>
      <c r="F19" s="45">
        <f t="shared" si="1"/>
        <v>1105</v>
      </c>
      <c r="G19" s="45">
        <f t="shared" si="0"/>
        <v>1825</v>
      </c>
      <c r="H19" s="45">
        <f t="shared" si="0"/>
        <v>1083</v>
      </c>
      <c r="I19" s="45">
        <f t="shared" si="0"/>
        <v>1169</v>
      </c>
      <c r="K19" s="45" cm="1">
        <f t="array" ref="K19">IF(SUMPRODUCT(('Data - population'!$B$2:$B$38568=$A19)*('Data - population'!$C$2:$C$38568=K$4)*('Data - population'!$D$2:$D$38568)),SUMPRODUCT(('Data - population'!$B$2:$B$38568=$A19)*('Data - population'!$C$2:$C$38568=K$4)*('Data - population'!$D$2:$D$38568)),"..")</f>
        <v>48383500</v>
      </c>
      <c r="L19" s="45" cm="1">
        <f t="array" ref="L19">IF(SUMPRODUCT(('Data - population'!$B$2:$B$38568=$A19)*('Data - population'!$C$2:$C$38568=L$4)*('Data - population'!$D$2:$D$38568)),SUMPRODUCT(('Data - population'!$B$2:$B$38568=$A19)*('Data - population'!$C$2:$C$38568=L$4)*('Data - population'!$D$2:$D$38568)),"..")</f>
        <v>5103700</v>
      </c>
      <c r="M19" s="45" cm="1">
        <f t="array" ref="M19">IF(SUMPRODUCT(('Data - population'!$B$2:$B$38568=$A19)*('Data - population'!$C$2:$C$38568=M$4)*('Data - population'!$D$2:$D$38568)),SUMPRODUCT(('Data - population'!$B$2:$B$38568=$A19)*('Data - population'!$C$2:$C$38568=M$4)*('Data - population'!$D$2:$D$38568)),"..")</f>
        <v>2888500</v>
      </c>
      <c r="N19" s="45" cm="1">
        <f t="array" ref="N19">IF(SUMPRODUCT(('Data - population'!$B$2:$B$38568=$A19)*('Data - population'!$C$2:$C$38568=N$4)*('Data - population'!$D$2:$D$38568)),SUMPRODUCT(('Data - population'!$B$2:$B$38568=$A19)*('Data - population'!$C$2:$C$38568=N$4)*('Data - population'!$D$2:$D$38568)),"..")</f>
        <v>56375700</v>
      </c>
      <c r="O19" s="19">
        <f t="shared" si="2"/>
        <v>0</v>
      </c>
    </row>
    <row r="20" spans="1:15" x14ac:dyDescent="0.2">
      <c r="A20" s="19" t="s">
        <v>63</v>
      </c>
      <c r="B20" s="45" cm="1">
        <f t="array" ref="B20">IF(IF($B$3="Total dwelling fires",SUMPRODUCT(('Data - dwelling fires'!$A$2:$A$25261=B$4)*('Data - dwelling fires'!$B$2:$B$25261=$A20)*('Data - dwelling fires'!$D$2:$D$25261)),SUMPRODUCT(('Data - dwelling fires'!$A$2:$A$25261=B$4)*('Data - dwelling fires'!$B$2:$B$25261=$A20)*('Data - dwelling fires'!$C$2:$C$25261=$B$3)*('Data - dwelling fires'!$D$2:$D$25261)))=0,"..",IF($B$3="Total dwelling fires",SUMPRODUCT(('Data - dwelling fires'!$A$2:$A$25261=B$4)*('Data - dwelling fires'!$B$2:$B$25261=$A20)*('Data - dwelling fires'!$D$2:$D$25261)),SUMPRODUCT(('Data - dwelling fires'!$A$2:$A$25261=B$4)*('Data - dwelling fires'!$B$2:$B$25261=$A20)*('Data - dwelling fires'!$C$2:$C$25261=$B$3)*('Data - dwelling fires'!$D$2:$D$25261))))</f>
        <v>56664</v>
      </c>
      <c r="C20" s="45" cm="1">
        <f t="array" ref="C20">IF(IF($B$3="Total dwelling fires",SUMPRODUCT(('Data - dwelling fires'!$A$2:$A$25261=C$4)*('Data - dwelling fires'!$B$2:$B$25261=$A20)*('Data - dwelling fires'!$D$2:$D$25261)),SUMPRODUCT(('Data - dwelling fires'!$A$2:$A$25261=C$4)*('Data - dwelling fires'!$B$2:$B$25261=$A20)*('Data - dwelling fires'!$C$2:$C$25261=$B$3)*('Data - dwelling fires'!$D$2:$D$25261)))=0,"..",IF($B$3="Total dwelling fires",SUMPRODUCT(('Data - dwelling fires'!$A$2:$A$25261=C$4)*('Data - dwelling fires'!$B$2:$B$25261=$A20)*('Data - dwelling fires'!$D$2:$D$25261)),SUMPRODUCT(('Data - dwelling fires'!$A$2:$A$25261=C$4)*('Data - dwelling fires'!$B$2:$B$25261=$A20)*('Data - dwelling fires'!$C$2:$C$25261=$B$3)*('Data - dwelling fires'!$D$2:$D$25261))))</f>
        <v>9461</v>
      </c>
      <c r="D20" s="45" cm="1">
        <f t="array" ref="D20">IF(IF($B$3="Total dwelling fires",SUMPRODUCT(('Data - dwelling fires'!$A$2:$A$25261=D$4)*('Data - dwelling fires'!$B$2:$B$25261=$A20)*('Data - dwelling fires'!$D$2:$D$25261)),SUMPRODUCT(('Data - dwelling fires'!$A$2:$A$25261=D$4)*('Data - dwelling fires'!$B$2:$B$25261=$A20)*('Data - dwelling fires'!$C$2:$C$25261=$B$3)*('Data - dwelling fires'!$D$2:$D$25261)))=0,"..",IF($B$3="Total dwelling fires",SUMPRODUCT(('Data - dwelling fires'!$A$2:$A$25261=D$4)*('Data - dwelling fires'!$B$2:$B$25261=$A20)*('Data - dwelling fires'!$D$2:$D$25261)),SUMPRODUCT(('Data - dwelling fires'!$A$2:$A$25261=D$4)*('Data - dwelling fires'!$B$2:$B$25261=$A20)*('Data - dwelling fires'!$C$2:$C$25261=$B$3)*('Data - dwelling fires'!$D$2:$D$25261))))</f>
        <v>3296</v>
      </c>
      <c r="E20" s="45" cm="1">
        <f t="array" ref="E20">IF(OR(B20="..",C20="..",D20=".."),IF(SUMPRODUCT(('Data - dwelling fires'!$A$2:$A$25258=E$4)*('Data - dwelling fires'!$B$2:$B$25258=$A20)*('Data - dwelling fires'!$C$2:$C$25258=$B$3)*('Data - dwelling fires'!$D$2:$D$25258))=0,"..",SUMPRODUCT(('Data - dwelling fires'!$A$2:$A$25258=E$4)*('Data - dwelling fires'!$B$2:$B$25258=$A20)*('Data - dwelling fires'!$C$2:$C$25258=$B$3)*('Data - dwelling fires'!$D$2:$D$25258))),B20+C20+D20)</f>
        <v>69421</v>
      </c>
      <c r="F20" s="45">
        <f t="shared" si="1"/>
        <v>1168</v>
      </c>
      <c r="G20" s="45">
        <f t="shared" si="0"/>
        <v>1858</v>
      </c>
      <c r="H20" s="45">
        <f t="shared" si="0"/>
        <v>1140</v>
      </c>
      <c r="I20" s="45">
        <f t="shared" si="0"/>
        <v>1229</v>
      </c>
      <c r="K20" s="45" cm="1">
        <f t="array" ref="K20">IF(SUMPRODUCT(('Data - population'!$B$2:$B$38568=$A20)*('Data - population'!$C$2:$C$38568=K$4)*('Data - population'!$D$2:$D$38568)),SUMPRODUCT(('Data - population'!$B$2:$B$38568=$A20)*('Data - population'!$C$2:$C$38568=K$4)*('Data - population'!$D$2:$D$38568)),"..")</f>
        <v>48519100</v>
      </c>
      <c r="L20" s="45" cm="1">
        <f t="array" ref="L20">IF(SUMPRODUCT(('Data - population'!$B$2:$B$38568=$A20)*('Data - population'!$C$2:$C$38568=L$4)*('Data - population'!$D$2:$D$38568)),SUMPRODUCT(('Data - population'!$B$2:$B$38568=$A20)*('Data - population'!$C$2:$C$38568=L$4)*('Data - population'!$D$2:$D$38568)),"..")</f>
        <v>5092200</v>
      </c>
      <c r="M20" s="45" cm="1">
        <f t="array" ref="M20">IF(SUMPRODUCT(('Data - population'!$B$2:$B$38568=$A20)*('Data - population'!$C$2:$C$38568=M$4)*('Data - population'!$D$2:$D$38568)),SUMPRODUCT(('Data - population'!$B$2:$B$38568=$A20)*('Data - population'!$C$2:$C$38568=M$4)*('Data - population'!$D$2:$D$38568)),"..")</f>
        <v>2891300</v>
      </c>
      <c r="N20" s="45" cm="1">
        <f t="array" ref="N20">IF(SUMPRODUCT(('Data - population'!$B$2:$B$38568=$A20)*('Data - population'!$C$2:$C$38568=N$4)*('Data - population'!$D$2:$D$38568)),SUMPRODUCT(('Data - population'!$B$2:$B$38568=$A20)*('Data - population'!$C$2:$C$38568=N$4)*('Data - population'!$D$2:$D$38568)),"..")</f>
        <v>56502600</v>
      </c>
      <c r="O20" s="19">
        <f t="shared" si="2"/>
        <v>0</v>
      </c>
    </row>
    <row r="21" spans="1:15" x14ac:dyDescent="0.2">
      <c r="A21" s="19" t="s">
        <v>64</v>
      </c>
      <c r="B21" s="45" cm="1">
        <f t="array" ref="B21">IF(IF($B$3="Total dwelling fires",SUMPRODUCT(('Data - dwelling fires'!$A$2:$A$25261=B$4)*('Data - dwelling fires'!$B$2:$B$25261=$A21)*('Data - dwelling fires'!$D$2:$D$25261)),SUMPRODUCT(('Data - dwelling fires'!$A$2:$A$25261=B$4)*('Data - dwelling fires'!$B$2:$B$25261=$A21)*('Data - dwelling fires'!$C$2:$C$25261=$B$3)*('Data - dwelling fires'!$D$2:$D$25261)))=0,"..",IF($B$3="Total dwelling fires",SUMPRODUCT(('Data - dwelling fires'!$A$2:$A$25261=B$4)*('Data - dwelling fires'!$B$2:$B$25261=$A21)*('Data - dwelling fires'!$D$2:$D$25261)),SUMPRODUCT(('Data - dwelling fires'!$A$2:$A$25261=B$4)*('Data - dwelling fires'!$B$2:$B$25261=$A21)*('Data - dwelling fires'!$C$2:$C$25261=$B$3)*('Data - dwelling fires'!$D$2:$D$25261))))</f>
        <v>57608</v>
      </c>
      <c r="C21" s="45" cm="1">
        <f t="array" ref="C21">IF(IF($B$3="Total dwelling fires",SUMPRODUCT(('Data - dwelling fires'!$A$2:$A$25261=C$4)*('Data - dwelling fires'!$B$2:$B$25261=$A21)*('Data - dwelling fires'!$D$2:$D$25261)),SUMPRODUCT(('Data - dwelling fires'!$A$2:$A$25261=C$4)*('Data - dwelling fires'!$B$2:$B$25261=$A21)*('Data - dwelling fires'!$C$2:$C$25261=$B$3)*('Data - dwelling fires'!$D$2:$D$25261)))=0,"..",IF($B$3="Total dwelling fires",SUMPRODUCT(('Data - dwelling fires'!$A$2:$A$25261=C$4)*('Data - dwelling fires'!$B$2:$B$25261=$A21)*('Data - dwelling fires'!$D$2:$D$25261)),SUMPRODUCT(('Data - dwelling fires'!$A$2:$A$25261=C$4)*('Data - dwelling fires'!$B$2:$B$25261=$A21)*('Data - dwelling fires'!$C$2:$C$25261=$B$3)*('Data - dwelling fires'!$D$2:$D$25261))))</f>
        <v>9282</v>
      </c>
      <c r="D21" s="45" cm="1">
        <f t="array" ref="D21">IF(IF($B$3="Total dwelling fires",SUMPRODUCT(('Data - dwelling fires'!$A$2:$A$25261=D$4)*('Data - dwelling fires'!$B$2:$B$25261=$A21)*('Data - dwelling fires'!$D$2:$D$25261)),SUMPRODUCT(('Data - dwelling fires'!$A$2:$A$25261=D$4)*('Data - dwelling fires'!$B$2:$B$25261=$A21)*('Data - dwelling fires'!$C$2:$C$25261=$B$3)*('Data - dwelling fires'!$D$2:$D$25261)))=0,"..",IF($B$3="Total dwelling fires",SUMPRODUCT(('Data - dwelling fires'!$A$2:$A$25261=D$4)*('Data - dwelling fires'!$B$2:$B$25261=$A21)*('Data - dwelling fires'!$D$2:$D$25261)),SUMPRODUCT(('Data - dwelling fires'!$A$2:$A$25261=D$4)*('Data - dwelling fires'!$B$2:$B$25261=$A21)*('Data - dwelling fires'!$C$2:$C$25261=$B$3)*('Data - dwelling fires'!$D$2:$D$25261))))</f>
        <v>3386</v>
      </c>
      <c r="E21" s="45" cm="1">
        <f t="array" ref="E21">IF(OR(B21="..",C21="..",D21=".."),IF(SUMPRODUCT(('Data - dwelling fires'!$A$2:$A$25258=E$4)*('Data - dwelling fires'!$B$2:$B$25258=$A21)*('Data - dwelling fires'!$C$2:$C$25258=$B$3)*('Data - dwelling fires'!$D$2:$D$25258))=0,"..",SUMPRODUCT(('Data - dwelling fires'!$A$2:$A$25258=E$4)*('Data - dwelling fires'!$B$2:$B$25258=$A21)*('Data - dwelling fires'!$C$2:$C$25258=$B$3)*('Data - dwelling fires'!$D$2:$D$25258))),B21+C21+D21)</f>
        <v>70276</v>
      </c>
      <c r="F21" s="45">
        <f t="shared" si="1"/>
        <v>1184</v>
      </c>
      <c r="G21" s="45">
        <f t="shared" si="1"/>
        <v>1826</v>
      </c>
      <c r="H21" s="45">
        <f t="shared" si="1"/>
        <v>1170</v>
      </c>
      <c r="I21" s="45">
        <f t="shared" si="1"/>
        <v>1241</v>
      </c>
      <c r="K21" s="45" cm="1">
        <f t="array" ref="K21">IF(SUMPRODUCT(('Data - population'!$B$2:$B$38568=$A21)*('Data - population'!$C$2:$C$38568=K$4)*('Data - population'!$D$2:$D$38568)),SUMPRODUCT(('Data - population'!$B$2:$B$38568=$A21)*('Data - population'!$C$2:$C$38568=K$4)*('Data - population'!$D$2:$D$38568)),"..")</f>
        <v>48664800</v>
      </c>
      <c r="L21" s="45" cm="1">
        <f t="array" ref="L21">IF(SUMPRODUCT(('Data - population'!$B$2:$B$38568=$A21)*('Data - population'!$C$2:$C$38568=L$4)*('Data - population'!$D$2:$D$38568)),SUMPRODUCT(('Data - population'!$B$2:$B$38568=$A21)*('Data - population'!$C$2:$C$38568=L$4)*('Data - population'!$D$2:$D$38568)),"..")</f>
        <v>5083300</v>
      </c>
      <c r="M21" s="45" cm="1">
        <f t="array" ref="M21">IF(SUMPRODUCT(('Data - population'!$B$2:$B$38568=$A21)*('Data - population'!$C$2:$C$38568=M$4)*('Data - population'!$D$2:$D$38568)),SUMPRODUCT(('Data - population'!$B$2:$B$38568=$A21)*('Data - population'!$C$2:$C$38568=M$4)*('Data - population'!$D$2:$D$38568)),"..")</f>
        <v>2894900</v>
      </c>
      <c r="N21" s="45" cm="1">
        <f t="array" ref="N21">IF(SUMPRODUCT(('Data - population'!$B$2:$B$38568=$A21)*('Data - population'!$C$2:$C$38568=N$4)*('Data - population'!$D$2:$D$38568)),SUMPRODUCT(('Data - population'!$B$2:$B$38568=$A21)*('Data - population'!$C$2:$C$38568=N$4)*('Data - population'!$D$2:$D$38568)),"..")</f>
        <v>56643000</v>
      </c>
      <c r="O21" s="19">
        <f t="shared" si="2"/>
        <v>0</v>
      </c>
    </row>
    <row r="22" spans="1:15" x14ac:dyDescent="0.2">
      <c r="A22" s="19" t="s">
        <v>65</v>
      </c>
      <c r="B22" s="45" cm="1">
        <f t="array" ref="B22">IF(IF($B$3="Total dwelling fires",SUMPRODUCT(('Data - dwelling fires'!$A$2:$A$25261=B$4)*('Data - dwelling fires'!$B$2:$B$25261=$A22)*('Data - dwelling fires'!$D$2:$D$25261)),SUMPRODUCT(('Data - dwelling fires'!$A$2:$A$25261=B$4)*('Data - dwelling fires'!$B$2:$B$25261=$A22)*('Data - dwelling fires'!$C$2:$C$25261=$B$3)*('Data - dwelling fires'!$D$2:$D$25261)))=0,"..",IF($B$3="Total dwelling fires",SUMPRODUCT(('Data - dwelling fires'!$A$2:$A$25261=B$4)*('Data - dwelling fires'!$B$2:$B$25261=$A22)*('Data - dwelling fires'!$D$2:$D$25261)),SUMPRODUCT(('Data - dwelling fires'!$A$2:$A$25261=B$4)*('Data - dwelling fires'!$B$2:$B$25261=$A22)*('Data - dwelling fires'!$C$2:$C$25261=$B$3)*('Data - dwelling fires'!$D$2:$D$25261))))</f>
        <v>55908</v>
      </c>
      <c r="C22" s="45" cm="1">
        <f t="array" ref="C22">IF(IF($B$3="Total dwelling fires",SUMPRODUCT(('Data - dwelling fires'!$A$2:$A$25261=C$4)*('Data - dwelling fires'!$B$2:$B$25261=$A22)*('Data - dwelling fires'!$D$2:$D$25261)),SUMPRODUCT(('Data - dwelling fires'!$A$2:$A$25261=C$4)*('Data - dwelling fires'!$B$2:$B$25261=$A22)*('Data - dwelling fires'!$C$2:$C$25261=$B$3)*('Data - dwelling fires'!$D$2:$D$25261)))=0,"..",IF($B$3="Total dwelling fires",SUMPRODUCT(('Data - dwelling fires'!$A$2:$A$25261=C$4)*('Data - dwelling fires'!$B$2:$B$25261=$A22)*('Data - dwelling fires'!$D$2:$D$25261)),SUMPRODUCT(('Data - dwelling fires'!$A$2:$A$25261=C$4)*('Data - dwelling fires'!$B$2:$B$25261=$A22)*('Data - dwelling fires'!$C$2:$C$25261=$B$3)*('Data - dwelling fires'!$D$2:$D$25261))))</f>
        <v>9222</v>
      </c>
      <c r="D22" s="45" cm="1">
        <f t="array" ref="D22">IF(IF($B$3="Total dwelling fires",SUMPRODUCT(('Data - dwelling fires'!$A$2:$A$25261=D$4)*('Data - dwelling fires'!$B$2:$B$25261=$A22)*('Data - dwelling fires'!$D$2:$D$25261)),SUMPRODUCT(('Data - dwelling fires'!$A$2:$A$25261=D$4)*('Data - dwelling fires'!$B$2:$B$25261=$A22)*('Data - dwelling fires'!$C$2:$C$25261=$B$3)*('Data - dwelling fires'!$D$2:$D$25261)))=0,"..",IF($B$3="Total dwelling fires",SUMPRODUCT(('Data - dwelling fires'!$A$2:$A$25261=D$4)*('Data - dwelling fires'!$B$2:$B$25261=$A22)*('Data - dwelling fires'!$D$2:$D$25261)),SUMPRODUCT(('Data - dwelling fires'!$A$2:$A$25261=D$4)*('Data - dwelling fires'!$B$2:$B$25261=$A22)*('Data - dwelling fires'!$C$2:$C$25261=$B$3)*('Data - dwelling fires'!$D$2:$D$25261))))</f>
        <v>3109</v>
      </c>
      <c r="E22" s="45" cm="1">
        <f t="array" ref="E22">IF(OR(B22="..",C22="..",D22=".."),IF(SUMPRODUCT(('Data - dwelling fires'!$A$2:$A$25258=E$4)*('Data - dwelling fires'!$B$2:$B$25258=$A22)*('Data - dwelling fires'!$C$2:$C$25258=$B$3)*('Data - dwelling fires'!$D$2:$D$25258))=0,"..",SUMPRODUCT(('Data - dwelling fires'!$A$2:$A$25258=E$4)*('Data - dwelling fires'!$B$2:$B$25258=$A22)*('Data - dwelling fires'!$C$2:$C$25258=$B$3)*('Data - dwelling fires'!$D$2:$D$25258))),B22+C22+D22)</f>
        <v>68239</v>
      </c>
      <c r="F22" s="45">
        <f t="shared" si="1"/>
        <v>1145</v>
      </c>
      <c r="G22" s="45">
        <f t="shared" si="1"/>
        <v>1816</v>
      </c>
      <c r="H22" s="45">
        <f t="shared" si="1"/>
        <v>1072</v>
      </c>
      <c r="I22" s="45">
        <f t="shared" si="1"/>
        <v>1201</v>
      </c>
      <c r="K22" s="45" cm="1">
        <f t="array" ref="K22">IF(SUMPRODUCT(('Data - population'!$B$2:$B$38568=$A22)*('Data - population'!$C$2:$C$38568=K$4)*('Data - population'!$D$2:$D$38568)),SUMPRODUCT(('Data - population'!$B$2:$B$38568=$A22)*('Data - population'!$C$2:$C$38568=K$4)*('Data - population'!$D$2:$D$38568)),"..")</f>
        <v>48820600</v>
      </c>
      <c r="L22" s="45" cm="1">
        <f t="array" ref="L22">IF(SUMPRODUCT(('Data - population'!$B$2:$B$38568=$A22)*('Data - population'!$C$2:$C$38568=L$4)*('Data - population'!$D$2:$D$38568)),SUMPRODUCT(('Data - population'!$B$2:$B$38568=$A22)*('Data - population'!$C$2:$C$38568=L$4)*('Data - population'!$D$2:$D$38568)),"..")</f>
        <v>5077100</v>
      </c>
      <c r="M22" s="45" cm="1">
        <f t="array" ref="M22">IF(SUMPRODUCT(('Data - population'!$B$2:$B$38568=$A22)*('Data - population'!$C$2:$C$38568=M$4)*('Data - population'!$D$2:$D$38568)),SUMPRODUCT(('Data - population'!$B$2:$B$38568=$A22)*('Data - population'!$C$2:$C$38568=M$4)*('Data - population'!$D$2:$D$38568)),"..")</f>
        <v>2899500</v>
      </c>
      <c r="N22" s="45" cm="1">
        <f t="array" ref="N22">IF(SUMPRODUCT(('Data - population'!$B$2:$B$38568=$A22)*('Data - population'!$C$2:$C$38568=N$4)*('Data - population'!$D$2:$D$38568)),SUMPRODUCT(('Data - population'!$B$2:$B$38568=$A22)*('Data - population'!$C$2:$C$38568=N$4)*('Data - population'!$D$2:$D$38568)),"..")</f>
        <v>56797200</v>
      </c>
      <c r="O22" s="19">
        <f t="shared" si="2"/>
        <v>0</v>
      </c>
    </row>
    <row r="23" spans="1:15" x14ac:dyDescent="0.2">
      <c r="A23" s="19" t="s">
        <v>66</v>
      </c>
      <c r="B23" s="45" cm="1">
        <f t="array" ref="B23">IF(IF($B$3="Total dwelling fires",SUMPRODUCT(('Data - dwelling fires'!$A$2:$A$25261=B$4)*('Data - dwelling fires'!$B$2:$B$25261=$A23)*('Data - dwelling fires'!$D$2:$D$25261)),SUMPRODUCT(('Data - dwelling fires'!$A$2:$A$25261=B$4)*('Data - dwelling fires'!$B$2:$B$25261=$A23)*('Data - dwelling fires'!$C$2:$C$25261=$B$3)*('Data - dwelling fires'!$D$2:$D$25261)))=0,"..",IF($B$3="Total dwelling fires",SUMPRODUCT(('Data - dwelling fires'!$A$2:$A$25261=B$4)*('Data - dwelling fires'!$B$2:$B$25261=$A23)*('Data - dwelling fires'!$D$2:$D$25261)),SUMPRODUCT(('Data - dwelling fires'!$A$2:$A$25261=B$4)*('Data - dwelling fires'!$B$2:$B$25261=$A23)*('Data - dwelling fires'!$C$2:$C$25261=$B$3)*('Data - dwelling fires'!$D$2:$D$25261))))</f>
        <v>58280</v>
      </c>
      <c r="C23" s="45" cm="1">
        <f t="array" ref="C23">IF(IF($B$3="Total dwelling fires",SUMPRODUCT(('Data - dwelling fires'!$A$2:$A$25261=C$4)*('Data - dwelling fires'!$B$2:$B$25261=$A23)*('Data - dwelling fires'!$D$2:$D$25261)),SUMPRODUCT(('Data - dwelling fires'!$A$2:$A$25261=C$4)*('Data - dwelling fires'!$B$2:$B$25261=$A23)*('Data - dwelling fires'!$C$2:$C$25261=$B$3)*('Data - dwelling fires'!$D$2:$D$25261)))=0,"..",IF($B$3="Total dwelling fires",SUMPRODUCT(('Data - dwelling fires'!$A$2:$A$25261=C$4)*('Data - dwelling fires'!$B$2:$B$25261=$A23)*('Data - dwelling fires'!$D$2:$D$25261)),SUMPRODUCT(('Data - dwelling fires'!$A$2:$A$25261=C$4)*('Data - dwelling fires'!$B$2:$B$25261=$A23)*('Data - dwelling fires'!$C$2:$C$25261=$B$3)*('Data - dwelling fires'!$D$2:$D$25261))))</f>
        <v>9316</v>
      </c>
      <c r="D23" s="45" cm="1">
        <f t="array" ref="D23">IF(IF($B$3="Total dwelling fires",SUMPRODUCT(('Data - dwelling fires'!$A$2:$A$25261=D$4)*('Data - dwelling fires'!$B$2:$B$25261=$A23)*('Data - dwelling fires'!$D$2:$D$25261)),SUMPRODUCT(('Data - dwelling fires'!$A$2:$A$25261=D$4)*('Data - dwelling fires'!$B$2:$B$25261=$A23)*('Data - dwelling fires'!$C$2:$C$25261=$B$3)*('Data - dwelling fires'!$D$2:$D$25261)))=0,"..",IF($B$3="Total dwelling fires",SUMPRODUCT(('Data - dwelling fires'!$A$2:$A$25261=D$4)*('Data - dwelling fires'!$B$2:$B$25261=$A23)*('Data - dwelling fires'!$D$2:$D$25261)),SUMPRODUCT(('Data - dwelling fires'!$A$2:$A$25261=D$4)*('Data - dwelling fires'!$B$2:$B$25261=$A23)*('Data - dwelling fires'!$C$2:$C$25261=$B$3)*('Data - dwelling fires'!$D$2:$D$25261))))</f>
        <v>3486</v>
      </c>
      <c r="E23" s="45" cm="1">
        <f t="array" ref="E23">IF(OR(B23="..",C23="..",D23=".."),IF(SUMPRODUCT(('Data - dwelling fires'!$A$2:$A$25258=E$4)*('Data - dwelling fires'!$B$2:$B$25258=$A23)*('Data - dwelling fires'!$C$2:$C$25258=$B$3)*('Data - dwelling fires'!$D$2:$D$25258))=0,"..",SUMPRODUCT(('Data - dwelling fires'!$A$2:$A$25258=E$4)*('Data - dwelling fires'!$B$2:$B$25258=$A23)*('Data - dwelling fires'!$C$2:$C$25258=$B$3)*('Data - dwelling fires'!$D$2:$D$25258))),B23+C23+D23)</f>
        <v>71082</v>
      </c>
      <c r="F23" s="45">
        <f t="shared" si="1"/>
        <v>1189</v>
      </c>
      <c r="G23" s="45">
        <f t="shared" si="1"/>
        <v>1837</v>
      </c>
      <c r="H23" s="45">
        <f t="shared" si="1"/>
        <v>1202</v>
      </c>
      <c r="I23" s="45">
        <f t="shared" si="1"/>
        <v>1247</v>
      </c>
      <c r="K23" s="45" cm="1">
        <f t="array" ref="K23">IF(SUMPRODUCT(('Data - population'!$B$2:$B$38568=$A23)*('Data - population'!$C$2:$C$38568=K$4)*('Data - population'!$D$2:$D$38568)),SUMPRODUCT(('Data - population'!$B$2:$B$38568=$A23)*('Data - population'!$C$2:$C$38568=K$4)*('Data - population'!$D$2:$D$38568)),"..")</f>
        <v>49032900</v>
      </c>
      <c r="L23" s="45" cm="1">
        <f t="array" ref="L23">IF(SUMPRODUCT(('Data - population'!$B$2:$B$38568=$A23)*('Data - population'!$C$2:$C$38568=L$4)*('Data - population'!$D$2:$D$38568)),SUMPRODUCT(('Data - population'!$B$2:$B$38568=$A23)*('Data - population'!$C$2:$C$38568=L$4)*('Data - population'!$D$2:$D$38568)),"..")</f>
        <v>5072000</v>
      </c>
      <c r="M23" s="45" cm="1">
        <f t="array" ref="M23">IF(SUMPRODUCT(('Data - population'!$B$2:$B$38568=$A23)*('Data - population'!$C$2:$C$38568=M$4)*('Data - population'!$D$2:$D$38568)),SUMPRODUCT(('Data - population'!$B$2:$B$38568=$A23)*('Data - population'!$C$2:$C$38568=M$4)*('Data - population'!$D$2:$D$38568)),"..")</f>
        <v>2900600</v>
      </c>
      <c r="N23" s="45" cm="1">
        <f t="array" ref="N23">IF(SUMPRODUCT(('Data - population'!$B$2:$B$38568=$A23)*('Data - population'!$C$2:$C$38568=N$4)*('Data - population'!$D$2:$D$38568)),SUMPRODUCT(('Data - population'!$B$2:$B$38568=$A23)*('Data - population'!$C$2:$C$38568=N$4)*('Data - population'!$D$2:$D$38568)),"..")</f>
        <v>57005400</v>
      </c>
      <c r="O23" s="19">
        <f t="shared" si="2"/>
        <v>100</v>
      </c>
    </row>
    <row r="24" spans="1:15" x14ac:dyDescent="0.2">
      <c r="A24" s="19" t="s">
        <v>67</v>
      </c>
      <c r="B24" s="45" cm="1">
        <f t="array" ref="B24">IF(IF($B$3="Total dwelling fires",SUMPRODUCT(('Data - dwelling fires'!$A$2:$A$25261=B$4)*('Data - dwelling fires'!$B$2:$B$25261=$A24)*('Data - dwelling fires'!$D$2:$D$25261)),SUMPRODUCT(('Data - dwelling fires'!$A$2:$A$25261=B$4)*('Data - dwelling fires'!$B$2:$B$25261=$A24)*('Data - dwelling fires'!$C$2:$C$25261=$B$3)*('Data - dwelling fires'!$D$2:$D$25261)))=0,"..",IF($B$3="Total dwelling fires",SUMPRODUCT(('Data - dwelling fires'!$A$2:$A$25261=B$4)*('Data - dwelling fires'!$B$2:$B$25261=$A24)*('Data - dwelling fires'!$D$2:$D$25261)),SUMPRODUCT(('Data - dwelling fires'!$A$2:$A$25261=B$4)*('Data - dwelling fires'!$B$2:$B$25261=$A24)*('Data - dwelling fires'!$C$2:$C$25261=$B$3)*('Data - dwelling fires'!$D$2:$D$25261))))</f>
        <v>54933</v>
      </c>
      <c r="C24" s="45" cm="1">
        <f t="array" ref="C24">IF(IF($B$3="Total dwelling fires",SUMPRODUCT(('Data - dwelling fires'!$A$2:$A$25261=C$4)*('Data - dwelling fires'!$B$2:$B$25261=$A24)*('Data - dwelling fires'!$D$2:$D$25261)),SUMPRODUCT(('Data - dwelling fires'!$A$2:$A$25261=C$4)*('Data - dwelling fires'!$B$2:$B$25261=$A24)*('Data - dwelling fires'!$C$2:$C$25261=$B$3)*('Data - dwelling fires'!$D$2:$D$25261)))=0,"..",IF($B$3="Total dwelling fires",SUMPRODUCT(('Data - dwelling fires'!$A$2:$A$25261=C$4)*('Data - dwelling fires'!$B$2:$B$25261=$A24)*('Data - dwelling fires'!$D$2:$D$25261)),SUMPRODUCT(('Data - dwelling fires'!$A$2:$A$25261=C$4)*('Data - dwelling fires'!$B$2:$B$25261=$A24)*('Data - dwelling fires'!$C$2:$C$25261=$B$3)*('Data - dwelling fires'!$D$2:$D$25261))))</f>
        <v>9257</v>
      </c>
      <c r="D24" s="45" cm="1">
        <f t="array" ref="D24">IF(IF($B$3="Total dwelling fires",SUMPRODUCT(('Data - dwelling fires'!$A$2:$A$25261=D$4)*('Data - dwelling fires'!$B$2:$B$25261=$A24)*('Data - dwelling fires'!$D$2:$D$25261)),SUMPRODUCT(('Data - dwelling fires'!$A$2:$A$25261=D$4)*('Data - dwelling fires'!$B$2:$B$25261=$A24)*('Data - dwelling fires'!$C$2:$C$25261=$B$3)*('Data - dwelling fires'!$D$2:$D$25261)))=0,"..",IF($B$3="Total dwelling fires",SUMPRODUCT(('Data - dwelling fires'!$A$2:$A$25261=D$4)*('Data - dwelling fires'!$B$2:$B$25261=$A24)*('Data - dwelling fires'!$D$2:$D$25261)),SUMPRODUCT(('Data - dwelling fires'!$A$2:$A$25261=D$4)*('Data - dwelling fires'!$B$2:$B$25261=$A24)*('Data - dwelling fires'!$C$2:$C$25261=$B$3)*('Data - dwelling fires'!$D$2:$D$25261))))</f>
        <v>3202</v>
      </c>
      <c r="E24" s="45" cm="1">
        <f t="array" ref="E24">IF(OR(B24="..",C24="..",D24=".."),IF(SUMPRODUCT(('Data - dwelling fires'!$A$2:$A$25258=E$4)*('Data - dwelling fires'!$B$2:$B$25258=$A24)*('Data - dwelling fires'!$C$2:$C$25258=$B$3)*('Data - dwelling fires'!$D$2:$D$25258))=0,"..",SUMPRODUCT(('Data - dwelling fires'!$A$2:$A$25258=E$4)*('Data - dwelling fires'!$B$2:$B$25258=$A24)*('Data - dwelling fires'!$C$2:$C$25258=$B$3)*('Data - dwelling fires'!$D$2:$D$25258))),B24+C24+D24)</f>
        <v>67392</v>
      </c>
      <c r="F24" s="45">
        <f t="shared" si="1"/>
        <v>1116</v>
      </c>
      <c r="G24" s="45">
        <f t="shared" si="1"/>
        <v>1828</v>
      </c>
      <c r="H24" s="45">
        <f t="shared" si="1"/>
        <v>1102</v>
      </c>
      <c r="I24" s="45">
        <f t="shared" si="1"/>
        <v>1178</v>
      </c>
      <c r="K24" s="45" cm="1">
        <f t="array" ref="K24">IF(SUMPRODUCT(('Data - population'!$B$2:$B$38568=$A24)*('Data - population'!$C$2:$C$38568=K$4)*('Data - population'!$D$2:$D$38568)),SUMPRODUCT(('Data - population'!$B$2:$B$38568=$A24)*('Data - population'!$C$2:$C$38568=K$4)*('Data - population'!$D$2:$D$38568)),"..")</f>
        <v>49233300</v>
      </c>
      <c r="L24" s="45" cm="1">
        <f t="array" ref="L24">IF(SUMPRODUCT(('Data - population'!$B$2:$B$38568=$A24)*('Data - population'!$C$2:$C$38568=L$4)*('Data - population'!$D$2:$D$38568)),SUMPRODUCT(('Data - population'!$B$2:$B$38568=$A24)*('Data - population'!$C$2:$C$38568=L$4)*('Data - population'!$D$2:$D$38568)),"..")</f>
        <v>5062900</v>
      </c>
      <c r="M24" s="45" cm="1">
        <f t="array" ref="M24">IF(SUMPRODUCT(('Data - population'!$B$2:$B$38568=$A24)*('Data - population'!$C$2:$C$38568=M$4)*('Data - population'!$D$2:$D$38568)),SUMPRODUCT(('Data - population'!$B$2:$B$38568=$A24)*('Data - population'!$C$2:$C$38568=M$4)*('Data - population'!$D$2:$D$38568)),"..")</f>
        <v>2906900</v>
      </c>
      <c r="N24" s="45" cm="1">
        <f t="array" ref="N24">IF(SUMPRODUCT(('Data - population'!$B$2:$B$38568=$A24)*('Data - population'!$C$2:$C$38568=N$4)*('Data - population'!$D$2:$D$38568)),SUMPRODUCT(('Data - population'!$B$2:$B$38568=$A24)*('Data - population'!$C$2:$C$38568=N$4)*('Data - population'!$D$2:$D$38568)),"..")</f>
        <v>57203100</v>
      </c>
      <c r="O24" s="19">
        <f t="shared" si="2"/>
        <v>0</v>
      </c>
    </row>
    <row r="25" spans="1:15" x14ac:dyDescent="0.2">
      <c r="A25" s="19" t="s">
        <v>68</v>
      </c>
      <c r="B25" s="45" cm="1">
        <f t="array" ref="B25">IF(IF($B$3="Total dwelling fires",SUMPRODUCT(('Data - dwelling fires'!$A$2:$A$25261=B$4)*('Data - dwelling fires'!$B$2:$B$25261=$A25)*('Data - dwelling fires'!$D$2:$D$25261)),SUMPRODUCT(('Data - dwelling fires'!$A$2:$A$25261=B$4)*('Data - dwelling fires'!$B$2:$B$25261=$A25)*('Data - dwelling fires'!$C$2:$C$25261=$B$3)*('Data - dwelling fires'!$D$2:$D$25261)))=0,"..",IF($B$3="Total dwelling fires",SUMPRODUCT(('Data - dwelling fires'!$A$2:$A$25261=B$4)*('Data - dwelling fires'!$B$2:$B$25261=$A25)*('Data - dwelling fires'!$D$2:$D$25261)),SUMPRODUCT(('Data - dwelling fires'!$A$2:$A$25261=B$4)*('Data - dwelling fires'!$B$2:$B$25261=$A25)*('Data - dwelling fires'!$C$2:$C$25261=$B$3)*('Data - dwelling fires'!$D$2:$D$25261))))</f>
        <v>54531</v>
      </c>
      <c r="C25" s="45" cm="1">
        <f t="array" ref="C25">IF(IF($B$3="Total dwelling fires",SUMPRODUCT(('Data - dwelling fires'!$A$2:$A$25261=C$4)*('Data - dwelling fires'!$B$2:$B$25261=$A25)*('Data - dwelling fires'!$D$2:$D$25261)),SUMPRODUCT(('Data - dwelling fires'!$A$2:$A$25261=C$4)*('Data - dwelling fires'!$B$2:$B$25261=$A25)*('Data - dwelling fires'!$C$2:$C$25261=$B$3)*('Data - dwelling fires'!$D$2:$D$25261)))=0,"..",IF($B$3="Total dwelling fires",SUMPRODUCT(('Data - dwelling fires'!$A$2:$A$25261=C$4)*('Data - dwelling fires'!$B$2:$B$25261=$A25)*('Data - dwelling fires'!$D$2:$D$25261)),SUMPRODUCT(('Data - dwelling fires'!$A$2:$A$25261=C$4)*('Data - dwelling fires'!$B$2:$B$25261=$A25)*('Data - dwelling fires'!$C$2:$C$25261=$B$3)*('Data - dwelling fires'!$D$2:$D$25261))))</f>
        <v>8895</v>
      </c>
      <c r="D25" s="45" cm="1">
        <f t="array" ref="D25">IF(IF($B$3="Total dwelling fires",SUMPRODUCT(('Data - dwelling fires'!$A$2:$A$25261=D$4)*('Data - dwelling fires'!$B$2:$B$25261=$A25)*('Data - dwelling fires'!$D$2:$D$25261)),SUMPRODUCT(('Data - dwelling fires'!$A$2:$A$25261=D$4)*('Data - dwelling fires'!$B$2:$B$25261=$A25)*('Data - dwelling fires'!$C$2:$C$25261=$B$3)*('Data - dwelling fires'!$D$2:$D$25261)))=0,"..",IF($B$3="Total dwelling fires",SUMPRODUCT(('Data - dwelling fires'!$A$2:$A$25261=D$4)*('Data - dwelling fires'!$B$2:$B$25261=$A25)*('Data - dwelling fires'!$D$2:$D$25261)),SUMPRODUCT(('Data - dwelling fires'!$A$2:$A$25261=D$4)*('Data - dwelling fires'!$B$2:$B$25261=$A25)*('Data - dwelling fires'!$C$2:$C$25261=$B$3)*('Data - dwelling fires'!$D$2:$D$25261))))</f>
        <v>3086</v>
      </c>
      <c r="E25" s="45" cm="1">
        <f t="array" ref="E25">IF(OR(B25="..",C25="..",D25=".."),IF(SUMPRODUCT(('Data - dwelling fires'!$A$2:$A$25258=E$4)*('Data - dwelling fires'!$B$2:$B$25258=$A25)*('Data - dwelling fires'!$C$2:$C$25258=$B$3)*('Data - dwelling fires'!$D$2:$D$25258))=0,"..",SUMPRODUCT(('Data - dwelling fires'!$A$2:$A$25258=E$4)*('Data - dwelling fires'!$B$2:$B$25258=$A25)*('Data - dwelling fires'!$C$2:$C$25258=$B$3)*('Data - dwelling fires'!$D$2:$D$25258))),B25+C25+D25)</f>
        <v>66512</v>
      </c>
      <c r="F25" s="45">
        <f t="shared" si="1"/>
        <v>1103</v>
      </c>
      <c r="G25" s="45">
        <f t="shared" si="1"/>
        <v>1756</v>
      </c>
      <c r="H25" s="45">
        <f t="shared" si="1"/>
        <v>1060</v>
      </c>
      <c r="I25" s="45">
        <f t="shared" si="1"/>
        <v>1158</v>
      </c>
      <c r="K25" s="45" cm="1">
        <f t="array" ref="K25">IF(SUMPRODUCT(('Data - population'!$B$2:$B$38568=$A25)*('Data - population'!$C$2:$C$38568=K$4)*('Data - population'!$D$2:$D$38568)),SUMPRODUCT(('Data - population'!$B$2:$B$38568=$A25)*('Data - population'!$C$2:$C$38568=K$4)*('Data - population'!$D$2:$D$38568)),"..")</f>
        <v>49449700</v>
      </c>
      <c r="L25" s="45" cm="1">
        <f t="array" ref="L25">IF(SUMPRODUCT(('Data - population'!$B$2:$B$38568=$A25)*('Data - population'!$C$2:$C$38568=L$4)*('Data - population'!$D$2:$D$38568)),SUMPRODUCT(('Data - population'!$B$2:$B$38568=$A25)*('Data - population'!$C$2:$C$38568=L$4)*('Data - population'!$D$2:$D$38568)),"..")</f>
        <v>5064200</v>
      </c>
      <c r="M25" s="45" cm="1">
        <f t="array" ref="M25">IF(SUMPRODUCT(('Data - population'!$B$2:$B$38568=$A25)*('Data - population'!$C$2:$C$38568=M$4)*('Data - population'!$D$2:$D$38568)),SUMPRODUCT(('Data - population'!$B$2:$B$38568=$A25)*('Data - population'!$C$2:$C$38568=M$4)*('Data - population'!$D$2:$D$38568)),"..")</f>
        <v>2910200</v>
      </c>
      <c r="N25" s="45" cm="1">
        <f t="array" ref="N25">IF(SUMPRODUCT(('Data - population'!$B$2:$B$38568=$A25)*('Data - population'!$C$2:$C$38568=N$4)*('Data - population'!$D$2:$D$38568)),SUMPRODUCT(('Data - population'!$B$2:$B$38568=$A25)*('Data - population'!$C$2:$C$38568=N$4)*('Data - population'!$D$2:$D$38568)),"..")</f>
        <v>57424200</v>
      </c>
      <c r="O25" s="19">
        <f t="shared" si="2"/>
        <v>-100</v>
      </c>
    </row>
    <row r="26" spans="1:15" x14ac:dyDescent="0.2">
      <c r="A26" s="19" t="s">
        <v>69</v>
      </c>
      <c r="B26" s="45" cm="1">
        <f t="array" ref="B26">IF(IF($B$3="Total dwelling fires",SUMPRODUCT(('Data - dwelling fires'!$A$2:$A$25261=B$4)*('Data - dwelling fires'!$B$2:$B$25261=$A26)*('Data - dwelling fires'!$D$2:$D$25261)),SUMPRODUCT(('Data - dwelling fires'!$A$2:$A$25261=B$4)*('Data - dwelling fires'!$B$2:$B$25261=$A26)*('Data - dwelling fires'!$C$2:$C$25261=$B$3)*('Data - dwelling fires'!$D$2:$D$25261)))=0,"..",IF($B$3="Total dwelling fires",SUMPRODUCT(('Data - dwelling fires'!$A$2:$A$25261=B$4)*('Data - dwelling fires'!$B$2:$B$25261=$A26)*('Data - dwelling fires'!$D$2:$D$25261)),SUMPRODUCT(('Data - dwelling fires'!$A$2:$A$25261=B$4)*('Data - dwelling fires'!$B$2:$B$25261=$A26)*('Data - dwelling fires'!$C$2:$C$25261=$B$3)*('Data - dwelling fires'!$D$2:$D$25261))))</f>
        <v>48899</v>
      </c>
      <c r="C26" s="45" cm="1">
        <f t="array" ref="C26">IF(IF($B$3="Total dwelling fires",SUMPRODUCT(('Data - dwelling fires'!$A$2:$A$25261=C$4)*('Data - dwelling fires'!$B$2:$B$25261=$A26)*('Data - dwelling fires'!$D$2:$D$25261)),SUMPRODUCT(('Data - dwelling fires'!$A$2:$A$25261=C$4)*('Data - dwelling fires'!$B$2:$B$25261=$A26)*('Data - dwelling fires'!$C$2:$C$25261=$B$3)*('Data - dwelling fires'!$D$2:$D$25261)))=0,"..",IF($B$3="Total dwelling fires",SUMPRODUCT(('Data - dwelling fires'!$A$2:$A$25261=C$4)*('Data - dwelling fires'!$B$2:$B$25261=$A26)*('Data - dwelling fires'!$D$2:$D$25261)),SUMPRODUCT(('Data - dwelling fires'!$A$2:$A$25261=C$4)*('Data - dwelling fires'!$B$2:$B$25261=$A26)*('Data - dwelling fires'!$C$2:$C$25261=$B$3)*('Data - dwelling fires'!$D$2:$D$25261))))</f>
        <v>7875</v>
      </c>
      <c r="D26" s="45" cm="1">
        <f t="array" ref="D26">IF(IF($B$3="Total dwelling fires",SUMPRODUCT(('Data - dwelling fires'!$A$2:$A$25261=D$4)*('Data - dwelling fires'!$B$2:$B$25261=$A26)*('Data - dwelling fires'!$D$2:$D$25261)),SUMPRODUCT(('Data - dwelling fires'!$A$2:$A$25261=D$4)*('Data - dwelling fires'!$B$2:$B$25261=$A26)*('Data - dwelling fires'!$C$2:$C$25261=$B$3)*('Data - dwelling fires'!$D$2:$D$25261)))=0,"..",IF($B$3="Total dwelling fires",SUMPRODUCT(('Data - dwelling fires'!$A$2:$A$25261=D$4)*('Data - dwelling fires'!$B$2:$B$25261=$A26)*('Data - dwelling fires'!$D$2:$D$25261)),SUMPRODUCT(('Data - dwelling fires'!$A$2:$A$25261=D$4)*('Data - dwelling fires'!$B$2:$B$25261=$A26)*('Data - dwelling fires'!$C$2:$C$25261=$B$3)*('Data - dwelling fires'!$D$2:$D$25261))))</f>
        <v>2924</v>
      </c>
      <c r="E26" s="45" cm="1">
        <f t="array" ref="E26">IF(OR(B26="..",C26="..",D26=".."),IF(SUMPRODUCT(('Data - dwelling fires'!$A$2:$A$25258=E$4)*('Data - dwelling fires'!$B$2:$B$25258=$A26)*('Data - dwelling fires'!$C$2:$C$25258=$B$3)*('Data - dwelling fires'!$D$2:$D$25258))=0,"..",SUMPRODUCT(('Data - dwelling fires'!$A$2:$A$25258=E$4)*('Data - dwelling fires'!$B$2:$B$25258=$A26)*('Data - dwelling fires'!$C$2:$C$25258=$B$3)*('Data - dwelling fires'!$D$2:$D$25258))),B26+C26+D26)</f>
        <v>59698</v>
      </c>
      <c r="F26" s="45">
        <f t="shared" si="1"/>
        <v>984</v>
      </c>
      <c r="G26" s="45">
        <f t="shared" si="1"/>
        <v>1554</v>
      </c>
      <c r="H26" s="45">
        <f t="shared" si="1"/>
        <v>1000</v>
      </c>
      <c r="I26" s="45">
        <f t="shared" si="1"/>
        <v>1035</v>
      </c>
      <c r="K26" s="45" cm="1">
        <f t="array" ref="K26">IF(SUMPRODUCT(('Data - population'!$B$2:$B$38568=$A26)*('Data - population'!$C$2:$C$38568=K$4)*('Data - population'!$D$2:$D$38568)),SUMPRODUCT(('Data - population'!$B$2:$B$38568=$A26)*('Data - population'!$C$2:$C$38568=K$4)*('Data - population'!$D$2:$D$38568)),"..")</f>
        <v>49679300</v>
      </c>
      <c r="L26" s="45" cm="1">
        <f t="array" ref="L26">IF(SUMPRODUCT(('Data - population'!$B$2:$B$38568=$A26)*('Data - population'!$C$2:$C$38568=L$4)*('Data - population'!$D$2:$D$38568)),SUMPRODUCT(('Data - population'!$B$2:$B$38568=$A26)*('Data - population'!$C$2:$C$38568=L$4)*('Data - population'!$D$2:$D$38568)),"..")</f>
        <v>5066000</v>
      </c>
      <c r="M26" s="45" cm="1">
        <f t="array" ref="M26">IF(SUMPRODUCT(('Data - population'!$B$2:$B$38568=$A26)*('Data - population'!$C$2:$C$38568=M$4)*('Data - population'!$D$2:$D$38568)),SUMPRODUCT(('Data - population'!$B$2:$B$38568=$A26)*('Data - population'!$C$2:$C$38568=M$4)*('Data - population'!$D$2:$D$38568)),"..")</f>
        <v>2922900</v>
      </c>
      <c r="N26" s="45" cm="1">
        <f t="array" ref="N26">IF(SUMPRODUCT(('Data - population'!$B$2:$B$38568=$A26)*('Data - population'!$C$2:$C$38568=N$4)*('Data - population'!$D$2:$D$38568)),SUMPRODUCT(('Data - population'!$B$2:$B$38568=$A26)*('Data - population'!$C$2:$C$38568=N$4)*('Data - population'!$D$2:$D$38568)),"..")</f>
        <v>57668100</v>
      </c>
      <c r="O26" s="19">
        <f t="shared" si="2"/>
        <v>100</v>
      </c>
    </row>
    <row r="27" spans="1:15" x14ac:dyDescent="0.2">
      <c r="A27" s="19" t="s">
        <v>70</v>
      </c>
      <c r="B27" s="45" cm="1">
        <f t="array" ref="B27">IF(IF($B$3="Total dwelling fires",SUMPRODUCT(('Data - dwelling fires'!$A$2:$A$25261=B$4)*('Data - dwelling fires'!$B$2:$B$25261=$A27)*('Data - dwelling fires'!$D$2:$D$25261)),SUMPRODUCT(('Data - dwelling fires'!$A$2:$A$25261=B$4)*('Data - dwelling fires'!$B$2:$B$25261=$A27)*('Data - dwelling fires'!$C$2:$C$25261=$B$3)*('Data - dwelling fires'!$D$2:$D$25261)))=0,"..",IF($B$3="Total dwelling fires",SUMPRODUCT(('Data - dwelling fires'!$A$2:$A$25261=B$4)*('Data - dwelling fires'!$B$2:$B$25261=$A27)*('Data - dwelling fires'!$D$2:$D$25261)),SUMPRODUCT(('Data - dwelling fires'!$A$2:$A$25261=B$4)*('Data - dwelling fires'!$B$2:$B$25261=$A27)*('Data - dwelling fires'!$C$2:$C$25261=$B$3)*('Data - dwelling fires'!$D$2:$D$25261))))</f>
        <v>50830</v>
      </c>
      <c r="C27" s="45" cm="1">
        <f t="array" ref="C27">IF(IF($B$3="Total dwelling fires",SUMPRODUCT(('Data - dwelling fires'!$A$2:$A$25261=C$4)*('Data - dwelling fires'!$B$2:$B$25261=$A27)*('Data - dwelling fires'!$D$2:$D$25261)),SUMPRODUCT(('Data - dwelling fires'!$A$2:$A$25261=C$4)*('Data - dwelling fires'!$B$2:$B$25261=$A27)*('Data - dwelling fires'!$C$2:$C$25261=$B$3)*('Data - dwelling fires'!$D$2:$D$25261)))=0,"..",IF($B$3="Total dwelling fires",SUMPRODUCT(('Data - dwelling fires'!$A$2:$A$25261=C$4)*('Data - dwelling fires'!$B$2:$B$25261=$A27)*('Data - dwelling fires'!$D$2:$D$25261)),SUMPRODUCT(('Data - dwelling fires'!$A$2:$A$25261=C$4)*('Data - dwelling fires'!$B$2:$B$25261=$A27)*('Data - dwelling fires'!$C$2:$C$25261=$B$3)*('Data - dwelling fires'!$D$2:$D$25261))))</f>
        <v>8131</v>
      </c>
      <c r="D27" s="45" cm="1">
        <f t="array" ref="D27">IF(IF($B$3="Total dwelling fires",SUMPRODUCT(('Data - dwelling fires'!$A$2:$A$25261=D$4)*('Data - dwelling fires'!$B$2:$B$25261=$A27)*('Data - dwelling fires'!$D$2:$D$25261)),SUMPRODUCT(('Data - dwelling fires'!$A$2:$A$25261=D$4)*('Data - dwelling fires'!$B$2:$B$25261=$A27)*('Data - dwelling fires'!$C$2:$C$25261=$B$3)*('Data - dwelling fires'!$D$2:$D$25261)))=0,"..",IF($B$3="Total dwelling fires",SUMPRODUCT(('Data - dwelling fires'!$A$2:$A$25261=D$4)*('Data - dwelling fires'!$B$2:$B$25261=$A27)*('Data - dwelling fires'!$D$2:$D$25261)),SUMPRODUCT(('Data - dwelling fires'!$A$2:$A$25261=D$4)*('Data - dwelling fires'!$B$2:$B$25261=$A27)*('Data - dwelling fires'!$C$2:$C$25261=$B$3)*('Data - dwelling fires'!$D$2:$D$25261))))</f>
        <v>2787</v>
      </c>
      <c r="E27" s="45" cm="1">
        <f t="array" ref="E27">IF(OR(B27="..",C27="..",D27=".."),IF(SUMPRODUCT(('Data - dwelling fires'!$A$2:$A$25258=E$4)*('Data - dwelling fires'!$B$2:$B$25258=$A27)*('Data - dwelling fires'!$C$2:$C$25258=$B$3)*('Data - dwelling fires'!$D$2:$D$25258))=0,"..",SUMPRODUCT(('Data - dwelling fires'!$A$2:$A$25258=E$4)*('Data - dwelling fires'!$B$2:$B$25258=$A27)*('Data - dwelling fires'!$C$2:$C$25258=$B$3)*('Data - dwelling fires'!$D$2:$D$25258))),B27+C27+D27)</f>
        <v>61748</v>
      </c>
      <c r="F27" s="45">
        <f t="shared" si="1"/>
        <v>1018</v>
      </c>
      <c r="G27" s="45">
        <f t="shared" si="1"/>
        <v>1604</v>
      </c>
      <c r="H27" s="45">
        <f t="shared" si="1"/>
        <v>949</v>
      </c>
      <c r="I27" s="45">
        <f t="shared" si="1"/>
        <v>1066</v>
      </c>
      <c r="K27" s="45" cm="1">
        <f t="array" ref="K27">IF(SUMPRODUCT(('Data - population'!$B$2:$B$38568=$A27)*('Data - population'!$C$2:$C$38568=K$4)*('Data - population'!$D$2:$D$38568)),SUMPRODUCT(('Data - population'!$B$2:$B$38568=$A27)*('Data - population'!$C$2:$C$38568=K$4)*('Data - population'!$D$2:$D$38568)),"..")</f>
        <v>49925500</v>
      </c>
      <c r="L27" s="45" cm="1">
        <f t="array" ref="L27">IF(SUMPRODUCT(('Data - population'!$B$2:$B$38568=$A27)*('Data - population'!$C$2:$C$38568=L$4)*('Data - population'!$D$2:$D$38568)),SUMPRODUCT(('Data - population'!$B$2:$B$38568=$A27)*('Data - population'!$C$2:$C$38568=L$4)*('Data - population'!$D$2:$D$38568)),"..")</f>
        <v>5068500</v>
      </c>
      <c r="M27" s="45" cm="1">
        <f t="array" ref="M27">IF(SUMPRODUCT(('Data - population'!$B$2:$B$38568=$A27)*('Data - population'!$C$2:$C$38568=M$4)*('Data - population'!$D$2:$D$38568)),SUMPRODUCT(('Data - population'!$B$2:$B$38568=$A27)*('Data - population'!$C$2:$C$38568=M$4)*('Data - population'!$D$2:$D$38568)),"..")</f>
        <v>2937700</v>
      </c>
      <c r="N27" s="45" cm="1">
        <f t="array" ref="N27">IF(SUMPRODUCT(('Data - population'!$B$2:$B$38568=$A27)*('Data - population'!$C$2:$C$38568=N$4)*('Data - population'!$D$2:$D$38568)),SUMPRODUCT(('Data - population'!$B$2:$B$38568=$A27)*('Data - population'!$C$2:$C$38568=N$4)*('Data - population'!$D$2:$D$38568)),"..")</f>
        <v>57931700</v>
      </c>
      <c r="O27" s="19">
        <f t="shared" si="2"/>
        <v>0</v>
      </c>
    </row>
    <row r="28" spans="1:15" x14ac:dyDescent="0.2">
      <c r="A28" s="19" t="s">
        <v>71</v>
      </c>
      <c r="B28" s="45" cm="1">
        <f t="array" ref="B28">IF(IF($B$3="Total dwelling fires",SUMPRODUCT(('Data - dwelling fires'!$A$2:$A$25261=B$4)*('Data - dwelling fires'!$B$2:$B$25261=$A28)*('Data - dwelling fires'!$D$2:$D$25261)),SUMPRODUCT(('Data - dwelling fires'!$A$2:$A$25261=B$4)*('Data - dwelling fires'!$B$2:$B$25261=$A28)*('Data - dwelling fires'!$C$2:$C$25261=$B$3)*('Data - dwelling fires'!$D$2:$D$25261)))=0,"..",IF($B$3="Total dwelling fires",SUMPRODUCT(('Data - dwelling fires'!$A$2:$A$25261=B$4)*('Data - dwelling fires'!$B$2:$B$25261=$A28)*('Data - dwelling fires'!$D$2:$D$25261)),SUMPRODUCT(('Data - dwelling fires'!$A$2:$A$25261=B$4)*('Data - dwelling fires'!$B$2:$B$25261=$A28)*('Data - dwelling fires'!$C$2:$C$25261=$B$3)*('Data - dwelling fires'!$D$2:$D$25261))))</f>
        <v>47434</v>
      </c>
      <c r="C28" s="45" cm="1">
        <f t="array" ref="C28">IF(IF($B$3="Total dwelling fires",SUMPRODUCT(('Data - dwelling fires'!$A$2:$A$25261=C$4)*('Data - dwelling fires'!$B$2:$B$25261=$A28)*('Data - dwelling fires'!$D$2:$D$25261)),SUMPRODUCT(('Data - dwelling fires'!$A$2:$A$25261=C$4)*('Data - dwelling fires'!$B$2:$B$25261=$A28)*('Data - dwelling fires'!$C$2:$C$25261=$B$3)*('Data - dwelling fires'!$D$2:$D$25261)))=0,"..",IF($B$3="Total dwelling fires",SUMPRODUCT(('Data - dwelling fires'!$A$2:$A$25261=C$4)*('Data - dwelling fires'!$B$2:$B$25261=$A28)*('Data - dwelling fires'!$D$2:$D$25261)),SUMPRODUCT(('Data - dwelling fires'!$A$2:$A$25261=C$4)*('Data - dwelling fires'!$B$2:$B$25261=$A28)*('Data - dwelling fires'!$C$2:$C$25261=$B$3)*('Data - dwelling fires'!$D$2:$D$25261))))</f>
        <v>7048</v>
      </c>
      <c r="D28" s="45" cm="1">
        <f t="array" ref="D28">IF(IF($B$3="Total dwelling fires",SUMPRODUCT(('Data - dwelling fires'!$A$2:$A$25261=D$4)*('Data - dwelling fires'!$B$2:$B$25261=$A28)*('Data - dwelling fires'!$D$2:$D$25261)),SUMPRODUCT(('Data - dwelling fires'!$A$2:$A$25261=D$4)*('Data - dwelling fires'!$B$2:$B$25261=$A28)*('Data - dwelling fires'!$C$2:$C$25261=$B$3)*('Data - dwelling fires'!$D$2:$D$25261)))=0,"..",IF($B$3="Total dwelling fires",SUMPRODUCT(('Data - dwelling fires'!$A$2:$A$25261=D$4)*('Data - dwelling fires'!$B$2:$B$25261=$A28)*('Data - dwelling fires'!$D$2:$D$25261)),SUMPRODUCT(('Data - dwelling fires'!$A$2:$A$25261=D$4)*('Data - dwelling fires'!$B$2:$B$25261=$A28)*('Data - dwelling fires'!$C$2:$C$25261=$B$3)*('Data - dwelling fires'!$D$2:$D$25261))))</f>
        <v>2592</v>
      </c>
      <c r="E28" s="45" cm="1">
        <f t="array" ref="E28">IF(OR(B28="..",C28="..",D28=".."),IF(SUMPRODUCT(('Data - dwelling fires'!$A$2:$A$25258=E$4)*('Data - dwelling fires'!$B$2:$B$25258=$A28)*('Data - dwelling fires'!$C$2:$C$25258=$B$3)*('Data - dwelling fires'!$D$2:$D$25258))=0,"..",SUMPRODUCT(('Data - dwelling fires'!$A$2:$A$25258=E$4)*('Data - dwelling fires'!$B$2:$B$25258=$A28)*('Data - dwelling fires'!$C$2:$C$25258=$B$3)*('Data - dwelling fires'!$D$2:$D$25258))),B28+C28+D28)</f>
        <v>57074</v>
      </c>
      <c r="F28" s="45">
        <f t="shared" si="1"/>
        <v>945</v>
      </c>
      <c r="G28" s="45">
        <f t="shared" si="1"/>
        <v>1386</v>
      </c>
      <c r="H28" s="45">
        <f t="shared" si="1"/>
        <v>876</v>
      </c>
      <c r="I28" s="45">
        <f t="shared" si="1"/>
        <v>980</v>
      </c>
      <c r="K28" s="45" cm="1">
        <f t="array" ref="K28">IF(SUMPRODUCT(('Data - population'!$B$2:$B$38568=$A28)*('Data - population'!$C$2:$C$38568=K$4)*('Data - population'!$D$2:$D$38568)),SUMPRODUCT(('Data - population'!$B$2:$B$38568=$A28)*('Data - population'!$C$2:$C$38568=K$4)*('Data - population'!$D$2:$D$38568)),"..")</f>
        <v>50194600</v>
      </c>
      <c r="L28" s="45" cm="1">
        <f t="array" ref="L28">IF(SUMPRODUCT(('Data - population'!$B$2:$B$38568=$A28)*('Data - population'!$C$2:$C$38568=L$4)*('Data - population'!$D$2:$D$38568)),SUMPRODUCT(('Data - population'!$B$2:$B$38568=$A28)*('Data - population'!$C$2:$C$38568=L$4)*('Data - population'!$D$2:$D$38568)),"..")</f>
        <v>5084300</v>
      </c>
      <c r="M28" s="45" cm="1">
        <f t="array" ref="M28">IF(SUMPRODUCT(('Data - population'!$B$2:$B$38568=$A28)*('Data - population'!$C$2:$C$38568=M$4)*('Data - population'!$D$2:$D$38568)),SUMPRODUCT(('Data - population'!$B$2:$B$38568=$A28)*('Data - population'!$C$2:$C$38568=M$4)*('Data - population'!$D$2:$D$38568)),"..")</f>
        <v>2957400</v>
      </c>
      <c r="N28" s="45" cm="1">
        <f t="array" ref="N28">IF(SUMPRODUCT(('Data - population'!$B$2:$B$38568=$A28)*('Data - population'!$C$2:$C$38568=N$4)*('Data - population'!$D$2:$D$38568)),SUMPRODUCT(('Data - population'!$B$2:$B$38568=$A28)*('Data - population'!$C$2:$C$38568=N$4)*('Data - population'!$D$2:$D$38568)),"..")</f>
        <v>58236300</v>
      </c>
      <c r="O28" s="19">
        <f t="shared" si="2"/>
        <v>0</v>
      </c>
    </row>
    <row r="29" spans="1:15" x14ac:dyDescent="0.2">
      <c r="A29" s="19" t="s">
        <v>72</v>
      </c>
      <c r="B29" s="45" cm="1">
        <f t="array" ref="B29">IF(IF($B$3="Total dwelling fires",SUMPRODUCT(('Data - dwelling fires'!$A$2:$A$25261=B$4)*('Data - dwelling fires'!$B$2:$B$25261=$A29)*('Data - dwelling fires'!$D$2:$D$25261)),SUMPRODUCT(('Data - dwelling fires'!$A$2:$A$25261=B$4)*('Data - dwelling fires'!$B$2:$B$25261=$A29)*('Data - dwelling fires'!$C$2:$C$25261=$B$3)*('Data - dwelling fires'!$D$2:$D$25261)))=0,"..",IF($B$3="Total dwelling fires",SUMPRODUCT(('Data - dwelling fires'!$A$2:$A$25261=B$4)*('Data - dwelling fires'!$B$2:$B$25261=$A29)*('Data - dwelling fires'!$D$2:$D$25261)),SUMPRODUCT(('Data - dwelling fires'!$A$2:$A$25261=B$4)*('Data - dwelling fires'!$B$2:$B$25261=$A29)*('Data - dwelling fires'!$C$2:$C$25261=$B$3)*('Data - dwelling fires'!$D$2:$D$25261))))</f>
        <v>46248</v>
      </c>
      <c r="C29" s="45" cm="1">
        <f t="array" ref="C29">IF(IF($B$3="Total dwelling fires",SUMPRODUCT(('Data - dwelling fires'!$A$2:$A$25261=C$4)*('Data - dwelling fires'!$B$2:$B$25261=$A29)*('Data - dwelling fires'!$D$2:$D$25261)),SUMPRODUCT(('Data - dwelling fires'!$A$2:$A$25261=C$4)*('Data - dwelling fires'!$B$2:$B$25261=$A29)*('Data - dwelling fires'!$C$2:$C$25261=$B$3)*('Data - dwelling fires'!$D$2:$D$25261)))=0,"..",IF($B$3="Total dwelling fires",SUMPRODUCT(('Data - dwelling fires'!$A$2:$A$25261=C$4)*('Data - dwelling fires'!$B$2:$B$25261=$A29)*('Data - dwelling fires'!$D$2:$D$25261)),SUMPRODUCT(('Data - dwelling fires'!$A$2:$A$25261=C$4)*('Data - dwelling fires'!$B$2:$B$25261=$A29)*('Data - dwelling fires'!$C$2:$C$25261=$B$3)*('Data - dwelling fires'!$D$2:$D$25261))))</f>
        <v>7061</v>
      </c>
      <c r="D29" s="45" cm="1">
        <f t="array" ref="D29">IF(IF($B$3="Total dwelling fires",SUMPRODUCT(('Data - dwelling fires'!$A$2:$A$25261=D$4)*('Data - dwelling fires'!$B$2:$B$25261=$A29)*('Data - dwelling fires'!$D$2:$D$25261)),SUMPRODUCT(('Data - dwelling fires'!$A$2:$A$25261=D$4)*('Data - dwelling fires'!$B$2:$B$25261=$A29)*('Data - dwelling fires'!$C$2:$C$25261=$B$3)*('Data - dwelling fires'!$D$2:$D$25261)))=0,"..",IF($B$3="Total dwelling fires",SUMPRODUCT(('Data - dwelling fires'!$A$2:$A$25261=D$4)*('Data - dwelling fires'!$B$2:$B$25261=$A29)*('Data - dwelling fires'!$D$2:$D$25261)),SUMPRODUCT(('Data - dwelling fires'!$A$2:$A$25261=D$4)*('Data - dwelling fires'!$B$2:$B$25261=$A29)*('Data - dwelling fires'!$C$2:$C$25261=$B$3)*('Data - dwelling fires'!$D$2:$D$25261))))</f>
        <v>2548</v>
      </c>
      <c r="E29" s="45" cm="1">
        <f t="array" ref="E29">IF(OR(B29="..",C29="..",D29=".."),IF(SUMPRODUCT(('Data - dwelling fires'!$A$2:$A$25258=E$4)*('Data - dwelling fires'!$B$2:$B$25258=$A29)*('Data - dwelling fires'!$C$2:$C$25258=$B$3)*('Data - dwelling fires'!$D$2:$D$25258))=0,"..",SUMPRODUCT(('Data - dwelling fires'!$A$2:$A$25258=E$4)*('Data - dwelling fires'!$B$2:$B$25258=$A29)*('Data - dwelling fires'!$C$2:$C$25258=$B$3)*('Data - dwelling fires'!$D$2:$D$25258))),B29+C29+D29)</f>
        <v>55857</v>
      </c>
      <c r="F29" s="45">
        <f t="shared" si="1"/>
        <v>914</v>
      </c>
      <c r="G29" s="45">
        <f t="shared" si="1"/>
        <v>1382</v>
      </c>
      <c r="H29" s="45">
        <f t="shared" si="1"/>
        <v>858</v>
      </c>
      <c r="I29" s="45">
        <f t="shared" si="1"/>
        <v>952</v>
      </c>
      <c r="K29" s="45" cm="1">
        <f t="array" ref="K29">IF(SUMPRODUCT(('Data - population'!$B$2:$B$38568=$A29)*('Data - population'!$C$2:$C$38568=K$4)*('Data - population'!$D$2:$D$38568)),SUMPRODUCT(('Data - population'!$B$2:$B$38568=$A29)*('Data - population'!$C$2:$C$38568=K$4)*('Data - population'!$D$2:$D$38568)),"..")</f>
        <v>50606000</v>
      </c>
      <c r="L29" s="45" cm="1">
        <f t="array" ref="L29">IF(SUMPRODUCT(('Data - population'!$B$2:$B$38568=$A29)*('Data - population'!$C$2:$C$38568=L$4)*('Data - population'!$D$2:$D$38568)),SUMPRODUCT(('Data - population'!$B$2:$B$38568=$A29)*('Data - population'!$C$2:$C$38568=L$4)*('Data - population'!$D$2:$D$38568)),"..")</f>
        <v>5110200</v>
      </c>
      <c r="M29" s="45" cm="1">
        <f t="array" ref="M29">IF(SUMPRODUCT(('Data - population'!$B$2:$B$38568=$A29)*('Data - population'!$C$2:$C$38568=M$4)*('Data - population'!$D$2:$D$38568)),SUMPRODUCT(('Data - population'!$B$2:$B$38568=$A29)*('Data - population'!$C$2:$C$38568=M$4)*('Data - population'!$D$2:$D$38568)),"..")</f>
        <v>2969300</v>
      </c>
      <c r="N29" s="45" cm="1">
        <f t="array" ref="N29">IF(SUMPRODUCT(('Data - population'!$B$2:$B$38568=$A29)*('Data - population'!$C$2:$C$38568=N$4)*('Data - population'!$D$2:$D$38568)),SUMPRODUCT(('Data - population'!$B$2:$B$38568=$A29)*('Data - population'!$C$2:$C$38568=N$4)*('Data - population'!$D$2:$D$38568)),"..")</f>
        <v>58685500</v>
      </c>
      <c r="O29" s="19">
        <f t="shared" si="2"/>
        <v>0</v>
      </c>
    </row>
    <row r="30" spans="1:15" x14ac:dyDescent="0.2">
      <c r="A30" s="19" t="s">
        <v>73</v>
      </c>
      <c r="B30" s="45" cm="1">
        <f t="array" ref="B30">IF(IF($B$3="Total dwelling fires",SUMPRODUCT(('Data - dwelling fires'!$A$2:$A$25261=B$4)*('Data - dwelling fires'!$B$2:$B$25261=$A30)*('Data - dwelling fires'!$D$2:$D$25261)),SUMPRODUCT(('Data - dwelling fires'!$A$2:$A$25261=B$4)*('Data - dwelling fires'!$B$2:$B$25261=$A30)*('Data - dwelling fires'!$C$2:$C$25261=$B$3)*('Data - dwelling fires'!$D$2:$D$25261)))=0,"..",IF($B$3="Total dwelling fires",SUMPRODUCT(('Data - dwelling fires'!$A$2:$A$25261=B$4)*('Data - dwelling fires'!$B$2:$B$25261=$A30)*('Data - dwelling fires'!$D$2:$D$25261)),SUMPRODUCT(('Data - dwelling fires'!$A$2:$A$25261=B$4)*('Data - dwelling fires'!$B$2:$B$25261=$A30)*('Data - dwelling fires'!$C$2:$C$25261=$B$3)*('Data - dwelling fires'!$D$2:$D$25261))))</f>
        <v>44422</v>
      </c>
      <c r="C30" s="45" cm="1">
        <f t="array" ref="C30">IF(IF($B$3="Total dwelling fires",SUMPRODUCT(('Data - dwelling fires'!$A$2:$A$25261=C$4)*('Data - dwelling fires'!$B$2:$B$25261=$A30)*('Data - dwelling fires'!$D$2:$D$25261)),SUMPRODUCT(('Data - dwelling fires'!$A$2:$A$25261=C$4)*('Data - dwelling fires'!$B$2:$B$25261=$A30)*('Data - dwelling fires'!$C$2:$C$25261=$B$3)*('Data - dwelling fires'!$D$2:$D$25261)))=0,"..",IF($B$3="Total dwelling fires",SUMPRODUCT(('Data - dwelling fires'!$A$2:$A$25261=C$4)*('Data - dwelling fires'!$B$2:$B$25261=$A30)*('Data - dwelling fires'!$D$2:$D$25261)),SUMPRODUCT(('Data - dwelling fires'!$A$2:$A$25261=C$4)*('Data - dwelling fires'!$B$2:$B$25261=$A30)*('Data - dwelling fires'!$C$2:$C$25261=$B$3)*('Data - dwelling fires'!$D$2:$D$25261))))</f>
        <v>6963</v>
      </c>
      <c r="D30" s="45" cm="1">
        <f t="array" ref="D30">IF(IF($B$3="Total dwelling fires",SUMPRODUCT(('Data - dwelling fires'!$A$2:$A$25261=D$4)*('Data - dwelling fires'!$B$2:$B$25261=$A30)*('Data - dwelling fires'!$D$2:$D$25261)),SUMPRODUCT(('Data - dwelling fires'!$A$2:$A$25261=D$4)*('Data - dwelling fires'!$B$2:$B$25261=$A30)*('Data - dwelling fires'!$C$2:$C$25261=$B$3)*('Data - dwelling fires'!$D$2:$D$25261)))=0,"..",IF($B$3="Total dwelling fires",SUMPRODUCT(('Data - dwelling fires'!$A$2:$A$25261=D$4)*('Data - dwelling fires'!$B$2:$B$25261=$A30)*('Data - dwelling fires'!$D$2:$D$25261)),SUMPRODUCT(('Data - dwelling fires'!$A$2:$A$25261=D$4)*('Data - dwelling fires'!$B$2:$B$25261=$A30)*('Data - dwelling fires'!$C$2:$C$25261=$B$3)*('Data - dwelling fires'!$D$2:$D$25261))))</f>
        <v>2400</v>
      </c>
      <c r="E30" s="45" cm="1">
        <f t="array" ref="E30">IF(OR(B30="..",C30="..",D30=".."),IF(SUMPRODUCT(('Data - dwelling fires'!$A$2:$A$25258=E$4)*('Data - dwelling fires'!$B$2:$B$25258=$A30)*('Data - dwelling fires'!$C$2:$C$25258=$B$3)*('Data - dwelling fires'!$D$2:$D$25258))=0,"..",SUMPRODUCT(('Data - dwelling fires'!$A$2:$A$25258=E$4)*('Data - dwelling fires'!$B$2:$B$25258=$A30)*('Data - dwelling fires'!$C$2:$C$25258=$B$3)*('Data - dwelling fires'!$D$2:$D$25258))),B30+C30+D30)</f>
        <v>53785</v>
      </c>
      <c r="F30" s="45">
        <f t="shared" si="1"/>
        <v>872</v>
      </c>
      <c r="G30" s="45">
        <f t="shared" si="1"/>
        <v>1357</v>
      </c>
      <c r="H30" s="45">
        <f t="shared" si="1"/>
        <v>804</v>
      </c>
      <c r="I30" s="45">
        <f t="shared" si="1"/>
        <v>910</v>
      </c>
      <c r="K30" s="45" cm="1">
        <f t="array" ref="K30">IF(SUMPRODUCT(('Data - population'!$B$2:$B$38568=$A30)*('Data - population'!$C$2:$C$38568=K$4)*('Data - population'!$D$2:$D$38568)),SUMPRODUCT(('Data - population'!$B$2:$B$38568=$A30)*('Data - population'!$C$2:$C$38568=K$4)*('Data - population'!$D$2:$D$38568)),"..")</f>
        <v>50965200</v>
      </c>
      <c r="L30" s="45" cm="1">
        <f t="array" ref="L30">IF(SUMPRODUCT(('Data - population'!$B$2:$B$38568=$A30)*('Data - population'!$C$2:$C$38568=L$4)*('Data - population'!$D$2:$D$38568)),SUMPRODUCT(('Data - population'!$B$2:$B$38568=$A30)*('Data - population'!$C$2:$C$38568=L$4)*('Data - population'!$D$2:$D$38568)),"..")</f>
        <v>5133000</v>
      </c>
      <c r="M30" s="45" cm="1">
        <f t="array" ref="M30">IF(SUMPRODUCT(('Data - population'!$B$2:$B$38568=$A30)*('Data - population'!$C$2:$C$38568=M$4)*('Data - population'!$D$2:$D$38568)),SUMPRODUCT(('Data - population'!$B$2:$B$38568=$A30)*('Data - population'!$C$2:$C$38568=M$4)*('Data - population'!$D$2:$D$38568)),"..")</f>
        <v>2985700</v>
      </c>
      <c r="N30" s="45" cm="1">
        <f t="array" ref="N30">IF(SUMPRODUCT(('Data - population'!$B$2:$B$38568=$A30)*('Data - population'!$C$2:$C$38568=N$4)*('Data - population'!$D$2:$D$38568)),SUMPRODUCT(('Data - population'!$B$2:$B$38568=$A30)*('Data - population'!$C$2:$C$38568=N$4)*('Data - population'!$D$2:$D$38568)),"..")</f>
        <v>59083900</v>
      </c>
      <c r="O30" s="19">
        <f t="shared" si="2"/>
        <v>0</v>
      </c>
    </row>
    <row r="31" spans="1:15" x14ac:dyDescent="0.2">
      <c r="A31" s="19" t="s">
        <v>74</v>
      </c>
      <c r="B31" s="45" cm="1">
        <f t="array" ref="B31">IF(IF($B$3="Total dwelling fires",SUMPRODUCT(('Data - dwelling fires'!$A$2:$A$25261=B$4)*('Data - dwelling fires'!$B$2:$B$25261=$A31)*('Data - dwelling fires'!$D$2:$D$25261)),SUMPRODUCT(('Data - dwelling fires'!$A$2:$A$25261=B$4)*('Data - dwelling fires'!$B$2:$B$25261=$A31)*('Data - dwelling fires'!$C$2:$C$25261=$B$3)*('Data - dwelling fires'!$D$2:$D$25261)))=0,"..",IF($B$3="Total dwelling fires",SUMPRODUCT(('Data - dwelling fires'!$A$2:$A$25261=B$4)*('Data - dwelling fires'!$B$2:$B$25261=$A31)*('Data - dwelling fires'!$D$2:$D$25261)),SUMPRODUCT(('Data - dwelling fires'!$A$2:$A$25261=B$4)*('Data - dwelling fires'!$B$2:$B$25261=$A31)*('Data - dwelling fires'!$C$2:$C$25261=$B$3)*('Data - dwelling fires'!$D$2:$D$25261))))</f>
        <v>41336</v>
      </c>
      <c r="C31" s="45" cm="1">
        <f t="array" ref="C31">IF(IF($B$3="Total dwelling fires",SUMPRODUCT(('Data - dwelling fires'!$A$2:$A$25261=C$4)*('Data - dwelling fires'!$B$2:$B$25261=$A31)*('Data - dwelling fires'!$D$2:$D$25261)),SUMPRODUCT(('Data - dwelling fires'!$A$2:$A$25261=C$4)*('Data - dwelling fires'!$B$2:$B$25261=$A31)*('Data - dwelling fires'!$C$2:$C$25261=$B$3)*('Data - dwelling fires'!$D$2:$D$25261)))=0,"..",IF($B$3="Total dwelling fires",SUMPRODUCT(('Data - dwelling fires'!$A$2:$A$25261=C$4)*('Data - dwelling fires'!$B$2:$B$25261=$A31)*('Data - dwelling fires'!$D$2:$D$25261)),SUMPRODUCT(('Data - dwelling fires'!$A$2:$A$25261=C$4)*('Data - dwelling fires'!$B$2:$B$25261=$A31)*('Data - dwelling fires'!$C$2:$C$25261=$B$3)*('Data - dwelling fires'!$D$2:$D$25261))))</f>
        <v>6666</v>
      </c>
      <c r="D31" s="45" cm="1">
        <f t="array" ref="D31">IF(IF($B$3="Total dwelling fires",SUMPRODUCT(('Data - dwelling fires'!$A$2:$A$25261=D$4)*('Data - dwelling fires'!$B$2:$B$25261=$A31)*('Data - dwelling fires'!$D$2:$D$25261)),SUMPRODUCT(('Data - dwelling fires'!$A$2:$A$25261=D$4)*('Data - dwelling fires'!$B$2:$B$25261=$A31)*('Data - dwelling fires'!$C$2:$C$25261=$B$3)*('Data - dwelling fires'!$D$2:$D$25261)))=0,"..",IF($B$3="Total dwelling fires",SUMPRODUCT(('Data - dwelling fires'!$A$2:$A$25261=D$4)*('Data - dwelling fires'!$B$2:$B$25261=$A31)*('Data - dwelling fires'!$D$2:$D$25261)),SUMPRODUCT(('Data - dwelling fires'!$A$2:$A$25261=D$4)*('Data - dwelling fires'!$B$2:$B$25261=$A31)*('Data - dwelling fires'!$C$2:$C$25261=$B$3)*('Data - dwelling fires'!$D$2:$D$25261))))</f>
        <v>2380</v>
      </c>
      <c r="E31" s="45" cm="1">
        <f t="array" ref="E31">IF(OR(B31="..",C31="..",D31=".."),IF(SUMPRODUCT(('Data - dwelling fires'!$A$2:$A$25258=E$4)*('Data - dwelling fires'!$B$2:$B$25258=$A31)*('Data - dwelling fires'!$C$2:$C$25258=$B$3)*('Data - dwelling fires'!$D$2:$D$25258))=0,"..",SUMPRODUCT(('Data - dwelling fires'!$A$2:$A$25258=E$4)*('Data - dwelling fires'!$B$2:$B$25258=$A31)*('Data - dwelling fires'!$C$2:$C$25258=$B$3)*('Data - dwelling fires'!$D$2:$D$25258))),B31+C31+D31)</f>
        <v>50382</v>
      </c>
      <c r="F31" s="45">
        <f t="shared" si="1"/>
        <v>804</v>
      </c>
      <c r="G31" s="45">
        <f t="shared" si="1"/>
        <v>1289</v>
      </c>
      <c r="H31" s="45">
        <f t="shared" si="1"/>
        <v>792</v>
      </c>
      <c r="I31" s="45">
        <f t="shared" si="1"/>
        <v>846</v>
      </c>
      <c r="K31" s="45" cm="1">
        <f t="array" ref="K31">IF(SUMPRODUCT(('Data - population'!$B$2:$B$38568=$A31)*('Data - population'!$C$2:$C$38568=K$4)*('Data - population'!$D$2:$D$38568)),SUMPRODUCT(('Data - population'!$B$2:$B$38568=$A31)*('Data - population'!$C$2:$C$38568=K$4)*('Data - population'!$D$2:$D$38568)),"..")</f>
        <v>51381100</v>
      </c>
      <c r="L31" s="45" cm="1">
        <f t="array" ref="L31">IF(SUMPRODUCT(('Data - population'!$B$2:$B$38568=$A31)*('Data - population'!$C$2:$C$38568=L$4)*('Data - population'!$D$2:$D$38568)),SUMPRODUCT(('Data - population'!$B$2:$B$38568=$A31)*('Data - population'!$C$2:$C$38568=L$4)*('Data - population'!$D$2:$D$38568)),"..")</f>
        <v>5170000</v>
      </c>
      <c r="M31" s="45" cm="1">
        <f t="array" ref="M31">IF(SUMPRODUCT(('Data - population'!$B$2:$B$38568=$A31)*('Data - population'!$C$2:$C$38568=M$4)*('Data - population'!$D$2:$D$38568)),SUMPRODUCT(('Data - population'!$B$2:$B$38568=$A31)*('Data - population'!$C$2:$C$38568=M$4)*('Data - population'!$D$2:$D$38568)),"..")</f>
        <v>3006300</v>
      </c>
      <c r="N31" s="45" cm="1">
        <f t="array" ref="N31">IF(SUMPRODUCT(('Data - population'!$B$2:$B$38568=$A31)*('Data - population'!$C$2:$C$38568=N$4)*('Data - population'!$D$2:$D$38568)),SUMPRODUCT(('Data - population'!$B$2:$B$38568=$A31)*('Data - population'!$C$2:$C$38568=N$4)*('Data - population'!$D$2:$D$38568)),"..")</f>
        <v>59557400</v>
      </c>
      <c r="O31" s="19">
        <f t="shared" si="2"/>
        <v>0</v>
      </c>
    </row>
    <row r="32" spans="1:15" x14ac:dyDescent="0.2">
      <c r="A32" s="19" t="s">
        <v>75</v>
      </c>
      <c r="B32" s="45" cm="1">
        <f t="array" ref="B32">IF(IF($B$3="Total dwelling fires",SUMPRODUCT(('Data - dwelling fires'!$A$2:$A$25261=B$4)*('Data - dwelling fires'!$B$2:$B$25261=$A32)*('Data - dwelling fires'!$D$2:$D$25261)),SUMPRODUCT(('Data - dwelling fires'!$A$2:$A$25261=B$4)*('Data - dwelling fires'!$B$2:$B$25261=$A32)*('Data - dwelling fires'!$C$2:$C$25261=$B$3)*('Data - dwelling fires'!$D$2:$D$25261)))=0,"..",IF($B$3="Total dwelling fires",SUMPRODUCT(('Data - dwelling fires'!$A$2:$A$25261=B$4)*('Data - dwelling fires'!$B$2:$B$25261=$A32)*('Data - dwelling fires'!$D$2:$D$25261)),SUMPRODUCT(('Data - dwelling fires'!$A$2:$A$25261=B$4)*('Data - dwelling fires'!$B$2:$B$25261=$A32)*('Data - dwelling fires'!$C$2:$C$25261=$B$3)*('Data - dwelling fires'!$D$2:$D$25261))))</f>
        <v>38584</v>
      </c>
      <c r="C32" s="45" cm="1">
        <f t="array" ref="C32">IF(IF($B$3="Total dwelling fires",SUMPRODUCT(('Data - dwelling fires'!$A$2:$A$25261=C$4)*('Data - dwelling fires'!$B$2:$B$25261=$A32)*('Data - dwelling fires'!$D$2:$D$25261)),SUMPRODUCT(('Data - dwelling fires'!$A$2:$A$25261=C$4)*('Data - dwelling fires'!$B$2:$B$25261=$A32)*('Data - dwelling fires'!$C$2:$C$25261=$B$3)*('Data - dwelling fires'!$D$2:$D$25261)))=0,"..",IF($B$3="Total dwelling fires",SUMPRODUCT(('Data - dwelling fires'!$A$2:$A$25261=C$4)*('Data - dwelling fires'!$B$2:$B$25261=$A32)*('Data - dwelling fires'!$D$2:$D$25261)),SUMPRODUCT(('Data - dwelling fires'!$A$2:$A$25261=C$4)*('Data - dwelling fires'!$B$2:$B$25261=$A32)*('Data - dwelling fires'!$C$2:$C$25261=$B$3)*('Data - dwelling fires'!$D$2:$D$25261))))</f>
        <v>6705</v>
      </c>
      <c r="D32" s="45" cm="1">
        <f t="array" ref="D32">IF(IF($B$3="Total dwelling fires",SUMPRODUCT(('Data - dwelling fires'!$A$2:$A$25261=D$4)*('Data - dwelling fires'!$B$2:$B$25261=$A32)*('Data - dwelling fires'!$D$2:$D$25261)),SUMPRODUCT(('Data - dwelling fires'!$A$2:$A$25261=D$4)*('Data - dwelling fires'!$B$2:$B$25261=$A32)*('Data - dwelling fires'!$C$2:$C$25261=$B$3)*('Data - dwelling fires'!$D$2:$D$25261)))=0,"..",IF($B$3="Total dwelling fires",SUMPRODUCT(('Data - dwelling fires'!$A$2:$A$25261=D$4)*('Data - dwelling fires'!$B$2:$B$25261=$A32)*('Data - dwelling fires'!$D$2:$D$25261)),SUMPRODUCT(('Data - dwelling fires'!$A$2:$A$25261=D$4)*('Data - dwelling fires'!$B$2:$B$25261=$A32)*('Data - dwelling fires'!$C$2:$C$25261=$B$3)*('Data - dwelling fires'!$D$2:$D$25261))))</f>
        <v>2257</v>
      </c>
      <c r="E32" s="45" cm="1">
        <f t="array" ref="E32">IF(OR(B32="..",C32="..",D32=".."),IF(SUMPRODUCT(('Data - dwelling fires'!$A$2:$A$25258=E$4)*('Data - dwelling fires'!$B$2:$B$25258=$A32)*('Data - dwelling fires'!$C$2:$C$25258=$B$3)*('Data - dwelling fires'!$D$2:$D$25258))=0,"..",SUMPRODUCT(('Data - dwelling fires'!$A$2:$A$25258=E$4)*('Data - dwelling fires'!$B$2:$B$25258=$A32)*('Data - dwelling fires'!$C$2:$C$25258=$B$3)*('Data - dwelling fires'!$D$2:$D$25258))),B32+C32+D32)</f>
        <v>47546</v>
      </c>
      <c r="F32" s="45">
        <f t="shared" si="1"/>
        <v>745</v>
      </c>
      <c r="G32" s="45">
        <f t="shared" si="1"/>
        <v>1289</v>
      </c>
      <c r="H32" s="45">
        <f t="shared" si="1"/>
        <v>746</v>
      </c>
      <c r="I32" s="45">
        <f t="shared" si="1"/>
        <v>792</v>
      </c>
      <c r="K32" s="45" cm="1">
        <f t="array" ref="K32">IF(SUMPRODUCT(('Data - population'!$B$2:$B$38568=$A32)*('Data - population'!$C$2:$C$38568=K$4)*('Data - population'!$D$2:$D$38568)),SUMPRODUCT(('Data - population'!$B$2:$B$38568=$A32)*('Data - population'!$C$2:$C$38568=K$4)*('Data - population'!$D$2:$D$38568)),"..")</f>
        <v>51815900</v>
      </c>
      <c r="L32" s="45" cm="1">
        <f t="array" ref="L32">IF(SUMPRODUCT(('Data - population'!$B$2:$B$38568=$A32)*('Data - population'!$C$2:$C$38568=L$4)*('Data - population'!$D$2:$D$38568)),SUMPRODUCT(('Data - population'!$B$2:$B$38568=$A32)*('Data - population'!$C$2:$C$38568=L$4)*('Data - population'!$D$2:$D$38568)),"..")</f>
        <v>5202900</v>
      </c>
      <c r="M32" s="45" cm="1">
        <f t="array" ref="M32">IF(SUMPRODUCT(('Data - population'!$B$2:$B$38568=$A32)*('Data - population'!$C$2:$C$38568=M$4)*('Data - population'!$D$2:$D$38568)),SUMPRODUCT(('Data - population'!$B$2:$B$38568=$A32)*('Data - population'!$C$2:$C$38568=M$4)*('Data - population'!$D$2:$D$38568)),"..")</f>
        <v>3025900</v>
      </c>
      <c r="N32" s="45" cm="1">
        <f t="array" ref="N32">IF(SUMPRODUCT(('Data - population'!$B$2:$B$38568=$A32)*('Data - population'!$C$2:$C$38568=N$4)*('Data - population'!$D$2:$D$38568)),SUMPRODUCT(('Data - population'!$B$2:$B$38568=$A32)*('Data - population'!$C$2:$C$38568=N$4)*('Data - population'!$D$2:$D$38568)),"..")</f>
        <v>60044600</v>
      </c>
      <c r="O32" s="19">
        <f t="shared" si="2"/>
        <v>100</v>
      </c>
    </row>
    <row r="33" spans="1:15" x14ac:dyDescent="0.2">
      <c r="A33" s="19" t="s">
        <v>76</v>
      </c>
      <c r="B33" s="45" cm="1">
        <f t="array" ref="B33">IF(IF($B$3="Total dwelling fires",SUMPRODUCT(('Data - dwelling fires'!$A$2:$A$25261=B$4)*('Data - dwelling fires'!$B$2:$B$25261=$A33)*('Data - dwelling fires'!$D$2:$D$25261)),SUMPRODUCT(('Data - dwelling fires'!$A$2:$A$25261=B$4)*('Data - dwelling fires'!$B$2:$B$25261=$A33)*('Data - dwelling fires'!$C$2:$C$25261=$B$3)*('Data - dwelling fires'!$D$2:$D$25261)))=0,"..",IF($B$3="Total dwelling fires",SUMPRODUCT(('Data - dwelling fires'!$A$2:$A$25261=B$4)*('Data - dwelling fires'!$B$2:$B$25261=$A33)*('Data - dwelling fires'!$D$2:$D$25261)),SUMPRODUCT(('Data - dwelling fires'!$A$2:$A$25261=B$4)*('Data - dwelling fires'!$B$2:$B$25261=$A33)*('Data - dwelling fires'!$C$2:$C$25261=$B$3)*('Data - dwelling fires'!$D$2:$D$25261))))</f>
        <v>38376</v>
      </c>
      <c r="C33" s="45" cm="1">
        <f t="array" ref="C33">IF(IF($B$3="Total dwelling fires",SUMPRODUCT(('Data - dwelling fires'!$A$2:$A$25261=C$4)*('Data - dwelling fires'!$B$2:$B$25261=$A33)*('Data - dwelling fires'!$D$2:$D$25261)),SUMPRODUCT(('Data - dwelling fires'!$A$2:$A$25261=C$4)*('Data - dwelling fires'!$B$2:$B$25261=$A33)*('Data - dwelling fires'!$C$2:$C$25261=$B$3)*('Data - dwelling fires'!$D$2:$D$25261)))=0,"..",IF($B$3="Total dwelling fires",SUMPRODUCT(('Data - dwelling fires'!$A$2:$A$25261=C$4)*('Data - dwelling fires'!$B$2:$B$25261=$A33)*('Data - dwelling fires'!$D$2:$D$25261)),SUMPRODUCT(('Data - dwelling fires'!$A$2:$A$25261=C$4)*('Data - dwelling fires'!$B$2:$B$25261=$A33)*('Data - dwelling fires'!$C$2:$C$25261=$B$3)*('Data - dwelling fires'!$D$2:$D$25261))))</f>
        <v>6568</v>
      </c>
      <c r="D33" s="45" cm="1">
        <f t="array" ref="D33">IF(IF($B$3="Total dwelling fires",SUMPRODUCT(('Data - dwelling fires'!$A$2:$A$25261=D$4)*('Data - dwelling fires'!$B$2:$B$25261=$A33)*('Data - dwelling fires'!$D$2:$D$25261)),SUMPRODUCT(('Data - dwelling fires'!$A$2:$A$25261=D$4)*('Data - dwelling fires'!$B$2:$B$25261=$A33)*('Data - dwelling fires'!$C$2:$C$25261=$B$3)*('Data - dwelling fires'!$D$2:$D$25261)))=0,"..",IF($B$3="Total dwelling fires",SUMPRODUCT(('Data - dwelling fires'!$A$2:$A$25261=D$4)*('Data - dwelling fires'!$B$2:$B$25261=$A33)*('Data - dwelling fires'!$D$2:$D$25261)),SUMPRODUCT(('Data - dwelling fires'!$A$2:$A$25261=D$4)*('Data - dwelling fires'!$B$2:$B$25261=$A33)*('Data - dwelling fires'!$C$2:$C$25261=$B$3)*('Data - dwelling fires'!$D$2:$D$25261))))</f>
        <v>2203</v>
      </c>
      <c r="E33" s="45" cm="1">
        <f t="array" ref="E33">IF(OR(B33="..",C33="..",D33=".."),IF(SUMPRODUCT(('Data - dwelling fires'!$A$2:$A$25258=E$4)*('Data - dwelling fires'!$B$2:$B$25258=$A33)*('Data - dwelling fires'!$C$2:$C$25258=$B$3)*('Data - dwelling fires'!$D$2:$D$25258))=0,"..",SUMPRODUCT(('Data - dwelling fires'!$A$2:$A$25258=E$4)*('Data - dwelling fires'!$B$2:$B$25258=$A33)*('Data - dwelling fires'!$C$2:$C$25258=$B$3)*('Data - dwelling fires'!$D$2:$D$25258))),B33+C33+D33)</f>
        <v>47147</v>
      </c>
      <c r="F33" s="45">
        <f t="shared" si="1"/>
        <v>735</v>
      </c>
      <c r="G33" s="45">
        <f t="shared" si="1"/>
        <v>1255</v>
      </c>
      <c r="H33" s="45">
        <f t="shared" si="1"/>
        <v>725</v>
      </c>
      <c r="I33" s="45">
        <f t="shared" si="1"/>
        <v>780</v>
      </c>
      <c r="K33" s="45" cm="1">
        <f t="array" ref="K33">IF(SUMPRODUCT(('Data - population'!$B$2:$B$38568=$A33)*('Data - population'!$C$2:$C$38568=K$4)*('Data - population'!$D$2:$D$38568)),SUMPRODUCT(('Data - population'!$B$2:$B$38568=$A33)*('Data - population'!$C$2:$C$38568=K$4)*('Data - population'!$D$2:$D$38568)),"..")</f>
        <v>52196400</v>
      </c>
      <c r="L33" s="45" cm="1">
        <f t="array" ref="L33">IF(SUMPRODUCT(('Data - population'!$B$2:$B$38568=$A33)*('Data - population'!$C$2:$C$38568=L$4)*('Data - population'!$D$2:$D$38568)),SUMPRODUCT(('Data - population'!$B$2:$B$38568=$A33)*('Data - population'!$C$2:$C$38568=L$4)*('Data - population'!$D$2:$D$38568)),"..")</f>
        <v>5231900</v>
      </c>
      <c r="M33" s="45" cm="1">
        <f t="array" ref="M33">IF(SUMPRODUCT(('Data - population'!$B$2:$B$38568=$A33)*('Data - population'!$C$2:$C$38568=M$4)*('Data - population'!$D$2:$D$38568)),SUMPRODUCT(('Data - population'!$B$2:$B$38568=$A33)*('Data - population'!$C$2:$C$38568=M$4)*('Data - population'!$D$2:$D$38568)),"..")</f>
        <v>3038900</v>
      </c>
      <c r="N33" s="45" cm="1">
        <f t="array" ref="N33">IF(SUMPRODUCT(('Data - population'!$B$2:$B$38568=$A33)*('Data - population'!$C$2:$C$38568=N$4)*('Data - population'!$D$2:$D$38568)),SUMPRODUCT(('Data - population'!$B$2:$B$38568=$A33)*('Data - population'!$C$2:$C$38568=N$4)*('Data - population'!$D$2:$D$38568)),"..")</f>
        <v>60467200</v>
      </c>
      <c r="O33" s="19">
        <f t="shared" si="2"/>
        <v>0</v>
      </c>
    </row>
    <row r="34" spans="1:15" x14ac:dyDescent="0.2">
      <c r="A34" s="19" t="s">
        <v>33</v>
      </c>
      <c r="B34" s="45" cm="1">
        <f t="array" ref="B34">IF(IF($B$3="Total dwelling fires",SUMPRODUCT(('Data - dwelling fires'!$A$2:$A$25261=B$4)*('Data - dwelling fires'!$B$2:$B$25261=$A34)*('Data - dwelling fires'!$D$2:$D$25261)),SUMPRODUCT(('Data - dwelling fires'!$A$2:$A$25261=B$4)*('Data - dwelling fires'!$B$2:$B$25261=$A34)*('Data - dwelling fires'!$C$2:$C$25261=$B$3)*('Data - dwelling fires'!$D$2:$D$25261)))=0,"..",IF($B$3="Total dwelling fires",SUMPRODUCT(('Data - dwelling fires'!$A$2:$A$25261=B$4)*('Data - dwelling fires'!$B$2:$B$25261=$A34)*('Data - dwelling fires'!$D$2:$D$25261)),SUMPRODUCT(('Data - dwelling fires'!$A$2:$A$25261=B$4)*('Data - dwelling fires'!$B$2:$B$25261=$A34)*('Data - dwelling fires'!$C$2:$C$25261=$B$3)*('Data - dwelling fires'!$D$2:$D$25261))))</f>
        <v>36619</v>
      </c>
      <c r="C34" s="45" cm="1">
        <f t="array" ref="C34">IF(IF($B$3="Total dwelling fires",SUMPRODUCT(('Data - dwelling fires'!$A$2:$A$25261=C$4)*('Data - dwelling fires'!$B$2:$B$25261=$A34)*('Data - dwelling fires'!$D$2:$D$25261)),SUMPRODUCT(('Data - dwelling fires'!$A$2:$A$25261=C$4)*('Data - dwelling fires'!$B$2:$B$25261=$A34)*('Data - dwelling fires'!$C$2:$C$25261=$B$3)*('Data - dwelling fires'!$D$2:$D$25261)))=0,"..",IF($B$3="Total dwelling fires",SUMPRODUCT(('Data - dwelling fires'!$A$2:$A$25261=C$4)*('Data - dwelling fires'!$B$2:$B$25261=$A34)*('Data - dwelling fires'!$D$2:$D$25261)),SUMPRODUCT(('Data - dwelling fires'!$A$2:$A$25261=C$4)*('Data - dwelling fires'!$B$2:$B$25261=$A34)*('Data - dwelling fires'!$C$2:$C$25261=$B$3)*('Data - dwelling fires'!$D$2:$D$25261))))</f>
        <v>6294</v>
      </c>
      <c r="D34" s="45" cm="1">
        <f t="array" ref="D34">IF(IF($B$3="Total dwelling fires",SUMPRODUCT(('Data - dwelling fires'!$A$2:$A$25261=D$4)*('Data - dwelling fires'!$B$2:$B$25261=$A34)*('Data - dwelling fires'!$D$2:$D$25261)),SUMPRODUCT(('Data - dwelling fires'!$A$2:$A$25261=D$4)*('Data - dwelling fires'!$B$2:$B$25261=$A34)*('Data - dwelling fires'!$C$2:$C$25261=$B$3)*('Data - dwelling fires'!$D$2:$D$25261)))=0,"..",IF($B$3="Total dwelling fires",SUMPRODUCT(('Data - dwelling fires'!$A$2:$A$25261=D$4)*('Data - dwelling fires'!$B$2:$B$25261=$A34)*('Data - dwelling fires'!$D$2:$D$25261)),SUMPRODUCT(('Data - dwelling fires'!$A$2:$A$25261=D$4)*('Data - dwelling fires'!$B$2:$B$25261=$A34)*('Data - dwelling fires'!$C$2:$C$25261=$B$3)*('Data - dwelling fires'!$D$2:$D$25261))))</f>
        <v>2108</v>
      </c>
      <c r="E34" s="45" cm="1">
        <f t="array" ref="E34">IF(OR(B34="..",C34="..",D34=".."),IF(SUMPRODUCT(('Data - dwelling fires'!$A$2:$A$25258=E$4)*('Data - dwelling fires'!$B$2:$B$25258=$A34)*('Data - dwelling fires'!$C$2:$C$25258=$B$3)*('Data - dwelling fires'!$D$2:$D$25258))=0,"..",SUMPRODUCT(('Data - dwelling fires'!$A$2:$A$25258=E$4)*('Data - dwelling fires'!$B$2:$B$25258=$A34)*('Data - dwelling fires'!$C$2:$C$25258=$B$3)*('Data - dwelling fires'!$D$2:$D$25258))),B34+C34+D34)</f>
        <v>45021</v>
      </c>
      <c r="F34" s="45">
        <f t="shared" si="1"/>
        <v>696</v>
      </c>
      <c r="G34" s="45">
        <f t="shared" si="1"/>
        <v>1196</v>
      </c>
      <c r="H34" s="45">
        <f t="shared" si="1"/>
        <v>691</v>
      </c>
      <c r="I34" s="45">
        <f t="shared" si="1"/>
        <v>739</v>
      </c>
      <c r="K34" s="45" cm="1">
        <f t="array" ref="K34">IF(SUMPRODUCT(('Data - population'!$B$2:$B$38568=$A34)*('Data - population'!$C$2:$C$38568=K$4)*('Data - population'!$D$2:$D$38568)),SUMPRODUCT(('Data - population'!$B$2:$B$38568=$A34)*('Data - population'!$C$2:$C$38568=K$4)*('Data - population'!$D$2:$D$38568)),"..")</f>
        <v>52642500</v>
      </c>
      <c r="L34" s="45" cm="1">
        <f t="array" ref="L34">IF(SUMPRODUCT(('Data - population'!$B$2:$B$38568=$A34)*('Data - population'!$C$2:$C$38568=L$4)*('Data - population'!$D$2:$D$38568)),SUMPRODUCT(('Data - population'!$B$2:$B$38568=$A34)*('Data - population'!$C$2:$C$38568=L$4)*('Data - population'!$D$2:$D$38568)),"..")</f>
        <v>5262200</v>
      </c>
      <c r="M34" s="45" cm="1">
        <f t="array" ref="M34">IF(SUMPRODUCT(('Data - population'!$B$2:$B$38568=$A34)*('Data - population'!$C$2:$C$38568=M$4)*('Data - population'!$D$2:$D$38568)),SUMPRODUCT(('Data - population'!$B$2:$B$38568=$A34)*('Data - population'!$C$2:$C$38568=M$4)*('Data - population'!$D$2:$D$38568)),"..")</f>
        <v>3050000</v>
      </c>
      <c r="N34" s="45" cm="1">
        <f t="array" ref="N34">IF(SUMPRODUCT(('Data - population'!$B$2:$B$38568=$A34)*('Data - population'!$C$2:$C$38568=N$4)*('Data - population'!$D$2:$D$38568)),SUMPRODUCT(('Data - population'!$B$2:$B$38568=$A34)*('Data - population'!$C$2:$C$38568=N$4)*('Data - population'!$D$2:$D$38568)),"..")</f>
        <v>60954600</v>
      </c>
      <c r="O34" s="19">
        <f t="shared" si="2"/>
        <v>100</v>
      </c>
    </row>
    <row r="35" spans="1:15" x14ac:dyDescent="0.2">
      <c r="A35" s="19" t="s">
        <v>34</v>
      </c>
      <c r="B35" s="45" cm="1">
        <f t="array" ref="B35">IF(IF($B$3="Total dwelling fires",SUMPRODUCT(('Data - dwelling fires'!$A$2:$A$25261=B$4)*('Data - dwelling fires'!$B$2:$B$25261=$A35)*('Data - dwelling fires'!$D$2:$D$25261)),SUMPRODUCT(('Data - dwelling fires'!$A$2:$A$25261=B$4)*('Data - dwelling fires'!$B$2:$B$25261=$A35)*('Data - dwelling fires'!$C$2:$C$25261=$B$3)*('Data - dwelling fires'!$D$2:$D$25261)))=0,"..",IF($B$3="Total dwelling fires",SUMPRODUCT(('Data - dwelling fires'!$A$2:$A$25261=B$4)*('Data - dwelling fires'!$B$2:$B$25261=$A35)*('Data - dwelling fires'!$D$2:$D$25261)),SUMPRODUCT(('Data - dwelling fires'!$A$2:$A$25261=B$4)*('Data - dwelling fires'!$B$2:$B$25261=$A35)*('Data - dwelling fires'!$C$2:$C$25261=$B$3)*('Data - dwelling fires'!$D$2:$D$25261))))</f>
        <v>35421</v>
      </c>
      <c r="C35" s="45" cm="1">
        <f t="array" ref="C35">IF(IF($B$3="Total dwelling fires",SUMPRODUCT(('Data - dwelling fires'!$A$2:$A$25261=C$4)*('Data - dwelling fires'!$B$2:$B$25261=$A35)*('Data - dwelling fires'!$D$2:$D$25261)),SUMPRODUCT(('Data - dwelling fires'!$A$2:$A$25261=C$4)*('Data - dwelling fires'!$B$2:$B$25261=$A35)*('Data - dwelling fires'!$C$2:$C$25261=$B$3)*('Data - dwelling fires'!$D$2:$D$25261)))=0,"..",IF($B$3="Total dwelling fires",SUMPRODUCT(('Data - dwelling fires'!$A$2:$A$25261=C$4)*('Data - dwelling fires'!$B$2:$B$25261=$A35)*('Data - dwelling fires'!$D$2:$D$25261)),SUMPRODUCT(('Data - dwelling fires'!$A$2:$A$25261=C$4)*('Data - dwelling fires'!$B$2:$B$25261=$A35)*('Data - dwelling fires'!$C$2:$C$25261=$B$3)*('Data - dwelling fires'!$D$2:$D$25261))))</f>
        <v>6158</v>
      </c>
      <c r="D35" s="45" cm="1">
        <f t="array" ref="D35">IF(IF($B$3="Total dwelling fires",SUMPRODUCT(('Data - dwelling fires'!$A$2:$A$25261=D$4)*('Data - dwelling fires'!$B$2:$B$25261=$A35)*('Data - dwelling fires'!$D$2:$D$25261)),SUMPRODUCT(('Data - dwelling fires'!$A$2:$A$25261=D$4)*('Data - dwelling fires'!$B$2:$B$25261=$A35)*('Data - dwelling fires'!$C$2:$C$25261=$B$3)*('Data - dwelling fires'!$D$2:$D$25261)))=0,"..",IF($B$3="Total dwelling fires",SUMPRODUCT(('Data - dwelling fires'!$A$2:$A$25261=D$4)*('Data - dwelling fires'!$B$2:$B$25261=$A35)*('Data - dwelling fires'!$D$2:$D$25261)),SUMPRODUCT(('Data - dwelling fires'!$A$2:$A$25261=D$4)*('Data - dwelling fires'!$B$2:$B$25261=$A35)*('Data - dwelling fires'!$C$2:$C$25261=$B$3)*('Data - dwelling fires'!$D$2:$D$25261))))</f>
        <v>2023</v>
      </c>
      <c r="E35" s="45" cm="1">
        <f t="array" ref="E35">IF(OR(B35="..",C35="..",D35=".."),IF(SUMPRODUCT(('Data - dwelling fires'!$A$2:$A$25258=E$4)*('Data - dwelling fires'!$B$2:$B$25258=$A35)*('Data - dwelling fires'!$C$2:$C$25258=$B$3)*('Data - dwelling fires'!$D$2:$D$25258))=0,"..",SUMPRODUCT(('Data - dwelling fires'!$A$2:$A$25258=E$4)*('Data - dwelling fires'!$B$2:$B$25258=$A35)*('Data - dwelling fires'!$C$2:$C$25258=$B$3)*('Data - dwelling fires'!$D$2:$D$25258))),B35+C35+D35)</f>
        <v>43602</v>
      </c>
      <c r="F35" s="45">
        <f t="shared" si="1"/>
        <v>667</v>
      </c>
      <c r="G35" s="45">
        <f t="shared" si="1"/>
        <v>1162</v>
      </c>
      <c r="H35" s="45">
        <f t="shared" si="1"/>
        <v>660</v>
      </c>
      <c r="I35" s="45">
        <f t="shared" si="1"/>
        <v>709</v>
      </c>
      <c r="K35" s="45" cm="1">
        <f t="array" ref="K35">IF(SUMPRODUCT(('Data - population'!$B$2:$B$38568=$A35)*('Data - population'!$C$2:$C$38568=K$4)*('Data - population'!$D$2:$D$38568)),SUMPRODUCT(('Data - population'!$B$2:$B$38568=$A35)*('Data - population'!$C$2:$C$38568=K$4)*('Data - population'!$D$2:$D$38568)),"..")</f>
        <v>53107200</v>
      </c>
      <c r="L35" s="45" cm="1">
        <f t="array" ref="L35">IF(SUMPRODUCT(('Data - population'!$B$2:$B$38568=$A35)*('Data - population'!$C$2:$C$38568=L$4)*('Data - population'!$D$2:$D$38568)),SUMPRODUCT(('Data - population'!$B$2:$B$38568=$A35)*('Data - population'!$C$2:$C$38568=L$4)*('Data - population'!$D$2:$D$38568)),"..")</f>
        <v>5299900</v>
      </c>
      <c r="M35" s="45" cm="1">
        <f t="array" ref="M35">IF(SUMPRODUCT(('Data - population'!$B$2:$B$38568=$A35)*('Data - population'!$C$2:$C$38568=M$4)*('Data - population'!$D$2:$D$38568)),SUMPRODUCT(('Data - population'!$B$2:$B$38568=$A35)*('Data - population'!$C$2:$C$38568=M$4)*('Data - population'!$D$2:$D$38568)),"..")</f>
        <v>3063800</v>
      </c>
      <c r="N35" s="45" cm="1">
        <f t="array" ref="N35">IF(SUMPRODUCT(('Data - population'!$B$2:$B$38568=$A35)*('Data - population'!$C$2:$C$38568=N$4)*('Data - population'!$D$2:$D$38568)),SUMPRODUCT(('Data - population'!$B$2:$B$38568=$A35)*('Data - population'!$C$2:$C$38568=N$4)*('Data - population'!$D$2:$D$38568)),"..")</f>
        <v>61470800</v>
      </c>
      <c r="O35" s="19">
        <f t="shared" si="2"/>
        <v>100</v>
      </c>
    </row>
    <row r="36" spans="1:15" x14ac:dyDescent="0.2">
      <c r="A36" s="19" t="s">
        <v>35</v>
      </c>
      <c r="B36" s="45" cm="1">
        <f t="array" ref="B36">IF(IF($B$3="Total dwelling fires",SUMPRODUCT(('Data - dwelling fires'!$A$2:$A$25261=B$4)*('Data - dwelling fires'!$B$2:$B$25261=$A36)*('Data - dwelling fires'!$D$2:$D$25261)),SUMPRODUCT(('Data - dwelling fires'!$A$2:$A$25261=B$4)*('Data - dwelling fires'!$B$2:$B$25261=$A36)*('Data - dwelling fires'!$C$2:$C$25261=$B$3)*('Data - dwelling fires'!$D$2:$D$25261)))=0,"..",IF($B$3="Total dwelling fires",SUMPRODUCT(('Data - dwelling fires'!$A$2:$A$25261=B$4)*('Data - dwelling fires'!$B$2:$B$25261=$A36)*('Data - dwelling fires'!$D$2:$D$25261)),SUMPRODUCT(('Data - dwelling fires'!$A$2:$A$25261=B$4)*('Data - dwelling fires'!$B$2:$B$25261=$A36)*('Data - dwelling fires'!$C$2:$C$25261=$B$3)*('Data - dwelling fires'!$D$2:$D$25261))))</f>
        <v>33311</v>
      </c>
      <c r="C36" s="45" cm="1">
        <f t="array" ref="C36">IF(IF($B$3="Total dwelling fires",SUMPRODUCT(('Data - dwelling fires'!$A$2:$A$25261=C$4)*('Data - dwelling fires'!$B$2:$B$25261=$A36)*('Data - dwelling fires'!$D$2:$D$25261)),SUMPRODUCT(('Data - dwelling fires'!$A$2:$A$25261=C$4)*('Data - dwelling fires'!$B$2:$B$25261=$A36)*('Data - dwelling fires'!$C$2:$C$25261=$B$3)*('Data - dwelling fires'!$D$2:$D$25261)))=0,"..",IF($B$3="Total dwelling fires",SUMPRODUCT(('Data - dwelling fires'!$A$2:$A$25261=C$4)*('Data - dwelling fires'!$B$2:$B$25261=$A36)*('Data - dwelling fires'!$D$2:$D$25261)),SUMPRODUCT(('Data - dwelling fires'!$A$2:$A$25261=C$4)*('Data - dwelling fires'!$B$2:$B$25261=$A36)*('Data - dwelling fires'!$C$2:$C$25261=$B$3)*('Data - dwelling fires'!$D$2:$D$25261))))</f>
        <v>5829</v>
      </c>
      <c r="D36" s="45" cm="1">
        <f t="array" ref="D36">IF(IF($B$3="Total dwelling fires",SUMPRODUCT(('Data - dwelling fires'!$A$2:$A$25261=D$4)*('Data - dwelling fires'!$B$2:$B$25261=$A36)*('Data - dwelling fires'!$D$2:$D$25261)),SUMPRODUCT(('Data - dwelling fires'!$A$2:$A$25261=D$4)*('Data - dwelling fires'!$B$2:$B$25261=$A36)*('Data - dwelling fires'!$C$2:$C$25261=$B$3)*('Data - dwelling fires'!$D$2:$D$25261)))=0,"..",IF($B$3="Total dwelling fires",SUMPRODUCT(('Data - dwelling fires'!$A$2:$A$25261=D$4)*('Data - dwelling fires'!$B$2:$B$25261=$A36)*('Data - dwelling fires'!$D$2:$D$25261)),SUMPRODUCT(('Data - dwelling fires'!$A$2:$A$25261=D$4)*('Data - dwelling fires'!$B$2:$B$25261=$A36)*('Data - dwelling fires'!$C$2:$C$25261=$B$3)*('Data - dwelling fires'!$D$2:$D$25261))))</f>
        <v>1911</v>
      </c>
      <c r="E36" s="45" cm="1">
        <f t="array" ref="E36">IF(OR(B36="..",C36="..",D36=".."),IF(SUMPRODUCT(('Data - dwelling fires'!$A$2:$A$25258=E$4)*('Data - dwelling fires'!$B$2:$B$25258=$A36)*('Data - dwelling fires'!$C$2:$C$25258=$B$3)*('Data - dwelling fires'!$D$2:$D$25258))=0,"..",SUMPRODUCT(('Data - dwelling fires'!$A$2:$A$25258=E$4)*('Data - dwelling fires'!$B$2:$B$25258=$A36)*('Data - dwelling fires'!$C$2:$C$25258=$B$3)*('Data - dwelling fires'!$D$2:$D$25258))),B36+C36+D36)</f>
        <v>41051</v>
      </c>
      <c r="F36" s="45">
        <f t="shared" si="1"/>
        <v>623</v>
      </c>
      <c r="G36" s="45">
        <f t="shared" si="1"/>
        <v>1098</v>
      </c>
      <c r="H36" s="45">
        <f t="shared" si="1"/>
        <v>622</v>
      </c>
      <c r="I36" s="45">
        <f t="shared" si="1"/>
        <v>663</v>
      </c>
      <c r="K36" s="45" cm="1">
        <f t="array" ref="K36">IF(SUMPRODUCT(('Data - population'!$B$2:$B$38568=$A36)*('Data - population'!$C$2:$C$38568=K$4)*('Data - population'!$D$2:$D$38568)),SUMPRODUCT(('Data - population'!$B$2:$B$38568=$A36)*('Data - population'!$C$2:$C$38568=K$4)*('Data - population'!$D$2:$D$38568)),"..")</f>
        <v>53506800</v>
      </c>
      <c r="L36" s="45" cm="1">
        <f t="array" ref="L36">IF(SUMPRODUCT(('Data - population'!$B$2:$B$38568=$A36)*('Data - population'!$C$2:$C$38568=L$4)*('Data - population'!$D$2:$D$38568)),SUMPRODUCT(('Data - population'!$B$2:$B$38568=$A36)*('Data - population'!$C$2:$C$38568=L$4)*('Data - population'!$D$2:$D$38568)),"..")</f>
        <v>5308200</v>
      </c>
      <c r="M36" s="45" cm="1">
        <f t="array" ref="M36">IF(SUMPRODUCT(('Data - population'!$B$2:$B$38568=$A36)*('Data - population'!$C$2:$C$38568=M$4)*('Data - population'!$D$2:$D$38568)),SUMPRODUCT(('Data - population'!$B$2:$B$38568=$A36)*('Data - population'!$C$2:$C$38568=M$4)*('Data - population'!$D$2:$D$38568)),"..")</f>
        <v>3070900</v>
      </c>
      <c r="N36" s="45" cm="1">
        <f t="array" ref="N36">IF(SUMPRODUCT(('Data - population'!$B$2:$B$38568=$A36)*('Data - population'!$C$2:$C$38568=N$4)*('Data - population'!$D$2:$D$38568)),SUMPRODUCT(('Data - population'!$B$2:$B$38568=$A36)*('Data - population'!$C$2:$C$38568=N$4)*('Data - population'!$D$2:$D$38568)),"..")</f>
        <v>61885900</v>
      </c>
      <c r="O36" s="19">
        <f t="shared" si="2"/>
        <v>0</v>
      </c>
    </row>
    <row r="37" spans="1:15" x14ac:dyDescent="0.2">
      <c r="A37" s="19" t="s">
        <v>36</v>
      </c>
      <c r="B37" s="45" cm="1">
        <f t="array" ref="B37">IF(IF($B$3="Total dwelling fires",SUMPRODUCT(('Data - dwelling fires'!$A$2:$A$25261=B$4)*('Data - dwelling fires'!$B$2:$B$25261=$A37)*('Data - dwelling fires'!$D$2:$D$25261)),SUMPRODUCT(('Data - dwelling fires'!$A$2:$A$25261=B$4)*('Data - dwelling fires'!$B$2:$B$25261=$A37)*('Data - dwelling fires'!$C$2:$C$25261=$B$3)*('Data - dwelling fires'!$D$2:$D$25261)))=0,"..",IF($B$3="Total dwelling fires",SUMPRODUCT(('Data - dwelling fires'!$A$2:$A$25261=B$4)*('Data - dwelling fires'!$B$2:$B$25261=$A37)*('Data - dwelling fires'!$D$2:$D$25261)),SUMPRODUCT(('Data - dwelling fires'!$A$2:$A$25261=B$4)*('Data - dwelling fires'!$B$2:$B$25261=$A37)*('Data - dwelling fires'!$C$2:$C$25261=$B$3)*('Data - dwelling fires'!$D$2:$D$25261))))</f>
        <v>31919</v>
      </c>
      <c r="C37" s="45" cm="1">
        <f t="array" ref="C37">IF(IF($B$3="Total dwelling fires",SUMPRODUCT(('Data - dwelling fires'!$A$2:$A$25261=C$4)*('Data - dwelling fires'!$B$2:$B$25261=$A37)*('Data - dwelling fires'!$D$2:$D$25261)),SUMPRODUCT(('Data - dwelling fires'!$A$2:$A$25261=C$4)*('Data - dwelling fires'!$B$2:$B$25261=$A37)*('Data - dwelling fires'!$C$2:$C$25261=$B$3)*('Data - dwelling fires'!$D$2:$D$25261)))=0,"..",IF($B$3="Total dwelling fires",SUMPRODUCT(('Data - dwelling fires'!$A$2:$A$25261=C$4)*('Data - dwelling fires'!$B$2:$B$25261=$A37)*('Data - dwelling fires'!$D$2:$D$25261)),SUMPRODUCT(('Data - dwelling fires'!$A$2:$A$25261=C$4)*('Data - dwelling fires'!$B$2:$B$25261=$A37)*('Data - dwelling fires'!$C$2:$C$25261=$B$3)*('Data - dwelling fires'!$D$2:$D$25261))))</f>
        <v>5323</v>
      </c>
      <c r="D37" s="45" cm="1">
        <f t="array" ref="D37">IF(IF($B$3="Total dwelling fires",SUMPRODUCT(('Data - dwelling fires'!$A$2:$A$25261=D$4)*('Data - dwelling fires'!$B$2:$B$25261=$A37)*('Data - dwelling fires'!$D$2:$D$25261)),SUMPRODUCT(('Data - dwelling fires'!$A$2:$A$25261=D$4)*('Data - dwelling fires'!$B$2:$B$25261=$A37)*('Data - dwelling fires'!$C$2:$C$25261=$B$3)*('Data - dwelling fires'!$D$2:$D$25261)))=0,"..",IF($B$3="Total dwelling fires",SUMPRODUCT(('Data - dwelling fires'!$A$2:$A$25261=D$4)*('Data - dwelling fires'!$B$2:$B$25261=$A37)*('Data - dwelling fires'!$D$2:$D$25261)),SUMPRODUCT(('Data - dwelling fires'!$A$2:$A$25261=D$4)*('Data - dwelling fires'!$B$2:$B$25261=$A37)*('Data - dwelling fires'!$C$2:$C$25261=$B$3)*('Data - dwelling fires'!$D$2:$D$25261))))</f>
        <v>1910</v>
      </c>
      <c r="E37" s="45" cm="1">
        <f t="array" ref="E37">IF(OR(B37="..",C37="..",D37=".."),IF(SUMPRODUCT(('Data - dwelling fires'!$A$2:$A$25258=E$4)*('Data - dwelling fires'!$B$2:$B$25258=$A37)*('Data - dwelling fires'!$C$2:$C$25258=$B$3)*('Data - dwelling fires'!$D$2:$D$25258))=0,"..",SUMPRODUCT(('Data - dwelling fires'!$A$2:$A$25258=E$4)*('Data - dwelling fires'!$B$2:$B$25258=$A37)*('Data - dwelling fires'!$C$2:$C$25258=$B$3)*('Data - dwelling fires'!$D$2:$D$25258))),B37+C37+D37)</f>
        <v>39152</v>
      </c>
      <c r="F37" s="45">
        <f t="shared" si="1"/>
        <v>592</v>
      </c>
      <c r="G37" s="45">
        <f t="shared" si="1"/>
        <v>1001</v>
      </c>
      <c r="H37" s="45">
        <f t="shared" si="1"/>
        <v>622</v>
      </c>
      <c r="I37" s="45">
        <f t="shared" si="1"/>
        <v>628</v>
      </c>
      <c r="K37" s="45" cm="1">
        <f t="array" ref="K37">IF(SUMPRODUCT(('Data - population'!$B$2:$B$38568=$A37)*('Data - population'!$C$2:$C$38568=K$4)*('Data - population'!$D$2:$D$38568)),SUMPRODUCT(('Data - population'!$B$2:$B$38568=$A37)*('Data - population'!$C$2:$C$38568=K$4)*('Data - population'!$D$2:$D$38568)),"..")</f>
        <v>53918700</v>
      </c>
      <c r="L37" s="45" cm="1">
        <f t="array" ref="L37">IF(SUMPRODUCT(('Data - population'!$B$2:$B$38568=$A37)*('Data - population'!$C$2:$C$38568=L$4)*('Data - population'!$D$2:$D$38568)),SUMPRODUCT(('Data - population'!$B$2:$B$38568=$A37)*('Data - population'!$C$2:$C$38568=L$4)*('Data - population'!$D$2:$D$38568)),"..")</f>
        <v>5316800</v>
      </c>
      <c r="M37" s="45" cm="1">
        <f t="array" ref="M37">IF(SUMPRODUCT(('Data - population'!$B$2:$B$38568=$A37)*('Data - population'!$C$2:$C$38568=M$4)*('Data - population'!$D$2:$D$38568)),SUMPRODUCT(('Data - population'!$B$2:$B$38568=$A37)*('Data - population'!$C$2:$C$38568=M$4)*('Data - population'!$D$2:$D$38568)),"..")</f>
        <v>3071100</v>
      </c>
      <c r="N37" s="45" cm="1">
        <f t="array" ref="N37">IF(SUMPRODUCT(('Data - population'!$B$2:$B$38568=$A37)*('Data - population'!$C$2:$C$38568=N$4)*('Data - population'!$D$2:$D$38568)),SUMPRODUCT(('Data - population'!$B$2:$B$38568=$A37)*('Data - population'!$C$2:$C$38568=N$4)*('Data - population'!$D$2:$D$38568)),"..")</f>
        <v>62306500</v>
      </c>
      <c r="O37" s="19">
        <f t="shared" si="2"/>
        <v>100</v>
      </c>
    </row>
    <row r="38" spans="1:15" x14ac:dyDescent="0.2">
      <c r="A38" s="19" t="s">
        <v>37</v>
      </c>
      <c r="B38" s="45" cm="1">
        <f t="array" ref="B38">IF(IF($B$3="Total dwelling fires",SUMPRODUCT(('Data - dwelling fires'!$A$2:$A$25261=B$4)*('Data - dwelling fires'!$B$2:$B$25261=$A38)*('Data - dwelling fires'!$D$2:$D$25261)),SUMPRODUCT(('Data - dwelling fires'!$A$2:$A$25261=B$4)*('Data - dwelling fires'!$B$2:$B$25261=$A38)*('Data - dwelling fires'!$C$2:$C$25261=$B$3)*('Data - dwelling fires'!$D$2:$D$25261)))=0,"..",IF($B$3="Total dwelling fires",SUMPRODUCT(('Data - dwelling fires'!$A$2:$A$25261=B$4)*('Data - dwelling fires'!$B$2:$B$25261=$A38)*('Data - dwelling fires'!$D$2:$D$25261)),SUMPRODUCT(('Data - dwelling fires'!$A$2:$A$25261=B$4)*('Data - dwelling fires'!$B$2:$B$25261=$A38)*('Data - dwelling fires'!$C$2:$C$25261=$B$3)*('Data - dwelling fires'!$D$2:$D$25261))))</f>
        <v>31344</v>
      </c>
      <c r="C38" s="45" cm="1">
        <f t="array" ref="C38">IF(IF($B$3="Total dwelling fires",SUMPRODUCT(('Data - dwelling fires'!$A$2:$A$25261=C$4)*('Data - dwelling fires'!$B$2:$B$25261=$A38)*('Data - dwelling fires'!$D$2:$D$25261)),SUMPRODUCT(('Data - dwelling fires'!$A$2:$A$25261=C$4)*('Data - dwelling fires'!$B$2:$B$25261=$A38)*('Data - dwelling fires'!$C$2:$C$25261=$B$3)*('Data - dwelling fires'!$D$2:$D$25261)))=0,"..",IF($B$3="Total dwelling fires",SUMPRODUCT(('Data - dwelling fires'!$A$2:$A$25261=C$4)*('Data - dwelling fires'!$B$2:$B$25261=$A38)*('Data - dwelling fires'!$D$2:$D$25261)),SUMPRODUCT(('Data - dwelling fires'!$A$2:$A$25261=C$4)*('Data - dwelling fires'!$B$2:$B$25261=$A38)*('Data - dwelling fires'!$C$2:$C$25261=$B$3)*('Data - dwelling fires'!$D$2:$D$25261))))</f>
        <v>5575</v>
      </c>
      <c r="D38" s="45" cm="1">
        <f t="array" ref="D38">IF(IF($B$3="Total dwelling fires",SUMPRODUCT(('Data - dwelling fires'!$A$2:$A$25261=D$4)*('Data - dwelling fires'!$B$2:$B$25261=$A38)*('Data - dwelling fires'!$D$2:$D$25261)),SUMPRODUCT(('Data - dwelling fires'!$A$2:$A$25261=D$4)*('Data - dwelling fires'!$B$2:$B$25261=$A38)*('Data - dwelling fires'!$C$2:$C$25261=$B$3)*('Data - dwelling fires'!$D$2:$D$25261)))=0,"..",IF($B$3="Total dwelling fires",SUMPRODUCT(('Data - dwelling fires'!$A$2:$A$25261=D$4)*('Data - dwelling fires'!$B$2:$B$25261=$A38)*('Data - dwelling fires'!$D$2:$D$25261)),SUMPRODUCT(('Data - dwelling fires'!$A$2:$A$25261=D$4)*('Data - dwelling fires'!$B$2:$B$25261=$A38)*('Data - dwelling fires'!$C$2:$C$25261=$B$3)*('Data - dwelling fires'!$D$2:$D$25261))))</f>
        <v>1809</v>
      </c>
      <c r="E38" s="45" cm="1">
        <f t="array" ref="E38">IF(OR(B38="..",C38="..",D38=".."),IF(SUMPRODUCT(('Data - dwelling fires'!$A$2:$A$25258=E$4)*('Data - dwelling fires'!$B$2:$B$25258=$A38)*('Data - dwelling fires'!$C$2:$C$25258=$B$3)*('Data - dwelling fires'!$D$2:$D$25258))=0,"..",SUMPRODUCT(('Data - dwelling fires'!$A$2:$A$25258=E$4)*('Data - dwelling fires'!$B$2:$B$25258=$A38)*('Data - dwelling fires'!$C$2:$C$25258=$B$3)*('Data - dwelling fires'!$D$2:$D$25258))),B38+C38+D38)</f>
        <v>38728</v>
      </c>
      <c r="F38" s="45">
        <f t="shared" si="1"/>
        <v>576</v>
      </c>
      <c r="G38" s="45">
        <f t="shared" si="1"/>
        <v>1046</v>
      </c>
      <c r="H38" s="45">
        <f t="shared" si="1"/>
        <v>589</v>
      </c>
      <c r="I38" s="45">
        <f t="shared" si="1"/>
        <v>617</v>
      </c>
      <c r="K38" s="45" cm="1">
        <f t="array" ref="K38">IF(SUMPRODUCT(('Data - population'!$B$2:$B$38568=$A38)*('Data - population'!$C$2:$C$38568=K$4)*('Data - population'!$D$2:$D$38568)),SUMPRODUCT(('Data - population'!$B$2:$B$38568=$A38)*('Data - population'!$C$2:$C$38568=K$4)*('Data - population'!$D$2:$D$38568)),"..")</f>
        <v>54370300</v>
      </c>
      <c r="L38" s="45" cm="1">
        <f t="array" ref="L38">IF(SUMPRODUCT(('Data - population'!$B$2:$B$38568=$A38)*('Data - population'!$C$2:$C$38568=L$4)*('Data - population'!$D$2:$D$38568)),SUMPRODUCT(('Data - population'!$B$2:$B$38568=$A38)*('Data - population'!$C$2:$C$38568=L$4)*('Data - population'!$D$2:$D$38568)),"..")</f>
        <v>5331400</v>
      </c>
      <c r="M38" s="45" cm="1">
        <f t="array" ref="M38">IF(SUMPRODUCT(('Data - population'!$B$2:$B$38568=$A38)*('Data - population'!$C$2:$C$38568=M$4)*('Data - population'!$D$2:$D$38568)),SUMPRODUCT(('Data - population'!$B$2:$B$38568=$A38)*('Data - population'!$C$2:$C$38568=M$4)*('Data - population'!$D$2:$D$38568)),"..")</f>
        <v>3073800</v>
      </c>
      <c r="N38" s="45" cm="1">
        <f t="array" ref="N38">IF(SUMPRODUCT(('Data - population'!$B$2:$B$38568=$A38)*('Data - population'!$C$2:$C$38568=N$4)*('Data - population'!$D$2:$D$38568)),SUMPRODUCT(('Data - population'!$B$2:$B$38568=$A38)*('Data - population'!$C$2:$C$38568=N$4)*('Data - population'!$D$2:$D$38568)),"..")</f>
        <v>62775500</v>
      </c>
      <c r="O38" s="19">
        <f t="shared" si="2"/>
        <v>0</v>
      </c>
    </row>
    <row r="39" spans="1:15" x14ac:dyDescent="0.2">
      <c r="A39" s="19" t="s">
        <v>38</v>
      </c>
      <c r="B39" s="45" cm="1">
        <f t="array" ref="B39">IF(IF($B$3="Total dwelling fires",SUMPRODUCT(('Data - dwelling fires'!$A$2:$A$25261=B$4)*('Data - dwelling fires'!$B$2:$B$25261=$A39)*('Data - dwelling fires'!$D$2:$D$25261)),SUMPRODUCT(('Data - dwelling fires'!$A$2:$A$25261=B$4)*('Data - dwelling fires'!$B$2:$B$25261=$A39)*('Data - dwelling fires'!$C$2:$C$25261=$B$3)*('Data - dwelling fires'!$D$2:$D$25261)))=0,"..",IF($B$3="Total dwelling fires",SUMPRODUCT(('Data - dwelling fires'!$A$2:$A$25261=B$4)*('Data - dwelling fires'!$B$2:$B$25261=$A39)*('Data - dwelling fires'!$D$2:$D$25261)),SUMPRODUCT(('Data - dwelling fires'!$A$2:$A$25261=B$4)*('Data - dwelling fires'!$B$2:$B$25261=$A39)*('Data - dwelling fires'!$C$2:$C$25261=$B$3)*('Data - dwelling fires'!$D$2:$D$25261))))</f>
        <v>31385</v>
      </c>
      <c r="C39" s="45" cm="1">
        <f t="array" ref="C39">IF(IF($B$3="Total dwelling fires",SUMPRODUCT(('Data - dwelling fires'!$A$2:$A$25261=C$4)*('Data - dwelling fires'!$B$2:$B$25261=$A39)*('Data - dwelling fires'!$D$2:$D$25261)),SUMPRODUCT(('Data - dwelling fires'!$A$2:$A$25261=C$4)*('Data - dwelling fires'!$B$2:$B$25261=$A39)*('Data - dwelling fires'!$C$2:$C$25261=$B$3)*('Data - dwelling fires'!$D$2:$D$25261)))=0,"..",IF($B$3="Total dwelling fires",SUMPRODUCT(('Data - dwelling fires'!$A$2:$A$25261=C$4)*('Data - dwelling fires'!$B$2:$B$25261=$A39)*('Data - dwelling fires'!$D$2:$D$25261)),SUMPRODUCT(('Data - dwelling fires'!$A$2:$A$25261=C$4)*('Data - dwelling fires'!$B$2:$B$25261=$A39)*('Data - dwelling fires'!$C$2:$C$25261=$B$3)*('Data - dwelling fires'!$D$2:$D$25261))))</f>
        <v>5672</v>
      </c>
      <c r="D39" s="45" cm="1">
        <f t="array" ref="D39">IF(IF($B$3="Total dwelling fires",SUMPRODUCT(('Data - dwelling fires'!$A$2:$A$25261=D$4)*('Data - dwelling fires'!$B$2:$B$25261=$A39)*('Data - dwelling fires'!$D$2:$D$25261)),SUMPRODUCT(('Data - dwelling fires'!$A$2:$A$25261=D$4)*('Data - dwelling fires'!$B$2:$B$25261=$A39)*('Data - dwelling fires'!$C$2:$C$25261=$B$3)*('Data - dwelling fires'!$D$2:$D$25261)))=0,"..",IF($B$3="Total dwelling fires",SUMPRODUCT(('Data - dwelling fires'!$A$2:$A$25261=D$4)*('Data - dwelling fires'!$B$2:$B$25261=$A39)*('Data - dwelling fires'!$D$2:$D$25261)),SUMPRODUCT(('Data - dwelling fires'!$A$2:$A$25261=D$4)*('Data - dwelling fires'!$B$2:$B$25261=$A39)*('Data - dwelling fires'!$C$2:$C$25261=$B$3)*('Data - dwelling fires'!$D$2:$D$25261))))</f>
        <v>1775</v>
      </c>
      <c r="E39" s="45" cm="1">
        <f t="array" ref="E39">IF(OR(B39="..",C39="..",D39=".."),IF(SUMPRODUCT(('Data - dwelling fires'!$A$2:$A$25258=E$4)*('Data - dwelling fires'!$B$2:$B$25258=$A39)*('Data - dwelling fires'!$C$2:$C$25258=$B$3)*('Data - dwelling fires'!$D$2:$D$25258))=0,"..",SUMPRODUCT(('Data - dwelling fires'!$A$2:$A$25258=E$4)*('Data - dwelling fires'!$B$2:$B$25258=$A39)*('Data - dwelling fires'!$C$2:$C$25258=$B$3)*('Data - dwelling fires'!$D$2:$D$25258))),B39+C39+D39)</f>
        <v>38832</v>
      </c>
      <c r="F39" s="45">
        <f t="shared" si="1"/>
        <v>573</v>
      </c>
      <c r="G39" s="45">
        <f t="shared" si="1"/>
        <v>1060</v>
      </c>
      <c r="H39" s="45">
        <f t="shared" si="1"/>
        <v>578</v>
      </c>
      <c r="I39" s="45">
        <f t="shared" si="1"/>
        <v>614</v>
      </c>
      <c r="K39" s="45" cm="1">
        <f t="array" ref="K39">IF(SUMPRODUCT(('Data - population'!$B$2:$B$38568=$A39)*('Data - population'!$C$2:$C$38568=K$4)*('Data - population'!$D$2:$D$38568)),SUMPRODUCT(('Data - population'!$B$2:$B$38568=$A39)*('Data - population'!$C$2:$C$38568=K$4)*('Data - population'!$D$2:$D$38568)),"..")</f>
        <v>54808700</v>
      </c>
      <c r="L39" s="45" cm="1">
        <f t="array" ref="L39">IF(SUMPRODUCT(('Data - population'!$B$2:$B$38568=$A39)*('Data - population'!$C$2:$C$38568=L$4)*('Data - population'!$D$2:$D$38568)),SUMPRODUCT(('Data - population'!$B$2:$B$38568=$A39)*('Data - population'!$C$2:$C$38568=L$4)*('Data - population'!$D$2:$D$38568)),"..")</f>
        <v>5350600</v>
      </c>
      <c r="M39" s="45" cm="1">
        <f t="array" ref="M39">IF(SUMPRODUCT(('Data - population'!$B$2:$B$38568=$A39)*('Data - population'!$C$2:$C$38568=M$4)*('Data - population'!$D$2:$D$38568)),SUMPRODUCT(('Data - population'!$B$2:$B$38568=$A39)*('Data - population'!$C$2:$C$38568=M$4)*('Data - population'!$D$2:$D$38568)),"..")</f>
        <v>3072700</v>
      </c>
      <c r="N39" s="45" cm="1">
        <f t="array" ref="N39">IF(SUMPRODUCT(('Data - population'!$B$2:$B$38568=$A39)*('Data - population'!$C$2:$C$38568=N$4)*('Data - population'!$D$2:$D$38568)),SUMPRODUCT(('Data - population'!$B$2:$B$38568=$A39)*('Data - population'!$C$2:$C$38568=N$4)*('Data - population'!$D$2:$D$38568)),"..")</f>
        <v>63232000</v>
      </c>
      <c r="O39" s="19">
        <f t="shared" si="2"/>
        <v>0</v>
      </c>
    </row>
    <row r="40" spans="1:15" x14ac:dyDescent="0.2">
      <c r="A40" s="19" t="s">
        <v>39</v>
      </c>
      <c r="B40" s="45" cm="1">
        <f t="array" ref="B40">IF(IF($B$3="Total dwelling fires",SUMPRODUCT(('Data - dwelling fires'!$A$2:$A$25261=B$4)*('Data - dwelling fires'!$B$2:$B$25261=$A40)*('Data - dwelling fires'!$D$2:$D$25261)),SUMPRODUCT(('Data - dwelling fires'!$A$2:$A$25261=B$4)*('Data - dwelling fires'!$B$2:$B$25261=$A40)*('Data - dwelling fires'!$C$2:$C$25261=$B$3)*('Data - dwelling fires'!$D$2:$D$25261)))=0,"..",IF($B$3="Total dwelling fires",SUMPRODUCT(('Data - dwelling fires'!$A$2:$A$25261=B$4)*('Data - dwelling fires'!$B$2:$B$25261=$A40)*('Data - dwelling fires'!$D$2:$D$25261)),SUMPRODUCT(('Data - dwelling fires'!$A$2:$A$25261=B$4)*('Data - dwelling fires'!$B$2:$B$25261=$A40)*('Data - dwelling fires'!$C$2:$C$25261=$B$3)*('Data - dwelling fires'!$D$2:$D$25261))))</f>
        <v>30360</v>
      </c>
      <c r="C40" s="45" cm="1">
        <f t="array" ref="C40">IF(IF($B$3="Total dwelling fires",SUMPRODUCT(('Data - dwelling fires'!$A$2:$A$25261=C$4)*('Data - dwelling fires'!$B$2:$B$25261=$A40)*('Data - dwelling fires'!$D$2:$D$25261)),SUMPRODUCT(('Data - dwelling fires'!$A$2:$A$25261=C$4)*('Data - dwelling fires'!$B$2:$B$25261=$A40)*('Data - dwelling fires'!$C$2:$C$25261=$B$3)*('Data - dwelling fires'!$D$2:$D$25261)))=0,"..",IF($B$3="Total dwelling fires",SUMPRODUCT(('Data - dwelling fires'!$A$2:$A$25261=C$4)*('Data - dwelling fires'!$B$2:$B$25261=$A40)*('Data - dwelling fires'!$D$2:$D$25261)),SUMPRODUCT(('Data - dwelling fires'!$A$2:$A$25261=C$4)*('Data - dwelling fires'!$B$2:$B$25261=$A40)*('Data - dwelling fires'!$C$2:$C$25261=$B$3)*('Data - dwelling fires'!$D$2:$D$25261))))</f>
        <v>5540</v>
      </c>
      <c r="D40" s="45" cm="1">
        <f t="array" ref="D40">IF(IF($B$3="Total dwelling fires",SUMPRODUCT(('Data - dwelling fires'!$A$2:$A$25261=D$4)*('Data - dwelling fires'!$B$2:$B$25261=$A40)*('Data - dwelling fires'!$D$2:$D$25261)),SUMPRODUCT(('Data - dwelling fires'!$A$2:$A$25261=D$4)*('Data - dwelling fires'!$B$2:$B$25261=$A40)*('Data - dwelling fires'!$C$2:$C$25261=$B$3)*('Data - dwelling fires'!$D$2:$D$25261)))=0,"..",IF($B$3="Total dwelling fires",SUMPRODUCT(('Data - dwelling fires'!$A$2:$A$25261=D$4)*('Data - dwelling fires'!$B$2:$B$25261=$A40)*('Data - dwelling fires'!$D$2:$D$25261)),SUMPRODUCT(('Data - dwelling fires'!$A$2:$A$25261=D$4)*('Data - dwelling fires'!$B$2:$B$25261=$A40)*('Data - dwelling fires'!$C$2:$C$25261=$B$3)*('Data - dwelling fires'!$D$2:$D$25261))))</f>
        <v>1858</v>
      </c>
      <c r="E40" s="45" cm="1">
        <f t="array" ref="E40">IF(OR(B40="..",C40="..",D40=".."),IF(SUMPRODUCT(('Data - dwelling fires'!$A$2:$A$25258=E$4)*('Data - dwelling fires'!$B$2:$B$25258=$A40)*('Data - dwelling fires'!$C$2:$C$25258=$B$3)*('Data - dwelling fires'!$D$2:$D$25258))=0,"..",SUMPRODUCT(('Data - dwelling fires'!$A$2:$A$25258=E$4)*('Data - dwelling fires'!$B$2:$B$25258=$A40)*('Data - dwelling fires'!$C$2:$C$25258=$B$3)*('Data - dwelling fires'!$D$2:$D$25258))),B40+C40+D40)</f>
        <v>37758</v>
      </c>
      <c r="F40" s="45">
        <f t="shared" si="1"/>
        <v>549</v>
      </c>
      <c r="G40" s="45">
        <f t="shared" si="1"/>
        <v>1031</v>
      </c>
      <c r="H40" s="45">
        <f t="shared" si="1"/>
        <v>604</v>
      </c>
      <c r="I40" s="45">
        <f t="shared" si="1"/>
        <v>592</v>
      </c>
      <c r="K40" s="45" cm="1">
        <f t="array" ref="K40">IF(SUMPRODUCT(('Data - population'!$B$2:$B$38568=$A40)*('Data - population'!$C$2:$C$38568=K$4)*('Data - population'!$D$2:$D$38568)),SUMPRODUCT(('Data - population'!$B$2:$B$38568=$A40)*('Data - population'!$C$2:$C$38568=K$4)*('Data - population'!$D$2:$D$38568)),"..")</f>
        <v>55289000</v>
      </c>
      <c r="L40" s="45" cm="1">
        <f t="array" ref="L40">IF(SUMPRODUCT(('Data - population'!$B$2:$B$38568=$A40)*('Data - population'!$C$2:$C$38568=L$4)*('Data - population'!$D$2:$D$38568)),SUMPRODUCT(('Data - population'!$B$2:$B$38568=$A40)*('Data - population'!$C$2:$C$38568=L$4)*('Data - population'!$D$2:$D$38568)),"..")</f>
        <v>5373600</v>
      </c>
      <c r="M40" s="45" cm="1">
        <f t="array" ref="M40">IF(SUMPRODUCT(('Data - population'!$B$2:$B$38568=$A40)*('Data - population'!$C$2:$C$38568=M$4)*('Data - population'!$D$2:$D$38568)),SUMPRODUCT(('Data - population'!$B$2:$B$38568=$A40)*('Data - population'!$C$2:$C$38568=M$4)*('Data - population'!$D$2:$D$38568)),"..")</f>
        <v>3077200</v>
      </c>
      <c r="N40" s="45" cm="1">
        <f t="array" ref="N40">IF(SUMPRODUCT(('Data - population'!$B$2:$B$38568=$A40)*('Data - population'!$C$2:$C$38568=N$4)*('Data - population'!$D$2:$D$38568)),SUMPRODUCT(('Data - population'!$B$2:$B$38568=$A40)*('Data - population'!$C$2:$C$38568=N$4)*('Data - population'!$D$2:$D$38568)),"..")</f>
        <v>63739800</v>
      </c>
      <c r="O40" s="19">
        <f t="shared" si="2"/>
        <v>0</v>
      </c>
    </row>
    <row r="41" spans="1:15" x14ac:dyDescent="0.2">
      <c r="A41" s="19" t="s">
        <v>40</v>
      </c>
      <c r="B41" s="45" cm="1">
        <f t="array" ref="B41">IF(IF($B$3="Total dwelling fires",SUMPRODUCT(('Data - dwelling fires'!$A$2:$A$25261=B$4)*('Data - dwelling fires'!$B$2:$B$25261=$A41)*('Data - dwelling fires'!$D$2:$D$25261)),SUMPRODUCT(('Data - dwelling fires'!$A$2:$A$25261=B$4)*('Data - dwelling fires'!$B$2:$B$25261=$A41)*('Data - dwelling fires'!$C$2:$C$25261=$B$3)*('Data - dwelling fires'!$D$2:$D$25261)))=0,"..",IF($B$3="Total dwelling fires",SUMPRODUCT(('Data - dwelling fires'!$A$2:$A$25261=B$4)*('Data - dwelling fires'!$B$2:$B$25261=$A41)*('Data - dwelling fires'!$D$2:$D$25261)),SUMPRODUCT(('Data - dwelling fires'!$A$2:$A$25261=B$4)*('Data - dwelling fires'!$B$2:$B$25261=$A41)*('Data - dwelling fires'!$C$2:$C$25261=$B$3)*('Data - dwelling fires'!$D$2:$D$25261))))</f>
        <v>30828</v>
      </c>
      <c r="C41" s="45" cm="1">
        <f t="array" ref="C41">IF(IF($B$3="Total dwelling fires",SUMPRODUCT(('Data - dwelling fires'!$A$2:$A$25261=C$4)*('Data - dwelling fires'!$B$2:$B$25261=$A41)*('Data - dwelling fires'!$D$2:$D$25261)),SUMPRODUCT(('Data - dwelling fires'!$A$2:$A$25261=C$4)*('Data - dwelling fires'!$B$2:$B$25261=$A41)*('Data - dwelling fires'!$C$2:$C$25261=$B$3)*('Data - dwelling fires'!$D$2:$D$25261)))=0,"..",IF($B$3="Total dwelling fires",SUMPRODUCT(('Data - dwelling fires'!$A$2:$A$25261=C$4)*('Data - dwelling fires'!$B$2:$B$25261=$A41)*('Data - dwelling fires'!$D$2:$D$25261)),SUMPRODUCT(('Data - dwelling fires'!$A$2:$A$25261=C$4)*('Data - dwelling fires'!$B$2:$B$25261=$A41)*('Data - dwelling fires'!$C$2:$C$25261=$B$3)*('Data - dwelling fires'!$D$2:$D$25261))))</f>
        <v>5311</v>
      </c>
      <c r="D41" s="45" cm="1">
        <f t="array" ref="D41">IF(IF($B$3="Total dwelling fires",SUMPRODUCT(('Data - dwelling fires'!$A$2:$A$25261=D$4)*('Data - dwelling fires'!$B$2:$B$25261=$A41)*('Data - dwelling fires'!$D$2:$D$25261)),SUMPRODUCT(('Data - dwelling fires'!$A$2:$A$25261=D$4)*('Data - dwelling fires'!$B$2:$B$25261=$A41)*('Data - dwelling fires'!$C$2:$C$25261=$B$3)*('Data - dwelling fires'!$D$2:$D$25261)))=0,"..",IF($B$3="Total dwelling fires",SUMPRODUCT(('Data - dwelling fires'!$A$2:$A$25261=D$4)*('Data - dwelling fires'!$B$2:$B$25261=$A41)*('Data - dwelling fires'!$D$2:$D$25261)),SUMPRODUCT(('Data - dwelling fires'!$A$2:$A$25261=D$4)*('Data - dwelling fires'!$B$2:$B$25261=$A41)*('Data - dwelling fires'!$C$2:$C$25261=$B$3)*('Data - dwelling fires'!$D$2:$D$25261))))</f>
        <v>1617</v>
      </c>
      <c r="E41" s="45" cm="1">
        <f t="array" ref="E41">IF(OR(B41="..",C41="..",D41=".."),IF(SUMPRODUCT(('Data - dwelling fires'!$A$2:$A$25258=E$4)*('Data - dwelling fires'!$B$2:$B$25258=$A41)*('Data - dwelling fires'!$C$2:$C$25258=$B$3)*('Data - dwelling fires'!$D$2:$D$25258))=0,"..",SUMPRODUCT(('Data - dwelling fires'!$A$2:$A$25258=E$4)*('Data - dwelling fires'!$B$2:$B$25258=$A41)*('Data - dwelling fires'!$C$2:$C$25258=$B$3)*('Data - dwelling fires'!$D$2:$D$25258))),B41+C41+D41)</f>
        <v>37756</v>
      </c>
      <c r="F41" s="45">
        <f t="shared" si="1"/>
        <v>554</v>
      </c>
      <c r="G41" s="45">
        <f t="shared" si="1"/>
        <v>986</v>
      </c>
      <c r="H41" s="45">
        <f t="shared" si="1"/>
        <v>525</v>
      </c>
      <c r="I41" s="45">
        <f t="shared" si="1"/>
        <v>589</v>
      </c>
      <c r="K41" s="45" cm="1">
        <f t="array" ref="K41">IF(SUMPRODUCT(('Data - population'!$B$2:$B$38568=$A41)*('Data - population'!$C$2:$C$38568=K$4)*('Data - population'!$D$2:$D$38568)),SUMPRODUCT(('Data - population'!$B$2:$B$38568=$A41)*('Data - population'!$C$2:$C$38568=K$4)*('Data - population'!$D$2:$D$38568)),"..")</f>
        <v>55619500</v>
      </c>
      <c r="L41" s="45" cm="1">
        <f t="array" ref="L41">IF(SUMPRODUCT(('Data - population'!$B$2:$B$38568=$A41)*('Data - population'!$C$2:$C$38568=L$4)*('Data - population'!$D$2:$D$38568)),SUMPRODUCT(('Data - population'!$B$2:$B$38568=$A41)*('Data - population'!$C$2:$C$38568=L$4)*('Data - population'!$D$2:$D$38568)),"..")</f>
        <v>5388200</v>
      </c>
      <c r="M41" s="45" cm="1">
        <f t="array" ref="M41">IF(SUMPRODUCT(('Data - population'!$B$2:$B$38568=$A41)*('Data - population'!$C$2:$C$38568=M$4)*('Data - population'!$D$2:$D$38568)),SUMPRODUCT(('Data - population'!$B$2:$B$38568=$A41)*('Data - population'!$C$2:$C$38568=M$4)*('Data - population'!$D$2:$D$38568)),"..")</f>
        <v>3081400</v>
      </c>
      <c r="N41" s="45" cm="1">
        <f t="array" ref="N41">IF(SUMPRODUCT(('Data - population'!$B$2:$B$38568=$A41)*('Data - population'!$C$2:$C$38568=N$4)*('Data - population'!$D$2:$D$38568)),SUMPRODUCT(('Data - population'!$B$2:$B$38568=$A41)*('Data - population'!$C$2:$C$38568=N$4)*('Data - population'!$D$2:$D$38568)),"..")</f>
        <v>64089100</v>
      </c>
      <c r="O41" s="19">
        <f t="shared" si="2"/>
        <v>0</v>
      </c>
    </row>
    <row r="42" spans="1:15" x14ac:dyDescent="0.2">
      <c r="A42" s="19" t="s">
        <v>41</v>
      </c>
      <c r="B42" s="45" cm="1">
        <f t="array" ref="B42">IF(IF($B$3="Total dwelling fires",SUMPRODUCT(('Data - dwelling fires'!$A$2:$A$25261=B$4)*('Data - dwelling fires'!$B$2:$B$25261=$A42)*('Data - dwelling fires'!$D$2:$D$25261)),SUMPRODUCT(('Data - dwelling fires'!$A$2:$A$25261=B$4)*('Data - dwelling fires'!$B$2:$B$25261=$A42)*('Data - dwelling fires'!$C$2:$C$25261=$B$3)*('Data - dwelling fires'!$D$2:$D$25261)))=0,"..",IF($B$3="Total dwelling fires",SUMPRODUCT(('Data - dwelling fires'!$A$2:$A$25261=B$4)*('Data - dwelling fires'!$B$2:$B$25261=$A42)*('Data - dwelling fires'!$D$2:$D$25261)),SUMPRODUCT(('Data - dwelling fires'!$A$2:$A$25261=B$4)*('Data - dwelling fires'!$B$2:$B$25261=$A42)*('Data - dwelling fires'!$C$2:$C$25261=$B$3)*('Data - dwelling fires'!$D$2:$D$25261))))</f>
        <v>29598</v>
      </c>
      <c r="C42" s="45" cm="1">
        <f t="array" ref="C42">IF(IF($B$3="Total dwelling fires",SUMPRODUCT(('Data - dwelling fires'!$A$2:$A$25261=C$4)*('Data - dwelling fires'!$B$2:$B$25261=$A42)*('Data - dwelling fires'!$D$2:$D$25261)),SUMPRODUCT(('Data - dwelling fires'!$A$2:$A$25261=C$4)*('Data - dwelling fires'!$B$2:$B$25261=$A42)*('Data - dwelling fires'!$C$2:$C$25261=$B$3)*('Data - dwelling fires'!$D$2:$D$25261)))=0,"..",IF($B$3="Total dwelling fires",SUMPRODUCT(('Data - dwelling fires'!$A$2:$A$25261=C$4)*('Data - dwelling fires'!$B$2:$B$25261=$A42)*('Data - dwelling fires'!$D$2:$D$25261)),SUMPRODUCT(('Data - dwelling fires'!$A$2:$A$25261=C$4)*('Data - dwelling fires'!$B$2:$B$25261=$A42)*('Data - dwelling fires'!$C$2:$C$25261=$B$3)*('Data - dwelling fires'!$D$2:$D$25261))))</f>
        <v>5145</v>
      </c>
      <c r="D42" s="45" cm="1">
        <f t="array" ref="D42">IF(IF($B$3="Total dwelling fires",SUMPRODUCT(('Data - dwelling fires'!$A$2:$A$25261=D$4)*('Data - dwelling fires'!$B$2:$B$25261=$A42)*('Data - dwelling fires'!$D$2:$D$25261)),SUMPRODUCT(('Data - dwelling fires'!$A$2:$A$25261=D$4)*('Data - dwelling fires'!$B$2:$B$25261=$A42)*('Data - dwelling fires'!$C$2:$C$25261=$B$3)*('Data - dwelling fires'!$D$2:$D$25261)))=0,"..",IF($B$3="Total dwelling fires",SUMPRODUCT(('Data - dwelling fires'!$A$2:$A$25261=D$4)*('Data - dwelling fires'!$B$2:$B$25261=$A42)*('Data - dwelling fires'!$D$2:$D$25261)),SUMPRODUCT(('Data - dwelling fires'!$A$2:$A$25261=D$4)*('Data - dwelling fires'!$B$2:$B$25261=$A42)*('Data - dwelling fires'!$C$2:$C$25261=$B$3)*('Data - dwelling fires'!$D$2:$D$25261))))</f>
        <v>1555</v>
      </c>
      <c r="E42" s="45" cm="1">
        <f t="array" ref="E42">IF(OR(B42="..",C42="..",D42=".."),IF(SUMPRODUCT(('Data - dwelling fires'!$A$2:$A$25258=E$4)*('Data - dwelling fires'!$B$2:$B$25258=$A42)*('Data - dwelling fires'!$C$2:$C$25258=$B$3)*('Data - dwelling fires'!$D$2:$D$25258))=0,"..",SUMPRODUCT(('Data - dwelling fires'!$A$2:$A$25258=E$4)*('Data - dwelling fires'!$B$2:$B$25258=$A42)*('Data - dwelling fires'!$C$2:$C$25258=$B$3)*('Data - dwelling fires'!$D$2:$D$25258))),B42+C42+D42)</f>
        <v>36298</v>
      </c>
      <c r="F42" s="45">
        <f t="shared" si="1"/>
        <v>529</v>
      </c>
      <c r="G42" s="45">
        <f t="shared" si="1"/>
        <v>954</v>
      </c>
      <c r="H42" s="45">
        <f t="shared" si="1"/>
        <v>504</v>
      </c>
      <c r="I42" s="45">
        <f t="shared" si="1"/>
        <v>564</v>
      </c>
      <c r="K42" s="45" cm="1">
        <f t="array" ref="K42">IF(SUMPRODUCT(('Data - population'!$B$2:$B$38568=$A42)*('Data - population'!$C$2:$C$38568=K$4)*('Data - population'!$D$2:$D$38568)),SUMPRODUCT(('Data - population'!$B$2:$B$38568=$A42)*('Data - population'!$C$2:$C$38568=K$4)*('Data - population'!$D$2:$D$38568)),"..")</f>
        <v>55924500</v>
      </c>
      <c r="L42" s="45" cm="1">
        <f t="array" ref="L42">IF(SUMPRODUCT(('Data - population'!$B$2:$B$38568=$A42)*('Data - population'!$C$2:$C$38568=L$4)*('Data - population'!$D$2:$D$38568)),SUMPRODUCT(('Data - population'!$B$2:$B$38568=$A42)*('Data - population'!$C$2:$C$38568=L$4)*('Data - population'!$D$2:$D$38568)),"..")</f>
        <v>5392100</v>
      </c>
      <c r="M42" s="45" cm="1">
        <f t="array" ref="M42">IF(SUMPRODUCT(('Data - population'!$B$2:$B$38568=$A42)*('Data - population'!$C$2:$C$38568=M$4)*('Data - population'!$D$2:$D$38568)),SUMPRODUCT(('Data - population'!$B$2:$B$38568=$A42)*('Data - population'!$C$2:$C$38568=M$4)*('Data - population'!$D$2:$D$38568)),"..")</f>
        <v>3083800</v>
      </c>
      <c r="N42" s="45" cm="1">
        <f t="array" ref="N42">IF(SUMPRODUCT(('Data - population'!$B$2:$B$38568=$A42)*('Data - population'!$C$2:$C$38568=N$4)*('Data - population'!$D$2:$D$38568)),SUMPRODUCT(('Data - population'!$B$2:$B$38568=$A42)*('Data - population'!$C$2:$C$38568=N$4)*('Data - population'!$D$2:$D$38568)),"..")</f>
        <v>64400500</v>
      </c>
      <c r="O42" s="19">
        <f t="shared" si="2"/>
        <v>-100</v>
      </c>
    </row>
    <row r="43" spans="1:15" x14ac:dyDescent="0.2">
      <c r="A43" s="19" t="s">
        <v>42</v>
      </c>
      <c r="B43" s="45" cm="1">
        <f t="array" ref="B43">IF(IF($B$3="Total dwelling fires",SUMPRODUCT(('Data - dwelling fires'!$A$2:$A$25261=B$4)*('Data - dwelling fires'!$B$2:$B$25261=$A43)*('Data - dwelling fires'!$D$2:$D$25261)),SUMPRODUCT(('Data - dwelling fires'!$A$2:$A$25261=B$4)*('Data - dwelling fires'!$B$2:$B$25261=$A43)*('Data - dwelling fires'!$C$2:$C$25261=$B$3)*('Data - dwelling fires'!$D$2:$D$25261)))=0,"..",IF($B$3="Total dwelling fires",SUMPRODUCT(('Data - dwelling fires'!$A$2:$A$25261=B$4)*('Data - dwelling fires'!$B$2:$B$25261=$A43)*('Data - dwelling fires'!$D$2:$D$25261)),SUMPRODUCT(('Data - dwelling fires'!$A$2:$A$25261=B$4)*('Data - dwelling fires'!$B$2:$B$25261=$A43)*('Data - dwelling fires'!$C$2:$C$25261=$B$3)*('Data - dwelling fires'!$D$2:$D$25261))))</f>
        <v>28505</v>
      </c>
      <c r="C43" s="45" cm="1">
        <f t="array" ref="C43">IF(IF($B$3="Total dwelling fires",SUMPRODUCT(('Data - dwelling fires'!$A$2:$A$25261=C$4)*('Data - dwelling fires'!$B$2:$B$25261=$A43)*('Data - dwelling fires'!$D$2:$D$25261)),SUMPRODUCT(('Data - dwelling fires'!$A$2:$A$25261=C$4)*('Data - dwelling fires'!$B$2:$B$25261=$A43)*('Data - dwelling fires'!$C$2:$C$25261=$B$3)*('Data - dwelling fires'!$D$2:$D$25261)))=0,"..",IF($B$3="Total dwelling fires",SUMPRODUCT(('Data - dwelling fires'!$A$2:$A$25261=C$4)*('Data - dwelling fires'!$B$2:$B$25261=$A43)*('Data - dwelling fires'!$D$2:$D$25261)),SUMPRODUCT(('Data - dwelling fires'!$A$2:$A$25261=C$4)*('Data - dwelling fires'!$B$2:$B$25261=$A43)*('Data - dwelling fires'!$C$2:$C$25261=$B$3)*('Data - dwelling fires'!$D$2:$D$25261))))</f>
        <v>4891</v>
      </c>
      <c r="D43" s="45" cm="1">
        <f t="array" ref="D43">IF(IF($B$3="Total dwelling fires",SUMPRODUCT(('Data - dwelling fires'!$A$2:$A$25261=D$4)*('Data - dwelling fires'!$B$2:$B$25261=$A43)*('Data - dwelling fires'!$D$2:$D$25261)),SUMPRODUCT(('Data - dwelling fires'!$A$2:$A$25261=D$4)*('Data - dwelling fires'!$B$2:$B$25261=$A43)*('Data - dwelling fires'!$C$2:$C$25261=$B$3)*('Data - dwelling fires'!$D$2:$D$25261)))=0,"..",IF($B$3="Total dwelling fires",SUMPRODUCT(('Data - dwelling fires'!$A$2:$A$25261=D$4)*('Data - dwelling fires'!$B$2:$B$25261=$A43)*('Data - dwelling fires'!$D$2:$D$25261)),SUMPRODUCT(('Data - dwelling fires'!$A$2:$A$25261=D$4)*('Data - dwelling fires'!$B$2:$B$25261=$A43)*('Data - dwelling fires'!$C$2:$C$25261=$B$3)*('Data - dwelling fires'!$D$2:$D$25261))))</f>
        <v>1628</v>
      </c>
      <c r="E43" s="45" cm="1">
        <f t="array" ref="E43">IF(OR(B43="..",C43="..",D43=".."),IF(SUMPRODUCT(('Data - dwelling fires'!$A$2:$A$25258=E$4)*('Data - dwelling fires'!$B$2:$B$25258=$A43)*('Data - dwelling fires'!$C$2:$C$25258=$B$3)*('Data - dwelling fires'!$D$2:$D$25258))=0,"..",SUMPRODUCT(('Data - dwelling fires'!$A$2:$A$25258=E$4)*('Data - dwelling fires'!$B$2:$B$25258=$A43)*('Data - dwelling fires'!$C$2:$C$25258=$B$3)*('Data - dwelling fires'!$D$2:$D$25258))),B43+C43+D43)</f>
        <v>35024</v>
      </c>
      <c r="F43" s="45">
        <f t="shared" si="1"/>
        <v>507</v>
      </c>
      <c r="G43" s="45">
        <f t="shared" si="1"/>
        <v>904</v>
      </c>
      <c r="H43" s="45">
        <f t="shared" si="1"/>
        <v>527</v>
      </c>
      <c r="I43" s="45">
        <f t="shared" si="1"/>
        <v>541</v>
      </c>
      <c r="K43" s="45" cm="1">
        <f t="array" ref="K43">IF(SUMPRODUCT(('Data - population'!$B$2:$B$38568=$A43)*('Data - population'!$C$2:$C$38568=K$4)*('Data - population'!$D$2:$D$38568)),SUMPRODUCT(('Data - population'!$B$2:$B$38568=$A43)*('Data - population'!$C$2:$C$38568=K$4)*('Data - population'!$D$2:$D$38568)),"..")</f>
        <v>56230100</v>
      </c>
      <c r="L43" s="45" cm="1">
        <f t="array" ref="L43">IF(SUMPRODUCT(('Data - population'!$B$2:$B$38568=$A43)*('Data - population'!$C$2:$C$38568=L$4)*('Data - population'!$D$2:$D$38568)),SUMPRODUCT(('Data - population'!$B$2:$B$38568=$A43)*('Data - population'!$C$2:$C$38568=L$4)*('Data - population'!$D$2:$D$38568)),"..")</f>
        <v>5411200</v>
      </c>
      <c r="M43" s="45" cm="1">
        <f t="array" ref="M43">IF(SUMPRODUCT(('Data - population'!$B$2:$B$38568=$A43)*('Data - population'!$C$2:$C$38568=M$4)*('Data - population'!$D$2:$D$38568)),SUMPRODUCT(('Data - population'!$B$2:$B$38568=$A43)*('Data - population'!$C$2:$C$38568=M$4)*('Data - population'!$D$2:$D$38568)),"..")</f>
        <v>3087700</v>
      </c>
      <c r="N43" s="45" cm="1">
        <f t="array" ref="N43">IF(SUMPRODUCT(('Data - population'!$B$2:$B$38568=$A43)*('Data - population'!$C$2:$C$38568=N$4)*('Data - population'!$D$2:$D$38568)),SUMPRODUCT(('Data - population'!$B$2:$B$38568=$A43)*('Data - population'!$C$2:$C$38568=N$4)*('Data - population'!$D$2:$D$38568)),"..")</f>
        <v>64729000</v>
      </c>
      <c r="O43" s="19">
        <f t="shared" si="2"/>
        <v>0</v>
      </c>
    </row>
    <row r="44" spans="1:15" x14ac:dyDescent="0.2">
      <c r="A44" s="19" t="s">
        <v>43</v>
      </c>
      <c r="B44" s="45" cm="1">
        <f t="array" ref="B44">IF(IF($B$3="Total dwelling fires",SUMPRODUCT(('Data - dwelling fires'!$A$2:$A$25261=B$4)*('Data - dwelling fires'!$B$2:$B$25261=$A44)*('Data - dwelling fires'!$D$2:$D$25261)),SUMPRODUCT(('Data - dwelling fires'!$A$2:$A$25261=B$4)*('Data - dwelling fires'!$B$2:$B$25261=$A44)*('Data - dwelling fires'!$C$2:$C$25261=$B$3)*('Data - dwelling fires'!$D$2:$D$25261)))=0,"..",IF($B$3="Total dwelling fires",SUMPRODUCT(('Data - dwelling fires'!$A$2:$A$25261=B$4)*('Data - dwelling fires'!$B$2:$B$25261=$A44)*('Data - dwelling fires'!$D$2:$D$25261)),SUMPRODUCT(('Data - dwelling fires'!$A$2:$A$25261=B$4)*('Data - dwelling fires'!$B$2:$B$25261=$A44)*('Data - dwelling fires'!$C$2:$C$25261=$B$3)*('Data - dwelling fires'!$D$2:$D$25261))))</f>
        <v>27018</v>
      </c>
      <c r="C44" s="45" cm="1">
        <f t="array" ref="C44">IF(IF($B$3="Total dwelling fires",SUMPRODUCT(('Data - dwelling fires'!$A$2:$A$25261=C$4)*('Data - dwelling fires'!$B$2:$B$25261=$A44)*('Data - dwelling fires'!$D$2:$D$25261)),SUMPRODUCT(('Data - dwelling fires'!$A$2:$A$25261=C$4)*('Data - dwelling fires'!$B$2:$B$25261=$A44)*('Data - dwelling fires'!$C$2:$C$25261=$B$3)*('Data - dwelling fires'!$D$2:$D$25261)))=0,"..",IF($B$3="Total dwelling fires",SUMPRODUCT(('Data - dwelling fires'!$A$2:$A$25261=C$4)*('Data - dwelling fires'!$B$2:$B$25261=$A44)*('Data - dwelling fires'!$D$2:$D$25261)),SUMPRODUCT(('Data - dwelling fires'!$A$2:$A$25261=C$4)*('Data - dwelling fires'!$B$2:$B$25261=$A44)*('Data - dwelling fires'!$C$2:$C$25261=$B$3)*('Data - dwelling fires'!$D$2:$D$25261))))</f>
        <v>4665</v>
      </c>
      <c r="D44" s="45" cm="1">
        <f t="array" ref="D44">IF(IF($B$3="Total dwelling fires",SUMPRODUCT(('Data - dwelling fires'!$A$2:$A$25261=D$4)*('Data - dwelling fires'!$B$2:$B$25261=$A44)*('Data - dwelling fires'!$D$2:$D$25261)),SUMPRODUCT(('Data - dwelling fires'!$A$2:$A$25261=D$4)*('Data - dwelling fires'!$B$2:$B$25261=$A44)*('Data - dwelling fires'!$C$2:$C$25261=$B$3)*('Data - dwelling fires'!$D$2:$D$25261)))=0,"..",IF($B$3="Total dwelling fires",SUMPRODUCT(('Data - dwelling fires'!$A$2:$A$25261=D$4)*('Data - dwelling fires'!$B$2:$B$25261=$A44)*('Data - dwelling fires'!$D$2:$D$25261)),SUMPRODUCT(('Data - dwelling fires'!$A$2:$A$25261=D$4)*('Data - dwelling fires'!$B$2:$B$25261=$A44)*('Data - dwelling fires'!$C$2:$C$25261=$B$3)*('Data - dwelling fires'!$D$2:$D$25261))))</f>
        <v>1501</v>
      </c>
      <c r="E44" s="45" cm="1">
        <f t="array" ref="E44">IF(OR(B44="..",C44="..",D44=".."),IF(SUMPRODUCT(('Data - dwelling fires'!$A$2:$A$25258=E$4)*('Data - dwelling fires'!$B$2:$B$25258=$A44)*('Data - dwelling fires'!$C$2:$C$25258=$B$3)*('Data - dwelling fires'!$D$2:$D$25258))=0,"..",SUMPRODUCT(('Data - dwelling fires'!$A$2:$A$25258=E$4)*('Data - dwelling fires'!$B$2:$B$25258=$A44)*('Data - dwelling fires'!$C$2:$C$25258=$B$3)*('Data - dwelling fires'!$D$2:$D$25258))),B44+C44+D44)</f>
        <v>33184</v>
      </c>
      <c r="F44" s="45">
        <f t="shared" si="1"/>
        <v>480</v>
      </c>
      <c r="G44" s="45">
        <f t="shared" si="1"/>
        <v>862</v>
      </c>
      <c r="H44" s="45">
        <f t="shared" si="1"/>
        <v>483</v>
      </c>
      <c r="I44" s="45">
        <f t="shared" si="1"/>
        <v>512</v>
      </c>
      <c r="K44" s="45" cm="1">
        <f t="array" ref="K44">IF(SUMPRODUCT(('Data - population'!$B$2:$B$38568=$A44)*('Data - population'!$C$2:$C$38568=K$4)*('Data - population'!$D$2:$D$38568)),SUMPRODUCT(('Data - population'!$B$2:$B$38568=$A44)*('Data - population'!$C$2:$C$38568=K$4)*('Data - population'!$D$2:$D$38568)),"..")</f>
        <v>56326000</v>
      </c>
      <c r="L44" s="45" cm="1">
        <f t="array" ref="L44">IF(SUMPRODUCT(('Data - population'!$B$2:$B$38568=$A44)*('Data - population'!$C$2:$C$38568=L$4)*('Data - population'!$D$2:$D$38568)),SUMPRODUCT(('Data - population'!$B$2:$B$38568=$A44)*('Data - population'!$C$2:$C$38568=L$4)*('Data - population'!$D$2:$D$38568)),"..")</f>
        <v>5408900</v>
      </c>
      <c r="M44" s="45" cm="1">
        <f t="array" ref="M44">IF(SUMPRODUCT(('Data - population'!$B$2:$B$38568=$A44)*('Data - population'!$C$2:$C$38568=M$4)*('Data - population'!$D$2:$D$38568)),SUMPRODUCT(('Data - population'!$B$2:$B$38568=$A44)*('Data - population'!$C$2:$C$38568=M$4)*('Data - population'!$D$2:$D$38568)),"..")</f>
        <v>3104500</v>
      </c>
      <c r="N44" s="45" cm="1">
        <f t="array" ref="N44">IF(SUMPRODUCT(('Data - population'!$B$2:$B$38568=$A44)*('Data - population'!$C$2:$C$38568=N$4)*('Data - population'!$D$2:$D$38568)),SUMPRODUCT(('Data - population'!$B$2:$B$38568=$A44)*('Data - population'!$C$2:$C$38568=N$4)*('Data - population'!$D$2:$D$38568)),"..")</f>
        <v>64839300</v>
      </c>
      <c r="O44" s="19">
        <f t="shared" si="2"/>
        <v>100</v>
      </c>
    </row>
    <row r="45" spans="1:15" x14ac:dyDescent="0.2">
      <c r="A45" s="19" t="s">
        <v>44</v>
      </c>
      <c r="B45" s="45" cm="1">
        <f t="array" ref="B45">IF(IF($B$3="Total dwelling fires",SUMPRODUCT(('Data - dwelling fires'!$A$2:$A$25261=B$4)*('Data - dwelling fires'!$B$2:$B$25261=$A45)*('Data - dwelling fires'!$D$2:$D$25261)),SUMPRODUCT(('Data - dwelling fires'!$A$2:$A$25261=B$4)*('Data - dwelling fires'!$B$2:$B$25261=$A45)*('Data - dwelling fires'!$C$2:$C$25261=$B$3)*('Data - dwelling fires'!$D$2:$D$25261)))=0,"..",IF($B$3="Total dwelling fires",SUMPRODUCT(('Data - dwelling fires'!$A$2:$A$25261=B$4)*('Data - dwelling fires'!$B$2:$B$25261=$A45)*('Data - dwelling fires'!$D$2:$D$25261)),SUMPRODUCT(('Data - dwelling fires'!$A$2:$A$25261=B$4)*('Data - dwelling fires'!$B$2:$B$25261=$A45)*('Data - dwelling fires'!$C$2:$C$25261=$B$3)*('Data - dwelling fires'!$D$2:$D$25261))))</f>
        <v>27172</v>
      </c>
      <c r="C45" s="45" cm="1">
        <f t="array" ref="C45">IF(IF($B$3="Total dwelling fires",SUMPRODUCT(('Data - dwelling fires'!$A$2:$A$25261=C$4)*('Data - dwelling fires'!$B$2:$B$25261=$A45)*('Data - dwelling fires'!$D$2:$D$25261)),SUMPRODUCT(('Data - dwelling fires'!$A$2:$A$25261=C$4)*('Data - dwelling fires'!$B$2:$B$25261=$A45)*('Data - dwelling fires'!$C$2:$C$25261=$B$3)*('Data - dwelling fires'!$D$2:$D$25261)))=0,"..",IF($B$3="Total dwelling fires",SUMPRODUCT(('Data - dwelling fires'!$A$2:$A$25261=C$4)*('Data - dwelling fires'!$B$2:$B$25261=$A45)*('Data - dwelling fires'!$D$2:$D$25261)),SUMPRODUCT(('Data - dwelling fires'!$A$2:$A$25261=C$4)*('Data - dwelling fires'!$B$2:$B$25261=$A45)*('Data - dwelling fires'!$C$2:$C$25261=$B$3)*('Data - dwelling fires'!$D$2:$D$25261))))</f>
        <v>4635</v>
      </c>
      <c r="D45" s="45" cm="1">
        <f t="array" ref="D45">IF(IF($B$3="Total dwelling fires",SUMPRODUCT(('Data - dwelling fires'!$A$2:$A$25261=D$4)*('Data - dwelling fires'!$B$2:$B$25261=$A45)*('Data - dwelling fires'!$D$2:$D$25261)),SUMPRODUCT(('Data - dwelling fires'!$A$2:$A$25261=D$4)*('Data - dwelling fires'!$B$2:$B$25261=$A45)*('Data - dwelling fires'!$C$2:$C$25261=$B$3)*('Data - dwelling fires'!$D$2:$D$25261)))=0,"..",IF($B$3="Total dwelling fires",SUMPRODUCT(('Data - dwelling fires'!$A$2:$A$25261=D$4)*('Data - dwelling fires'!$B$2:$B$25261=$A45)*('Data - dwelling fires'!$D$2:$D$25261)),SUMPRODUCT(('Data - dwelling fires'!$A$2:$A$25261=D$4)*('Data - dwelling fires'!$B$2:$B$25261=$A45)*('Data - dwelling fires'!$C$2:$C$25261=$B$3)*('Data - dwelling fires'!$D$2:$D$25261))))</f>
        <v>1588</v>
      </c>
      <c r="E45" s="45" cm="1">
        <f t="array" ref="E45">IF(OR(B45="..",C45="..",D45=".."),IF(SUMPRODUCT(('Data - dwelling fires'!$A$2:$A$25258=E$4)*('Data - dwelling fires'!$B$2:$B$25258=$A45)*('Data - dwelling fires'!$C$2:$C$25258=$B$3)*('Data - dwelling fires'!$D$2:$D$25258))=0,"..",SUMPRODUCT(('Data - dwelling fires'!$A$2:$A$25258=E$4)*('Data - dwelling fires'!$B$2:$B$25258=$A45)*('Data - dwelling fires'!$C$2:$C$25258=$B$3)*('Data - dwelling fires'!$D$2:$D$25258))),B45+C45+D45)</f>
        <v>33395</v>
      </c>
      <c r="F45" s="45">
        <f t="shared" ref="F45" si="3">IF(OR(B45="..",K45=""),"..",ROUND(1000000*(B45/K45),0))</f>
        <v>480</v>
      </c>
      <c r="G45" s="45">
        <f t="shared" ref="G45" si="4">IF(OR(C45="..",L45=""),"..",ROUND(1000000*(C45/L45),0))</f>
        <v>856</v>
      </c>
      <c r="H45" s="45">
        <f t="shared" ref="H45" si="5">IF(OR(D45="..",M45=""),"..",ROUND(1000000*(D45/M45),0))</f>
        <v>511</v>
      </c>
      <c r="I45" s="45">
        <f t="shared" ref="I45" si="6">IF(OR(E45="..",N45=""),"..",ROUND(1000000*(E45/N45),0))</f>
        <v>513</v>
      </c>
      <c r="K45" s="45" cm="1">
        <f t="array" ref="K45">IF(SUMPRODUCT(('Data - population'!$B$2:$B$38568=$A45)*('Data - population'!$C$2:$C$38568=K$4)*('Data - population'!$D$2:$D$38568)),SUMPRODUCT(('Data - population'!$B$2:$B$38568=$A45)*('Data - population'!$C$2:$C$38568=K$4)*('Data - population'!$D$2:$D$38568)),"..")</f>
        <v>56554900</v>
      </c>
      <c r="L45" s="45" cm="1">
        <f t="array" ref="L45">IF(SUMPRODUCT(('Data - population'!$B$2:$B$38568=$A45)*('Data - population'!$C$2:$C$38568=L$4)*('Data - population'!$D$2:$D$38568)),SUMPRODUCT(('Data - population'!$B$2:$B$38568=$A45)*('Data - population'!$C$2:$C$38568=L$4)*('Data - population'!$D$2:$D$38568)),"..")</f>
        <v>5412900</v>
      </c>
      <c r="M45" s="45" cm="1">
        <f t="array" ref="M45">IF(SUMPRODUCT(('Data - population'!$B$2:$B$38568=$A45)*('Data - population'!$C$2:$C$38568=M$4)*('Data - population'!$D$2:$D$38568)),SUMPRODUCT(('Data - population'!$B$2:$B$38568=$A45)*('Data - population'!$C$2:$C$38568=M$4)*('Data - population'!$D$2:$D$38568)),"..")</f>
        <v>3105600</v>
      </c>
      <c r="N45" s="45" cm="1">
        <f t="array" ref="N45">IF(SUMPRODUCT(('Data - population'!$B$2:$B$38568=$A45)*('Data - population'!$C$2:$C$38568=N$4)*('Data - population'!$D$2:$D$38568)),SUMPRODUCT(('Data - population'!$B$2:$B$38568=$A45)*('Data - population'!$C$2:$C$38568=N$4)*('Data - population'!$D$2:$D$38568)),"..")</f>
        <v>65073400</v>
      </c>
      <c r="O45" s="19">
        <f t="shared" si="2"/>
        <v>0</v>
      </c>
    </row>
    <row r="46" spans="1:15" x14ac:dyDescent="0.2">
      <c r="A46" s="19" t="s">
        <v>45</v>
      </c>
      <c r="B46" s="45" cm="1">
        <f t="array" ref="B46">IF(IF($B$3="Total dwelling fires",SUMPRODUCT(('Data - dwelling fires'!$A$2:$A$25261=B$4)*('Data - dwelling fires'!$B$2:$B$25261=$A46)*('Data - dwelling fires'!$D$2:$D$25261)),SUMPRODUCT(('Data - dwelling fires'!$A$2:$A$25261=B$4)*('Data - dwelling fires'!$B$2:$B$25261=$A46)*('Data - dwelling fires'!$C$2:$C$25261=$B$3)*('Data - dwelling fires'!$D$2:$D$25261)))=0,"..",IF($B$3="Total dwelling fires",SUMPRODUCT(('Data - dwelling fires'!$A$2:$A$25261=B$4)*('Data - dwelling fires'!$B$2:$B$25261=$A46)*('Data - dwelling fires'!$D$2:$D$25261)),SUMPRODUCT(('Data - dwelling fires'!$A$2:$A$25261=B$4)*('Data - dwelling fires'!$B$2:$B$25261=$A46)*('Data - dwelling fires'!$C$2:$C$25261=$B$3)*('Data - dwelling fires'!$D$2:$D$25261))))</f>
        <v>26839</v>
      </c>
      <c r="C46" s="45" cm="1">
        <f t="array" ref="C46">IF(IF($B$3="Total dwelling fires",SUMPRODUCT(('Data - dwelling fires'!$A$2:$A$25261=C$4)*('Data - dwelling fires'!$B$2:$B$25261=$A46)*('Data - dwelling fires'!$D$2:$D$25261)),SUMPRODUCT(('Data - dwelling fires'!$A$2:$A$25261=C$4)*('Data - dwelling fires'!$B$2:$B$25261=$A46)*('Data - dwelling fires'!$C$2:$C$25261=$B$3)*('Data - dwelling fires'!$D$2:$D$25261)))=0,"..",IF($B$3="Total dwelling fires",SUMPRODUCT(('Data - dwelling fires'!$A$2:$A$25261=C$4)*('Data - dwelling fires'!$B$2:$B$25261=$A46)*('Data - dwelling fires'!$D$2:$D$25261)),SUMPRODUCT(('Data - dwelling fires'!$A$2:$A$25261=C$4)*('Data - dwelling fires'!$B$2:$B$25261=$A46)*('Data - dwelling fires'!$C$2:$C$25261=$B$3)*('Data - dwelling fires'!$D$2:$D$25261))))</f>
        <v>4304</v>
      </c>
      <c r="D46" s="45" cm="1">
        <f t="array" ref="D46">IF(IF($B$3="Total dwelling fires",SUMPRODUCT(('Data - dwelling fires'!$A$2:$A$25261=D$4)*('Data - dwelling fires'!$B$2:$B$25261=$A46)*('Data - dwelling fires'!$D$2:$D$25261)),SUMPRODUCT(('Data - dwelling fires'!$A$2:$A$25261=D$4)*('Data - dwelling fires'!$B$2:$B$25261=$A46)*('Data - dwelling fires'!$C$2:$C$25261=$B$3)*('Data - dwelling fires'!$D$2:$D$25261)))=0,"..",IF($B$3="Total dwelling fires",SUMPRODUCT(('Data - dwelling fires'!$A$2:$A$25261=D$4)*('Data - dwelling fires'!$B$2:$B$25261=$A46)*('Data - dwelling fires'!$D$2:$D$25261)),SUMPRODUCT(('Data - dwelling fires'!$A$2:$A$25261=D$4)*('Data - dwelling fires'!$B$2:$B$25261=$A46)*('Data - dwelling fires'!$C$2:$C$25261=$B$3)*('Data - dwelling fires'!$D$2:$D$25261))))</f>
        <v>1542</v>
      </c>
      <c r="E46" s="45" cm="1">
        <f t="array" ref="E46">IF(OR(B46="..",C46="..",D46=".."),IF(SUMPRODUCT(('Data - dwelling fires'!$A$2:$A$25258=E$4)*('Data - dwelling fires'!$B$2:$B$25258=$A46)*('Data - dwelling fires'!$C$2:$C$25258=$B$3)*('Data - dwelling fires'!$D$2:$D$25258))=0,"..",SUMPRODUCT(('Data - dwelling fires'!$A$2:$A$25258=E$4)*('Data - dwelling fires'!$B$2:$B$25258=$A46)*('Data - dwelling fires'!$C$2:$C$25258=$B$3)*('Data - dwelling fires'!$D$2:$D$25258))),B46+C46+D46)</f>
        <v>32685</v>
      </c>
      <c r="F46" s="45">
        <f>IF(OR(B46="..",K46=""),"..",ROUND(1000000*(B46/K46),0))</f>
        <v>470</v>
      </c>
      <c r="G46" s="45">
        <f t="shared" ref="G46:G49" si="7">IF(OR(C46="..",L46=""),"..",ROUND(1000000*(C46/L46),0))</f>
        <v>790</v>
      </c>
      <c r="H46" s="45">
        <f t="shared" ref="H46:H49" si="8">IF(OR(D46="..",M46=""),"..",ROUND(1000000*(D46/M46),0))</f>
        <v>492</v>
      </c>
      <c r="I46" s="45">
        <f t="shared" ref="I46:I49" si="9">IF(OR(E46="..",N46=""),"..",ROUND(1000000*(E46/N46),0))</f>
        <v>497</v>
      </c>
      <c r="K46" s="45" cm="1">
        <f t="array" ref="K46">IF(SUMPRODUCT(('Data - population'!$B$2:$B$38568=$A46)*('Data - population'!$C$2:$C$38568=K$4)*('Data - population'!$D$2:$D$38568)),SUMPRODUCT(('Data - population'!$B$2:$B$38568=$A46)*('Data - population'!$C$2:$C$38568=K$4)*('Data - population'!$D$2:$D$38568)),"..")</f>
        <v>57144400</v>
      </c>
      <c r="L46" s="45" cm="1">
        <f t="array" ref="L46">IF(SUMPRODUCT(('Data - population'!$B$2:$B$38568=$A46)*('Data - population'!$C$2:$C$38568=L$4)*('Data - population'!$D$2:$D$38568)),SUMPRODUCT(('Data - population'!$B$2:$B$38568=$A46)*('Data - population'!$C$2:$C$38568=L$4)*('Data - population'!$D$2:$D$38568)),"..")</f>
        <v>5447000</v>
      </c>
      <c r="M46" s="45" cm="1">
        <f t="array" ref="M46">IF(SUMPRODUCT(('Data - population'!$B$2:$B$38568=$A46)*('Data - population'!$C$2:$C$38568=M$4)*('Data - population'!$D$2:$D$38568)),SUMPRODUCT(('Data - population'!$B$2:$B$38568=$A46)*('Data - population'!$C$2:$C$38568=M$4)*('Data - population'!$D$2:$D$38568)),"..")</f>
        <v>3134200</v>
      </c>
      <c r="N46" s="45" cm="1">
        <f t="array" ref="N46">IF(SUMPRODUCT(('Data - population'!$B$2:$B$38568=$A46)*('Data - population'!$C$2:$C$38568=N$4)*('Data - population'!$D$2:$D$38568)),SUMPRODUCT(('Data - population'!$B$2:$B$38568=$A46)*('Data - population'!$C$2:$C$38568=N$4)*('Data - population'!$D$2:$D$38568)),"..")</f>
        <v>65725600</v>
      </c>
      <c r="O46" s="19">
        <f t="shared" si="2"/>
        <v>0</v>
      </c>
    </row>
    <row r="47" spans="1:15" x14ac:dyDescent="0.2">
      <c r="A47" s="19" t="s">
        <v>46</v>
      </c>
      <c r="B47" s="45" cm="1">
        <f t="array" ref="B47">IF(IF($B$3="Total dwelling fires",SUMPRODUCT(('Data - dwelling fires'!$A$2:$A$25261=B$4)*('Data - dwelling fires'!$B$2:$B$25261=$A47)*('Data - dwelling fires'!$D$2:$D$25261)),SUMPRODUCT(('Data - dwelling fires'!$A$2:$A$25261=B$4)*('Data - dwelling fires'!$B$2:$B$25261=$A47)*('Data - dwelling fires'!$C$2:$C$25261=$B$3)*('Data - dwelling fires'!$D$2:$D$25261)))=0,"..",IF($B$3="Total dwelling fires",SUMPRODUCT(('Data - dwelling fires'!$A$2:$A$25261=B$4)*('Data - dwelling fires'!$B$2:$B$25261=$A47)*('Data - dwelling fires'!$D$2:$D$25261)),SUMPRODUCT(('Data - dwelling fires'!$A$2:$A$25261=B$4)*('Data - dwelling fires'!$B$2:$B$25261=$A47)*('Data - dwelling fires'!$C$2:$C$25261=$B$3)*('Data - dwelling fires'!$D$2:$D$25261))))</f>
        <v>25592</v>
      </c>
      <c r="C47" s="45" cm="1">
        <f t="array" ref="C47">IF(IF($B$3="Total dwelling fires",SUMPRODUCT(('Data - dwelling fires'!$A$2:$A$25261=C$4)*('Data - dwelling fires'!$B$2:$B$25261=$A47)*('Data - dwelling fires'!$D$2:$D$25261)),SUMPRODUCT(('Data - dwelling fires'!$A$2:$A$25261=C$4)*('Data - dwelling fires'!$B$2:$B$25261=$A47)*('Data - dwelling fires'!$C$2:$C$25261=$B$3)*('Data - dwelling fires'!$D$2:$D$25261)))=0,"..",IF($B$3="Total dwelling fires",SUMPRODUCT(('Data - dwelling fires'!$A$2:$A$25261=C$4)*('Data - dwelling fires'!$B$2:$B$25261=$A47)*('Data - dwelling fires'!$D$2:$D$25261)),SUMPRODUCT(('Data - dwelling fires'!$A$2:$A$25261=C$4)*('Data - dwelling fires'!$B$2:$B$25261=$A47)*('Data - dwelling fires'!$C$2:$C$25261=$B$3)*('Data - dwelling fires'!$D$2:$D$25261))))</f>
        <v>4258</v>
      </c>
      <c r="D47" s="45" cm="1">
        <f t="array" ref="D47">IF(IF($B$3="Total dwelling fires",SUMPRODUCT(('Data - dwelling fires'!$A$2:$A$25261=D$4)*('Data - dwelling fires'!$B$2:$B$25261=$A47)*('Data - dwelling fires'!$D$2:$D$25261)),SUMPRODUCT(('Data - dwelling fires'!$A$2:$A$25261=D$4)*('Data - dwelling fires'!$B$2:$B$25261=$A47)*('Data - dwelling fires'!$C$2:$C$25261=$B$3)*('Data - dwelling fires'!$D$2:$D$25261)))=0,"..",IF($B$3="Total dwelling fires",SUMPRODUCT(('Data - dwelling fires'!$A$2:$A$25261=D$4)*('Data - dwelling fires'!$B$2:$B$25261=$A47)*('Data - dwelling fires'!$D$2:$D$25261)),SUMPRODUCT(('Data - dwelling fires'!$A$2:$A$25261=D$4)*('Data - dwelling fires'!$B$2:$B$25261=$A47)*('Data - dwelling fires'!$C$2:$C$25261=$B$3)*('Data - dwelling fires'!$D$2:$D$25261))))</f>
        <v>1500</v>
      </c>
      <c r="E47" s="45" cm="1">
        <f t="array" ref="E47">IF(OR(B47="..",C47="..",D47=".."),IF(SUMPRODUCT(('Data - dwelling fires'!$A$2:$A$25258=E$4)*('Data - dwelling fires'!$B$2:$B$25258=$A47)*('Data - dwelling fires'!$C$2:$C$25258=$B$3)*('Data - dwelling fires'!$D$2:$D$25258))=0,"..",SUMPRODUCT(('Data - dwelling fires'!$A$2:$A$25258=E$4)*('Data - dwelling fires'!$B$2:$B$25258=$A47)*('Data - dwelling fires'!$C$2:$C$25258=$B$3)*('Data - dwelling fires'!$D$2:$D$25258))),B47+C47+D47)</f>
        <v>31350</v>
      </c>
      <c r="F47" s="45">
        <f>IF(OR(B47="..",K47=".."),"..",ROUND(1000000*(B47/K47),0))</f>
        <v>442</v>
      </c>
      <c r="G47" s="45">
        <f t="shared" si="7"/>
        <v>773</v>
      </c>
      <c r="H47" s="45">
        <f t="shared" si="8"/>
        <v>474</v>
      </c>
      <c r="I47" s="45">
        <f t="shared" si="9"/>
        <v>471</v>
      </c>
      <c r="K47" s="19" cm="1">
        <f t="array" ref="K47">IF(SUMPRODUCT(('Data - population'!$B$2:$B$38568=$A47)*('Data - population'!$C$2:$C$38568=K$4)*('Data - population'!$D$2:$D$38568)),SUMPRODUCT(('Data - population'!$B$2:$B$38568=$A47)*('Data - population'!$C$2:$C$38568=K$4)*('Data - population'!$D$2:$D$38568)),"..")</f>
        <v>57932500</v>
      </c>
      <c r="L47" s="19" cm="1">
        <f t="array" ref="L47">IF(SUMPRODUCT(('Data - population'!$B$2:$B$38568=$A47)*('Data - population'!$C$2:$C$38568=L$4)*('Data - population'!$D$2:$D$38568)),SUMPRODUCT(('Data - population'!$B$2:$B$38568=$A47)*('Data - population'!$C$2:$C$38568=L$4)*('Data - population'!$D$2:$D$38568)),"..")</f>
        <v>5506000</v>
      </c>
      <c r="M47" s="19" cm="1">
        <f t="array" ref="M47">IF(SUMPRODUCT(('Data - population'!$B$2:$B$38568=$A47)*('Data - population'!$C$2:$C$38568=M$4)*('Data - population'!$D$2:$D$38568)),SUMPRODUCT(('Data - population'!$B$2:$B$38568=$A47)*('Data - population'!$C$2:$C$38568=M$4)*('Data - population'!$D$2:$D$38568)),"..")</f>
        <v>3167300</v>
      </c>
      <c r="N47" s="19" cm="1">
        <f t="array" ref="N47">IF(SUMPRODUCT(('Data - population'!$B$2:$B$38568=$A47)*('Data - population'!$C$2:$C$38568=N$4)*('Data - population'!$D$2:$D$38568)),SUMPRODUCT(('Data - population'!$B$2:$B$38568=$A47)*('Data - population'!$C$2:$C$38568=N$4)*('Data - population'!$D$2:$D$38568)),"..")</f>
        <v>66605800</v>
      </c>
      <c r="O47" s="19">
        <f t="shared" si="2"/>
        <v>0</v>
      </c>
    </row>
    <row r="48" spans="1:15" x14ac:dyDescent="0.2">
      <c r="A48" s="19" t="s">
        <v>47</v>
      </c>
      <c r="B48" s="45" cm="1">
        <f t="array" ref="B48">IF(IF($B$3="Total dwelling fires",SUMPRODUCT(('Data - dwelling fires'!$A$2:$A$25261=B$4)*('Data - dwelling fires'!$B$2:$B$25261=$A48)*('Data - dwelling fires'!$D$2:$D$25261)),SUMPRODUCT(('Data - dwelling fires'!$A$2:$A$25261=B$4)*('Data - dwelling fires'!$B$2:$B$25261=$A48)*('Data - dwelling fires'!$C$2:$C$25261=$B$3)*('Data - dwelling fires'!$D$2:$D$25261)))=0,"..",IF($B$3="Total dwelling fires",SUMPRODUCT(('Data - dwelling fires'!$A$2:$A$25261=B$4)*('Data - dwelling fires'!$B$2:$B$25261=$A48)*('Data - dwelling fires'!$D$2:$D$25261)),SUMPRODUCT(('Data - dwelling fires'!$A$2:$A$25261=B$4)*('Data - dwelling fires'!$B$2:$B$25261=$A48)*('Data - dwelling fires'!$C$2:$C$25261=$B$3)*('Data - dwelling fires'!$D$2:$D$25261))))</f>
        <v>25465</v>
      </c>
      <c r="C48" s="45" cm="1">
        <f t="array" ref="C48">IF(IF($B$3="Total dwelling fires",SUMPRODUCT(('Data - dwelling fires'!$A$2:$A$25261=C$4)*('Data - dwelling fires'!$B$2:$B$25261=$A48)*('Data - dwelling fires'!$D$2:$D$25261)),SUMPRODUCT(('Data - dwelling fires'!$A$2:$A$25261=C$4)*('Data - dwelling fires'!$B$2:$B$25261=$A48)*('Data - dwelling fires'!$C$2:$C$25261=$B$3)*('Data - dwelling fires'!$D$2:$D$25261)))=0,"..",IF($B$3="Total dwelling fires",SUMPRODUCT(('Data - dwelling fires'!$A$2:$A$25261=C$4)*('Data - dwelling fires'!$B$2:$B$25261=$A48)*('Data - dwelling fires'!$D$2:$D$25261)),SUMPRODUCT(('Data - dwelling fires'!$A$2:$A$25261=C$4)*('Data - dwelling fires'!$B$2:$B$25261=$A48)*('Data - dwelling fires'!$C$2:$C$25261=$B$3)*('Data - dwelling fires'!$D$2:$D$25261))))</f>
        <v>4104</v>
      </c>
      <c r="D48" s="45" cm="1">
        <f t="array" ref="D48">IF(IF($B$3="Total dwelling fires",SUMPRODUCT(('Data - dwelling fires'!$A$2:$A$25261=D$4)*('Data - dwelling fires'!$B$2:$B$25261=$A48)*('Data - dwelling fires'!$D$2:$D$25261)),SUMPRODUCT(('Data - dwelling fires'!$A$2:$A$25261=D$4)*('Data - dwelling fires'!$B$2:$B$25261=$A48)*('Data - dwelling fires'!$C$2:$C$25261=$B$3)*('Data - dwelling fires'!$D$2:$D$25261)))=0,"..",IF($B$3="Total dwelling fires",SUMPRODUCT(('Data - dwelling fires'!$A$2:$A$25261=D$4)*('Data - dwelling fires'!$B$2:$B$25261=$A48)*('Data - dwelling fires'!$D$2:$D$25261)),SUMPRODUCT(('Data - dwelling fires'!$A$2:$A$25261=D$4)*('Data - dwelling fires'!$B$2:$B$25261=$A48)*('Data - dwelling fires'!$C$2:$C$25261=$B$3)*('Data - dwelling fires'!$D$2:$D$25261))))</f>
        <v>1432</v>
      </c>
      <c r="E48" s="45" cm="1">
        <f t="array" ref="E48">IF(OR(B48="..",C48="..",D48=".."),IF(SUMPRODUCT(('Data - dwelling fires'!$A$2:$A$25258=E$4)*('Data - dwelling fires'!$B$2:$B$25258=$A48)*('Data - dwelling fires'!$C$2:$C$25258=$B$3)*('Data - dwelling fires'!$D$2:$D$25258))=0,"..",SUMPRODUCT(('Data - dwelling fires'!$A$2:$A$25258=E$4)*('Data - dwelling fires'!$B$2:$B$25258=$A48)*('Data - dwelling fires'!$C$2:$C$25258=$B$3)*('Data - dwelling fires'!$D$2:$D$25258))),B48+C48+D48)</f>
        <v>31001</v>
      </c>
      <c r="F48" s="45">
        <f>IF(OR(B48="..",K48=".."),"..",ROUND(1000000*(B48/K48),0))</f>
        <v>434</v>
      </c>
      <c r="G48" s="45">
        <f t="shared" ref="G48" si="10">IF(OR(C48="..",L48=""),"..",ROUND(1000000*(C48/L48),0))</f>
        <v>740</v>
      </c>
      <c r="H48" s="45">
        <f t="shared" ref="H48" si="11">IF(OR(D48="..",M48=""),"..",ROUND(1000000*(D48/M48),0))</f>
        <v>449</v>
      </c>
      <c r="I48" s="45">
        <f t="shared" ref="I48" si="12">IF(OR(E48="..",N48=""),"..",ROUND(1000000*(E48/N48),0))</f>
        <v>460</v>
      </c>
      <c r="K48" s="19" cm="1">
        <f t="array" ref="K48">IF(SUMPRODUCT(('Data - population'!$B$2:$B$38568=$A48)*('Data - population'!$C$2:$C$38568=K$4)*('Data - population'!$D$2:$D$38568)),SUMPRODUCT(('Data - population'!$B$2:$B$38568=$A48)*('Data - population'!$C$2:$C$38568=K$4)*('Data - population'!$D$2:$D$38568)),"..")</f>
        <v>58620100</v>
      </c>
      <c r="L48" s="19" cm="1">
        <f t="array" ref="L48">IF(SUMPRODUCT(('Data - population'!$B$2:$B$38568=$A48)*('Data - population'!$C$2:$C$38568=L$4)*('Data - population'!$D$2:$D$38568)),SUMPRODUCT(('Data - population'!$B$2:$B$38568=$A48)*('Data - population'!$C$2:$C$38568=L$4)*('Data - population'!$D$2:$D$38568)),"..")</f>
        <v>5546900</v>
      </c>
      <c r="M48" s="19" cm="1">
        <f t="array" ref="M48">IF(SUMPRODUCT(('Data - population'!$B$2:$B$38568=$A48)*('Data - population'!$C$2:$C$38568=M$4)*('Data - population'!$D$2:$D$38568)),SUMPRODUCT(('Data - population'!$B$2:$B$38568=$A48)*('Data - population'!$C$2:$C$38568=M$4)*('Data - population'!$D$2:$D$38568)),"..")</f>
        <v>3186600</v>
      </c>
      <c r="N48" s="19" cm="1">
        <f t="array" ref="N48">IF(SUMPRODUCT(('Data - population'!$B$2:$B$38568=$A48)*('Data - population'!$C$2:$C$38568=N$4)*('Data - population'!$D$2:$D$38568)),SUMPRODUCT(('Data - population'!$B$2:$B$38568=$A48)*('Data - population'!$C$2:$C$38568=N$4)*('Data - population'!$D$2:$D$38568)),"..")</f>
        <v>67353600</v>
      </c>
      <c r="O48" s="19">
        <f t="shared" ref="O48" si="13">K48+L48+M48-N48</f>
        <v>0</v>
      </c>
    </row>
    <row r="49" spans="1:15" x14ac:dyDescent="0.2">
      <c r="A49" s="19" t="s">
        <v>121</v>
      </c>
      <c r="B49" s="45" cm="1">
        <f t="array" ref="B49">IF(IF($B$3="Total dwelling fires",SUMPRODUCT(('Data - dwelling fires'!$A$2:$A$25261=B$4)*('Data - dwelling fires'!$B$2:$B$25261=$A49)*('Data - dwelling fires'!$D$2:$D$25261)),SUMPRODUCT(('Data - dwelling fires'!$A$2:$A$25261=B$4)*('Data - dwelling fires'!$B$2:$B$25261=$A49)*('Data - dwelling fires'!$C$2:$C$25261=$B$3)*('Data - dwelling fires'!$D$2:$D$25261)))=0,"..",IF($B$3="Total dwelling fires",SUMPRODUCT(('Data - dwelling fires'!$A$2:$A$25261=B$4)*('Data - dwelling fires'!$B$2:$B$25261=$A49)*('Data - dwelling fires'!$D$2:$D$25261)),SUMPRODUCT(('Data - dwelling fires'!$A$2:$A$25261=B$4)*('Data - dwelling fires'!$B$2:$B$25261=$A49)*('Data - dwelling fires'!$C$2:$C$25261=$B$3)*('Data - dwelling fires'!$D$2:$D$25261))))</f>
        <v>26180</v>
      </c>
      <c r="C49" s="45" t="str" cm="1">
        <f t="array" ref="C49">IF(IF($B$3="Total dwelling fires",SUMPRODUCT(('Data - dwelling fires'!$A$2:$A$25261=C$4)*('Data - dwelling fires'!$B$2:$B$25261=$A49)*('Data - dwelling fires'!$D$2:$D$25261)),SUMPRODUCT(('Data - dwelling fires'!$A$2:$A$25261=C$4)*('Data - dwelling fires'!$B$2:$B$25261=$A49)*('Data - dwelling fires'!$C$2:$C$25261=$B$3)*('Data - dwelling fires'!$D$2:$D$25261)))=0,"..",IF($B$3="Total dwelling fires",SUMPRODUCT(('Data - dwelling fires'!$A$2:$A$25261=C$4)*('Data - dwelling fires'!$B$2:$B$25261=$A49)*('Data - dwelling fires'!$D$2:$D$25261)),SUMPRODUCT(('Data - dwelling fires'!$A$2:$A$25261=C$4)*('Data - dwelling fires'!$B$2:$B$25261=$A49)*('Data - dwelling fires'!$C$2:$C$25261=$B$3)*('Data - dwelling fires'!$D$2:$D$25261))))</f>
        <v>..</v>
      </c>
      <c r="D49" s="45" t="str" cm="1">
        <f t="array" ref="D49">IF(IF($B$3="Total dwelling fires",SUMPRODUCT(('Data - dwelling fires'!$A$2:$A$25261=D$4)*('Data - dwelling fires'!$B$2:$B$25261=$A49)*('Data - dwelling fires'!$D$2:$D$25261)),SUMPRODUCT(('Data - dwelling fires'!$A$2:$A$25261=D$4)*('Data - dwelling fires'!$B$2:$B$25261=$A49)*('Data - dwelling fires'!$C$2:$C$25261=$B$3)*('Data - dwelling fires'!$D$2:$D$25261)))=0,"..",IF($B$3="Total dwelling fires",SUMPRODUCT(('Data - dwelling fires'!$A$2:$A$25261=D$4)*('Data - dwelling fires'!$B$2:$B$25261=$A49)*('Data - dwelling fires'!$D$2:$D$25261)),SUMPRODUCT(('Data - dwelling fires'!$A$2:$A$25261=D$4)*('Data - dwelling fires'!$B$2:$B$25261=$A49)*('Data - dwelling fires'!$C$2:$C$25261=$B$3)*('Data - dwelling fires'!$D$2:$D$25261))))</f>
        <v>..</v>
      </c>
      <c r="E49" s="45" t="str" cm="1">
        <f t="array" ref="E49">IF(OR(B49="..",C49="..",D49=".."),IF(SUMPRODUCT(('Data - dwelling fires'!$A$2:$A$25258=E$4)*('Data - dwelling fires'!$B$2:$B$25258=$A49)*('Data - dwelling fires'!$C$2:$C$25258=$B$3)*('Data - dwelling fires'!$D$2:$D$25258))=0,"..",SUMPRODUCT(('Data - dwelling fires'!$A$2:$A$25258=E$4)*('Data - dwelling fires'!$B$2:$B$25258=$A49)*('Data - dwelling fires'!$C$2:$C$25258=$B$3)*('Data - dwelling fires'!$D$2:$D$25258))),B49+C49+D49)</f>
        <v>..</v>
      </c>
      <c r="F49" s="45" t="str">
        <f>IF(OR(B49="..",K49=".."),"..",ROUND(1000000*(B49/K49),0))</f>
        <v>..</v>
      </c>
      <c r="G49" s="45" t="str">
        <f t="shared" si="7"/>
        <v>..</v>
      </c>
      <c r="H49" s="45" t="str">
        <f t="shared" si="8"/>
        <v>..</v>
      </c>
      <c r="I49" s="45" t="str">
        <f t="shared" si="9"/>
        <v>..</v>
      </c>
      <c r="K49" s="19" t="str" cm="1">
        <f t="array" ref="K49">IF(SUMPRODUCT(('Data - population'!$B$2:$B$38568=$A49)*('Data - population'!$C$2:$C$38568=K$4)*('Data - population'!$D$2:$D$38568)),SUMPRODUCT(('Data - population'!$B$2:$B$38568=$A49)*('Data - population'!$C$2:$C$38568=K$4)*('Data - population'!$D$2:$D$38568)),"..")</f>
        <v>..</v>
      </c>
      <c r="L49" s="19" t="str" cm="1">
        <f t="array" ref="L49">IF(SUMPRODUCT(('Data - population'!$B$2:$B$38568=$A49)*('Data - population'!$C$2:$C$38568=L$4)*('Data - population'!$D$2:$D$38568)),SUMPRODUCT(('Data - population'!$B$2:$B$38568=$A49)*('Data - population'!$C$2:$C$38568=L$4)*('Data - population'!$D$2:$D$38568)),"..")</f>
        <v>..</v>
      </c>
      <c r="M49" s="19" t="str" cm="1">
        <f t="array" ref="M49">IF(SUMPRODUCT(('Data - population'!$B$2:$B$38568=$A49)*('Data - population'!$C$2:$C$38568=M$4)*('Data - population'!$D$2:$D$38568)),SUMPRODUCT(('Data - population'!$B$2:$B$38568=$A49)*('Data - population'!$C$2:$C$38568=M$4)*('Data - population'!$D$2:$D$38568)),"..")</f>
        <v>..</v>
      </c>
      <c r="N49" s="19" t="str" cm="1">
        <f t="array" ref="N49">IF(SUMPRODUCT(('Data - population'!$B$2:$B$38568=$A49)*('Data - population'!$C$2:$C$38568=N$4)*('Data - population'!$D$2:$D$38568)),SUMPRODUCT(('Data - population'!$B$2:$B$38568=$A49)*('Data - population'!$C$2:$C$38568=N$4)*('Data - population'!$D$2:$D$38568)),"..")</f>
        <v>..</v>
      </c>
      <c r="O49" s="19" t="e">
        <f t="shared" si="2"/>
        <v>#VALUE!</v>
      </c>
    </row>
    <row r="50" spans="1:15" x14ac:dyDescent="0.2">
      <c r="A50" s="19" t="s">
        <v>122</v>
      </c>
      <c r="B50" s="45" t="str" cm="1">
        <f t="array" ref="B50">IF(IF($B$3="Total dwelling fires",SUMPRODUCT(('Data - dwelling fires'!$A$2:$A$25261=B$4)*('Data - dwelling fires'!$B$2:$B$25261=$A50)*('Data - dwelling fires'!$D$2:$D$25261)),SUMPRODUCT(('Data - dwelling fires'!$A$2:$A$25261=B$4)*('Data - dwelling fires'!$B$2:$B$25261=$A50)*('Data - dwelling fires'!$C$2:$C$25261=$B$3)*('Data - dwelling fires'!$D$2:$D$25261)))=0,"..",IF($B$3="Total dwelling fires",SUMPRODUCT(('Data - dwelling fires'!$A$2:$A$25261=B$4)*('Data - dwelling fires'!$B$2:$B$25261=$A50)*('Data - dwelling fires'!$D$2:$D$25261)),SUMPRODUCT(('Data - dwelling fires'!$A$2:$A$25261=B$4)*('Data - dwelling fires'!$B$2:$B$25261=$A50)*('Data - dwelling fires'!$C$2:$C$25261=$B$3)*('Data - dwelling fires'!$D$2:$D$25261))))</f>
        <v>..</v>
      </c>
      <c r="C50" s="45" t="str" cm="1">
        <f t="array" ref="C50">IF(IF($B$3="Total dwelling fires",SUMPRODUCT(('Data - dwelling fires'!$A$2:$A$25261=C$4)*('Data - dwelling fires'!$B$2:$B$25261=$A50)*('Data - dwelling fires'!$D$2:$D$25261)),SUMPRODUCT(('Data - dwelling fires'!$A$2:$A$25261=C$4)*('Data - dwelling fires'!$B$2:$B$25261=$A50)*('Data - dwelling fires'!$C$2:$C$25261=$B$3)*('Data - dwelling fires'!$D$2:$D$25261)))=0,"..",IF($B$3="Total dwelling fires",SUMPRODUCT(('Data - dwelling fires'!$A$2:$A$25261=C$4)*('Data - dwelling fires'!$B$2:$B$25261=$A50)*('Data - dwelling fires'!$D$2:$D$25261)),SUMPRODUCT(('Data - dwelling fires'!$A$2:$A$25261=C$4)*('Data - dwelling fires'!$B$2:$B$25261=$A50)*('Data - dwelling fires'!$C$2:$C$25261=$B$3)*('Data - dwelling fires'!$D$2:$D$25261))))</f>
        <v>..</v>
      </c>
      <c r="D50" s="45" t="str" cm="1">
        <f t="array" ref="D50">IF(IF($B$3="Total dwelling fires",SUMPRODUCT(('Data - dwelling fires'!$A$2:$A$25261=D$4)*('Data - dwelling fires'!$B$2:$B$25261=$A50)*('Data - dwelling fires'!$D$2:$D$25261)),SUMPRODUCT(('Data - dwelling fires'!$A$2:$A$25261=D$4)*('Data - dwelling fires'!$B$2:$B$25261=$A50)*('Data - dwelling fires'!$C$2:$C$25261=$B$3)*('Data - dwelling fires'!$D$2:$D$25261)))=0,"..",IF($B$3="Total dwelling fires",SUMPRODUCT(('Data - dwelling fires'!$A$2:$A$25261=D$4)*('Data - dwelling fires'!$B$2:$B$25261=$A50)*('Data - dwelling fires'!$D$2:$D$25261)),SUMPRODUCT(('Data - dwelling fires'!$A$2:$A$25261=D$4)*('Data - dwelling fires'!$B$2:$B$25261=$A50)*('Data - dwelling fires'!$C$2:$C$25261=$B$3)*('Data - dwelling fires'!$D$2:$D$25261))))</f>
        <v>..</v>
      </c>
      <c r="E50" s="45" t="str" cm="1">
        <f t="array" ref="E50">IF(OR(B50="..",C50="..",D50=".."),IF(SUMPRODUCT(('Data - dwelling fires'!$A$2:$A$25258=E$4)*('Data - dwelling fires'!$B$2:$B$25258=$A50)*('Data - dwelling fires'!$C$2:$C$25258=$B$3)*('Data - dwelling fires'!$D$2:$D$25258))=0,"..",SUMPRODUCT(('Data - dwelling fires'!$A$2:$A$25258=E$4)*('Data - dwelling fires'!$B$2:$B$25258=$A50)*('Data - dwelling fires'!$C$2:$C$25258=$B$3)*('Data - dwelling fires'!$D$2:$D$25258))),B50+C50+D50)</f>
        <v>..</v>
      </c>
      <c r="F50" s="45" t="str">
        <f t="shared" ref="F50:F54" si="14">IF(OR(B50="..",K50=".."),"..",ROUND(1000000*(B50/K50),0))</f>
        <v>..</v>
      </c>
      <c r="G50" s="45" t="str">
        <f t="shared" ref="G50:G54" si="15">IF(OR(C50="..",L50=""),"..",ROUND(1000000*(C50/L50),0))</f>
        <v>..</v>
      </c>
      <c r="H50" s="45" t="str">
        <f t="shared" ref="H50:H54" si="16">IF(OR(D50="..",M50=""),"..",ROUND(1000000*(D50/M50),0))</f>
        <v>..</v>
      </c>
      <c r="I50" s="45" t="str">
        <f t="shared" ref="I50:I54" si="17">IF(OR(E50="..",N50=""),"..",ROUND(1000000*(E50/N50),0))</f>
        <v>..</v>
      </c>
      <c r="K50" s="19" t="str" cm="1">
        <f t="array" ref="K50">IF(SUMPRODUCT(('Data - population'!$B$2:$B$38568=$A50)*('Data - population'!$C$2:$C$38568=K$4)*('Data - population'!$D$2:$D$38568)),SUMPRODUCT(('Data - population'!$B$2:$B$38568=$A50)*('Data - population'!$C$2:$C$38568=K$4)*('Data - population'!$D$2:$D$38568)),"..")</f>
        <v>..</v>
      </c>
      <c r="L50" s="19" t="str" cm="1">
        <f t="array" ref="L50">IF(SUMPRODUCT(('Data - population'!$B$2:$B$38568=$A50)*('Data - population'!$C$2:$C$38568=L$4)*('Data - population'!$D$2:$D$38568)),SUMPRODUCT(('Data - population'!$B$2:$B$38568=$A50)*('Data - population'!$C$2:$C$38568=L$4)*('Data - population'!$D$2:$D$38568)),"..")</f>
        <v>..</v>
      </c>
      <c r="M50" s="19" t="str" cm="1">
        <f t="array" ref="M50">IF(SUMPRODUCT(('Data - population'!$B$2:$B$38568=$A50)*('Data - population'!$C$2:$C$38568=M$4)*('Data - population'!$D$2:$D$38568)),SUMPRODUCT(('Data - population'!$B$2:$B$38568=$A50)*('Data - population'!$C$2:$C$38568=M$4)*('Data - population'!$D$2:$D$38568)),"..")</f>
        <v>..</v>
      </c>
      <c r="N50" s="19" t="str" cm="1">
        <f t="array" ref="N50">IF(SUMPRODUCT(('Data - population'!$B$2:$B$38568=$A50)*('Data - population'!$C$2:$C$38568=N$4)*('Data - population'!$D$2:$D$38568)),SUMPRODUCT(('Data - population'!$B$2:$B$38568=$A50)*('Data - population'!$C$2:$C$38568=N$4)*('Data - population'!$D$2:$D$38568)),"..")</f>
        <v>..</v>
      </c>
      <c r="O50" s="19" t="e">
        <f t="shared" ref="O50:O54" si="18">K50+L50+M50-N50</f>
        <v>#VALUE!</v>
      </c>
    </row>
    <row r="51" spans="1:15" x14ac:dyDescent="0.2">
      <c r="A51" s="19" t="s">
        <v>123</v>
      </c>
      <c r="B51" s="45" t="str" cm="1">
        <f t="array" ref="B51">IF(IF($B$3="Total dwelling fires",SUMPRODUCT(('Data - dwelling fires'!$A$2:$A$25261=B$4)*('Data - dwelling fires'!$B$2:$B$25261=$A51)*('Data - dwelling fires'!$D$2:$D$25261)),SUMPRODUCT(('Data - dwelling fires'!$A$2:$A$25261=B$4)*('Data - dwelling fires'!$B$2:$B$25261=$A51)*('Data - dwelling fires'!$C$2:$C$25261=$B$3)*('Data - dwelling fires'!$D$2:$D$25261)))=0,"..",IF($B$3="Total dwelling fires",SUMPRODUCT(('Data - dwelling fires'!$A$2:$A$25261=B$4)*('Data - dwelling fires'!$B$2:$B$25261=$A51)*('Data - dwelling fires'!$D$2:$D$25261)),SUMPRODUCT(('Data - dwelling fires'!$A$2:$A$25261=B$4)*('Data - dwelling fires'!$B$2:$B$25261=$A51)*('Data - dwelling fires'!$C$2:$C$25261=$B$3)*('Data - dwelling fires'!$D$2:$D$25261))))</f>
        <v>..</v>
      </c>
      <c r="C51" s="45" t="str" cm="1">
        <f t="array" ref="C51">IF(IF($B$3="Total dwelling fires",SUMPRODUCT(('Data - dwelling fires'!$A$2:$A$25261=C$4)*('Data - dwelling fires'!$B$2:$B$25261=$A51)*('Data - dwelling fires'!$D$2:$D$25261)),SUMPRODUCT(('Data - dwelling fires'!$A$2:$A$25261=C$4)*('Data - dwelling fires'!$B$2:$B$25261=$A51)*('Data - dwelling fires'!$C$2:$C$25261=$B$3)*('Data - dwelling fires'!$D$2:$D$25261)))=0,"..",IF($B$3="Total dwelling fires",SUMPRODUCT(('Data - dwelling fires'!$A$2:$A$25261=C$4)*('Data - dwelling fires'!$B$2:$B$25261=$A51)*('Data - dwelling fires'!$D$2:$D$25261)),SUMPRODUCT(('Data - dwelling fires'!$A$2:$A$25261=C$4)*('Data - dwelling fires'!$B$2:$B$25261=$A51)*('Data - dwelling fires'!$C$2:$C$25261=$B$3)*('Data - dwelling fires'!$D$2:$D$25261))))</f>
        <v>..</v>
      </c>
      <c r="D51" s="45" t="str" cm="1">
        <f t="array" ref="D51">IF(IF($B$3="Total dwelling fires",SUMPRODUCT(('Data - dwelling fires'!$A$2:$A$25261=D$4)*('Data - dwelling fires'!$B$2:$B$25261=$A51)*('Data - dwelling fires'!$D$2:$D$25261)),SUMPRODUCT(('Data - dwelling fires'!$A$2:$A$25261=D$4)*('Data - dwelling fires'!$B$2:$B$25261=$A51)*('Data - dwelling fires'!$C$2:$C$25261=$B$3)*('Data - dwelling fires'!$D$2:$D$25261)))=0,"..",IF($B$3="Total dwelling fires",SUMPRODUCT(('Data - dwelling fires'!$A$2:$A$25261=D$4)*('Data - dwelling fires'!$B$2:$B$25261=$A51)*('Data - dwelling fires'!$D$2:$D$25261)),SUMPRODUCT(('Data - dwelling fires'!$A$2:$A$25261=D$4)*('Data - dwelling fires'!$B$2:$B$25261=$A51)*('Data - dwelling fires'!$C$2:$C$25261=$B$3)*('Data - dwelling fires'!$D$2:$D$25261))))</f>
        <v>..</v>
      </c>
      <c r="E51" s="45" t="str" cm="1">
        <f t="array" ref="E51">IF(OR(B51="..",C51="..",D51=".."),IF(SUMPRODUCT(('Data - dwelling fires'!$A$2:$A$25258=E$4)*('Data - dwelling fires'!$B$2:$B$25258=$A51)*('Data - dwelling fires'!$C$2:$C$25258=$B$3)*('Data - dwelling fires'!$D$2:$D$25258))=0,"..",SUMPRODUCT(('Data - dwelling fires'!$A$2:$A$25258=E$4)*('Data - dwelling fires'!$B$2:$B$25258=$A51)*('Data - dwelling fires'!$C$2:$C$25258=$B$3)*('Data - dwelling fires'!$D$2:$D$25258))),B51+C51+D51)</f>
        <v>..</v>
      </c>
      <c r="F51" s="45" t="str">
        <f t="shared" si="14"/>
        <v>..</v>
      </c>
      <c r="G51" s="45" t="str">
        <f t="shared" si="15"/>
        <v>..</v>
      </c>
      <c r="H51" s="45" t="str">
        <f t="shared" si="16"/>
        <v>..</v>
      </c>
      <c r="I51" s="45" t="str">
        <f t="shared" si="17"/>
        <v>..</v>
      </c>
      <c r="K51" s="19" t="str" cm="1">
        <f t="array" ref="K51">IF(SUMPRODUCT(('Data - population'!$B$2:$B$38568=$A51)*('Data - population'!$C$2:$C$38568=K$4)*('Data - population'!$D$2:$D$38568)),SUMPRODUCT(('Data - population'!$B$2:$B$38568=$A51)*('Data - population'!$C$2:$C$38568=K$4)*('Data - population'!$D$2:$D$38568)),"..")</f>
        <v>..</v>
      </c>
      <c r="L51" s="19" t="str" cm="1">
        <f t="array" ref="L51">IF(SUMPRODUCT(('Data - population'!$B$2:$B$38568=$A51)*('Data - population'!$C$2:$C$38568=L$4)*('Data - population'!$D$2:$D$38568)),SUMPRODUCT(('Data - population'!$B$2:$B$38568=$A51)*('Data - population'!$C$2:$C$38568=L$4)*('Data - population'!$D$2:$D$38568)),"..")</f>
        <v>..</v>
      </c>
      <c r="M51" s="19" t="str" cm="1">
        <f t="array" ref="M51">IF(SUMPRODUCT(('Data - population'!$B$2:$B$38568=$A51)*('Data - population'!$C$2:$C$38568=M$4)*('Data - population'!$D$2:$D$38568)),SUMPRODUCT(('Data - population'!$B$2:$B$38568=$A51)*('Data - population'!$C$2:$C$38568=M$4)*('Data - population'!$D$2:$D$38568)),"..")</f>
        <v>..</v>
      </c>
      <c r="N51" s="19" t="str" cm="1">
        <f t="array" ref="N51">IF(SUMPRODUCT(('Data - population'!$B$2:$B$38568=$A51)*('Data - population'!$C$2:$C$38568=N$4)*('Data - population'!$D$2:$D$38568)),SUMPRODUCT(('Data - population'!$B$2:$B$38568=$A51)*('Data - population'!$C$2:$C$38568=N$4)*('Data - population'!$D$2:$D$38568)),"..")</f>
        <v>..</v>
      </c>
      <c r="O51" s="19" t="e">
        <f t="shared" si="18"/>
        <v>#VALUE!</v>
      </c>
    </row>
    <row r="52" spans="1:15" x14ac:dyDescent="0.2">
      <c r="A52" s="19" t="s">
        <v>124</v>
      </c>
      <c r="B52" s="45" t="str" cm="1">
        <f t="array" ref="B52">IF(IF($B$3="Total dwelling fires",SUMPRODUCT(('Data - dwelling fires'!$A$2:$A$25261=B$4)*('Data - dwelling fires'!$B$2:$B$25261=$A52)*('Data - dwelling fires'!$D$2:$D$25261)),SUMPRODUCT(('Data - dwelling fires'!$A$2:$A$25261=B$4)*('Data - dwelling fires'!$B$2:$B$25261=$A52)*('Data - dwelling fires'!$C$2:$C$25261=$B$3)*('Data - dwelling fires'!$D$2:$D$25261)))=0,"..",IF($B$3="Total dwelling fires",SUMPRODUCT(('Data - dwelling fires'!$A$2:$A$25261=B$4)*('Data - dwelling fires'!$B$2:$B$25261=$A52)*('Data - dwelling fires'!$D$2:$D$25261)),SUMPRODUCT(('Data - dwelling fires'!$A$2:$A$25261=B$4)*('Data - dwelling fires'!$B$2:$B$25261=$A52)*('Data - dwelling fires'!$C$2:$C$25261=$B$3)*('Data - dwelling fires'!$D$2:$D$25261))))</f>
        <v>..</v>
      </c>
      <c r="C52" s="45" t="str" cm="1">
        <f t="array" ref="C52">IF(IF($B$3="Total dwelling fires",SUMPRODUCT(('Data - dwelling fires'!$A$2:$A$25261=C$4)*('Data - dwelling fires'!$B$2:$B$25261=$A52)*('Data - dwelling fires'!$D$2:$D$25261)),SUMPRODUCT(('Data - dwelling fires'!$A$2:$A$25261=C$4)*('Data - dwelling fires'!$B$2:$B$25261=$A52)*('Data - dwelling fires'!$C$2:$C$25261=$B$3)*('Data - dwelling fires'!$D$2:$D$25261)))=0,"..",IF($B$3="Total dwelling fires",SUMPRODUCT(('Data - dwelling fires'!$A$2:$A$25261=C$4)*('Data - dwelling fires'!$B$2:$B$25261=$A52)*('Data - dwelling fires'!$D$2:$D$25261)),SUMPRODUCT(('Data - dwelling fires'!$A$2:$A$25261=C$4)*('Data - dwelling fires'!$B$2:$B$25261=$A52)*('Data - dwelling fires'!$C$2:$C$25261=$B$3)*('Data - dwelling fires'!$D$2:$D$25261))))</f>
        <v>..</v>
      </c>
      <c r="D52" s="45" t="str" cm="1">
        <f t="array" ref="D52">IF(IF($B$3="Total dwelling fires",SUMPRODUCT(('Data - dwelling fires'!$A$2:$A$25261=D$4)*('Data - dwelling fires'!$B$2:$B$25261=$A52)*('Data - dwelling fires'!$D$2:$D$25261)),SUMPRODUCT(('Data - dwelling fires'!$A$2:$A$25261=D$4)*('Data - dwelling fires'!$B$2:$B$25261=$A52)*('Data - dwelling fires'!$C$2:$C$25261=$B$3)*('Data - dwelling fires'!$D$2:$D$25261)))=0,"..",IF($B$3="Total dwelling fires",SUMPRODUCT(('Data - dwelling fires'!$A$2:$A$25261=D$4)*('Data - dwelling fires'!$B$2:$B$25261=$A52)*('Data - dwelling fires'!$D$2:$D$25261)),SUMPRODUCT(('Data - dwelling fires'!$A$2:$A$25261=D$4)*('Data - dwelling fires'!$B$2:$B$25261=$A52)*('Data - dwelling fires'!$C$2:$C$25261=$B$3)*('Data - dwelling fires'!$D$2:$D$25261))))</f>
        <v>..</v>
      </c>
      <c r="E52" s="45" t="str" cm="1">
        <f t="array" ref="E52">IF(OR(B52="..",C52="..",D52=".."),IF(SUMPRODUCT(('Data - dwelling fires'!$A$2:$A$25258=E$4)*('Data - dwelling fires'!$B$2:$B$25258=$A52)*('Data - dwelling fires'!$C$2:$C$25258=$B$3)*('Data - dwelling fires'!$D$2:$D$25258))=0,"..",SUMPRODUCT(('Data - dwelling fires'!$A$2:$A$25258=E$4)*('Data - dwelling fires'!$B$2:$B$25258=$A52)*('Data - dwelling fires'!$C$2:$C$25258=$B$3)*('Data - dwelling fires'!$D$2:$D$25258))),B52+C52+D52)</f>
        <v>..</v>
      </c>
      <c r="F52" s="45" t="str">
        <f t="shared" si="14"/>
        <v>..</v>
      </c>
      <c r="G52" s="45" t="str">
        <f t="shared" si="15"/>
        <v>..</v>
      </c>
      <c r="H52" s="45" t="str">
        <f t="shared" si="16"/>
        <v>..</v>
      </c>
      <c r="I52" s="45" t="str">
        <f t="shared" si="17"/>
        <v>..</v>
      </c>
      <c r="K52" s="19" t="str" cm="1">
        <f t="array" ref="K52">IF(SUMPRODUCT(('Data - population'!$B$2:$B$38568=$A52)*('Data - population'!$C$2:$C$38568=K$4)*('Data - population'!$D$2:$D$38568)),SUMPRODUCT(('Data - population'!$B$2:$B$38568=$A52)*('Data - population'!$C$2:$C$38568=K$4)*('Data - population'!$D$2:$D$38568)),"..")</f>
        <v>..</v>
      </c>
      <c r="L52" s="19" t="str" cm="1">
        <f t="array" ref="L52">IF(SUMPRODUCT(('Data - population'!$B$2:$B$38568=$A52)*('Data - population'!$C$2:$C$38568=L$4)*('Data - population'!$D$2:$D$38568)),SUMPRODUCT(('Data - population'!$B$2:$B$38568=$A52)*('Data - population'!$C$2:$C$38568=L$4)*('Data - population'!$D$2:$D$38568)),"..")</f>
        <v>..</v>
      </c>
      <c r="M52" s="19" t="str" cm="1">
        <f t="array" ref="M52">IF(SUMPRODUCT(('Data - population'!$B$2:$B$38568=$A52)*('Data - population'!$C$2:$C$38568=M$4)*('Data - population'!$D$2:$D$38568)),SUMPRODUCT(('Data - population'!$B$2:$B$38568=$A52)*('Data - population'!$C$2:$C$38568=M$4)*('Data - population'!$D$2:$D$38568)),"..")</f>
        <v>..</v>
      </c>
      <c r="N52" s="19" t="str" cm="1">
        <f t="array" ref="N52">IF(SUMPRODUCT(('Data - population'!$B$2:$B$38568=$A52)*('Data - population'!$C$2:$C$38568=N$4)*('Data - population'!$D$2:$D$38568)),SUMPRODUCT(('Data - population'!$B$2:$B$38568=$A52)*('Data - population'!$C$2:$C$38568=N$4)*('Data - population'!$D$2:$D$38568)),"..")</f>
        <v>..</v>
      </c>
      <c r="O52" s="19" t="e">
        <f t="shared" si="18"/>
        <v>#VALUE!</v>
      </c>
    </row>
    <row r="53" spans="1:15" x14ac:dyDescent="0.2">
      <c r="A53" s="19" t="s">
        <v>125</v>
      </c>
      <c r="B53" s="45" t="str" cm="1">
        <f t="array" ref="B53">IF(IF($B$3="Total dwelling fires",SUMPRODUCT(('Data - dwelling fires'!$A$2:$A$25261=B$4)*('Data - dwelling fires'!$B$2:$B$25261=$A53)*('Data - dwelling fires'!$D$2:$D$25261)),SUMPRODUCT(('Data - dwelling fires'!$A$2:$A$25261=B$4)*('Data - dwelling fires'!$B$2:$B$25261=$A53)*('Data - dwelling fires'!$C$2:$C$25261=$B$3)*('Data - dwelling fires'!$D$2:$D$25261)))=0,"..",IF($B$3="Total dwelling fires",SUMPRODUCT(('Data - dwelling fires'!$A$2:$A$25261=B$4)*('Data - dwelling fires'!$B$2:$B$25261=$A53)*('Data - dwelling fires'!$D$2:$D$25261)),SUMPRODUCT(('Data - dwelling fires'!$A$2:$A$25261=B$4)*('Data - dwelling fires'!$B$2:$B$25261=$A53)*('Data - dwelling fires'!$C$2:$C$25261=$B$3)*('Data - dwelling fires'!$D$2:$D$25261))))</f>
        <v>..</v>
      </c>
      <c r="C53" s="45" t="str" cm="1">
        <f t="array" ref="C53">IF(IF($B$3="Total dwelling fires",SUMPRODUCT(('Data - dwelling fires'!$A$2:$A$25261=C$4)*('Data - dwelling fires'!$B$2:$B$25261=$A53)*('Data - dwelling fires'!$D$2:$D$25261)),SUMPRODUCT(('Data - dwelling fires'!$A$2:$A$25261=C$4)*('Data - dwelling fires'!$B$2:$B$25261=$A53)*('Data - dwelling fires'!$C$2:$C$25261=$B$3)*('Data - dwelling fires'!$D$2:$D$25261)))=0,"..",IF($B$3="Total dwelling fires",SUMPRODUCT(('Data - dwelling fires'!$A$2:$A$25261=C$4)*('Data - dwelling fires'!$B$2:$B$25261=$A53)*('Data - dwelling fires'!$D$2:$D$25261)),SUMPRODUCT(('Data - dwelling fires'!$A$2:$A$25261=C$4)*('Data - dwelling fires'!$B$2:$B$25261=$A53)*('Data - dwelling fires'!$C$2:$C$25261=$B$3)*('Data - dwelling fires'!$D$2:$D$25261))))</f>
        <v>..</v>
      </c>
      <c r="D53" s="45" t="str" cm="1">
        <f t="array" ref="D53">IF(IF($B$3="Total dwelling fires",SUMPRODUCT(('Data - dwelling fires'!$A$2:$A$25261=D$4)*('Data - dwelling fires'!$B$2:$B$25261=$A53)*('Data - dwelling fires'!$D$2:$D$25261)),SUMPRODUCT(('Data - dwelling fires'!$A$2:$A$25261=D$4)*('Data - dwelling fires'!$B$2:$B$25261=$A53)*('Data - dwelling fires'!$C$2:$C$25261=$B$3)*('Data - dwelling fires'!$D$2:$D$25261)))=0,"..",IF($B$3="Total dwelling fires",SUMPRODUCT(('Data - dwelling fires'!$A$2:$A$25261=D$4)*('Data - dwelling fires'!$B$2:$B$25261=$A53)*('Data - dwelling fires'!$D$2:$D$25261)),SUMPRODUCT(('Data - dwelling fires'!$A$2:$A$25261=D$4)*('Data - dwelling fires'!$B$2:$B$25261=$A53)*('Data - dwelling fires'!$C$2:$C$25261=$B$3)*('Data - dwelling fires'!$D$2:$D$25261))))</f>
        <v>..</v>
      </c>
      <c r="E53" s="45" t="str" cm="1">
        <f t="array" ref="E53">IF(OR(B53="..",C53="..",D53=".."),IF(SUMPRODUCT(('Data - dwelling fires'!$A$2:$A$25258=E$4)*('Data - dwelling fires'!$B$2:$B$25258=$A53)*('Data - dwelling fires'!$C$2:$C$25258=$B$3)*('Data - dwelling fires'!$D$2:$D$25258))=0,"..",SUMPRODUCT(('Data - dwelling fires'!$A$2:$A$25258=E$4)*('Data - dwelling fires'!$B$2:$B$25258=$A53)*('Data - dwelling fires'!$C$2:$C$25258=$B$3)*('Data - dwelling fires'!$D$2:$D$25258))),B53+C53+D53)</f>
        <v>..</v>
      </c>
      <c r="F53" s="45" t="str">
        <f t="shared" si="14"/>
        <v>..</v>
      </c>
      <c r="G53" s="45" t="str">
        <f t="shared" si="15"/>
        <v>..</v>
      </c>
      <c r="H53" s="45" t="str">
        <f t="shared" si="16"/>
        <v>..</v>
      </c>
      <c r="I53" s="45" t="str">
        <f t="shared" si="17"/>
        <v>..</v>
      </c>
      <c r="K53" s="19" t="str" cm="1">
        <f t="array" ref="K53">IF(SUMPRODUCT(('Data - population'!$B$2:$B$38568=$A53)*('Data - population'!$C$2:$C$38568=K$4)*('Data - population'!$D$2:$D$38568)),SUMPRODUCT(('Data - population'!$B$2:$B$38568=$A53)*('Data - population'!$C$2:$C$38568=K$4)*('Data - population'!$D$2:$D$38568)),"..")</f>
        <v>..</v>
      </c>
      <c r="L53" s="19" t="str" cm="1">
        <f t="array" ref="L53">IF(SUMPRODUCT(('Data - population'!$B$2:$B$38568=$A53)*('Data - population'!$C$2:$C$38568=L$4)*('Data - population'!$D$2:$D$38568)),SUMPRODUCT(('Data - population'!$B$2:$B$38568=$A53)*('Data - population'!$C$2:$C$38568=L$4)*('Data - population'!$D$2:$D$38568)),"..")</f>
        <v>..</v>
      </c>
      <c r="M53" s="19" t="str" cm="1">
        <f t="array" ref="M53">IF(SUMPRODUCT(('Data - population'!$B$2:$B$38568=$A53)*('Data - population'!$C$2:$C$38568=M$4)*('Data - population'!$D$2:$D$38568)),SUMPRODUCT(('Data - population'!$B$2:$B$38568=$A53)*('Data - population'!$C$2:$C$38568=M$4)*('Data - population'!$D$2:$D$38568)),"..")</f>
        <v>..</v>
      </c>
      <c r="N53" s="19" t="str" cm="1">
        <f t="array" ref="N53">IF(SUMPRODUCT(('Data - population'!$B$2:$B$38568=$A53)*('Data - population'!$C$2:$C$38568=N$4)*('Data - population'!$D$2:$D$38568)),SUMPRODUCT(('Data - population'!$B$2:$B$38568=$A53)*('Data - population'!$C$2:$C$38568=N$4)*('Data - population'!$D$2:$D$38568)),"..")</f>
        <v>..</v>
      </c>
      <c r="O53" s="19" t="e">
        <f t="shared" si="18"/>
        <v>#VALUE!</v>
      </c>
    </row>
    <row r="54" spans="1:15" x14ac:dyDescent="0.2">
      <c r="A54" s="19" t="s">
        <v>136</v>
      </c>
      <c r="B54" s="45" t="str" cm="1">
        <f t="array" ref="B54">IF(IF($B$3="Total dwelling fires",SUMPRODUCT(('Data - dwelling fires'!$A$2:$A$25261=B$4)*('Data - dwelling fires'!$B$2:$B$25261=$A54)*('Data - dwelling fires'!$D$2:$D$25261)),SUMPRODUCT(('Data - dwelling fires'!$A$2:$A$25261=B$4)*('Data - dwelling fires'!$B$2:$B$25261=$A54)*('Data - dwelling fires'!$C$2:$C$25261=$B$3)*('Data - dwelling fires'!$D$2:$D$25261)))=0,"..",IF($B$3="Total dwelling fires",SUMPRODUCT(('Data - dwelling fires'!$A$2:$A$25261=B$4)*('Data - dwelling fires'!$B$2:$B$25261=$A54)*('Data - dwelling fires'!$D$2:$D$25261)),SUMPRODUCT(('Data - dwelling fires'!$A$2:$A$25261=B$4)*('Data - dwelling fires'!$B$2:$B$25261=$A54)*('Data - dwelling fires'!$C$2:$C$25261=$B$3)*('Data - dwelling fires'!$D$2:$D$25261))))</f>
        <v>..</v>
      </c>
      <c r="C54" s="45" t="str" cm="1">
        <f t="array" ref="C54">IF(IF($B$3="Total dwelling fires",SUMPRODUCT(('Data - dwelling fires'!$A$2:$A$25261=C$4)*('Data - dwelling fires'!$B$2:$B$25261=$A54)*('Data - dwelling fires'!$D$2:$D$25261)),SUMPRODUCT(('Data - dwelling fires'!$A$2:$A$25261=C$4)*('Data - dwelling fires'!$B$2:$B$25261=$A54)*('Data - dwelling fires'!$C$2:$C$25261=$B$3)*('Data - dwelling fires'!$D$2:$D$25261)))=0,"..",IF($B$3="Total dwelling fires",SUMPRODUCT(('Data - dwelling fires'!$A$2:$A$25261=C$4)*('Data - dwelling fires'!$B$2:$B$25261=$A54)*('Data - dwelling fires'!$D$2:$D$25261)),SUMPRODUCT(('Data - dwelling fires'!$A$2:$A$25261=C$4)*('Data - dwelling fires'!$B$2:$B$25261=$A54)*('Data - dwelling fires'!$C$2:$C$25261=$B$3)*('Data - dwelling fires'!$D$2:$D$25261))))</f>
        <v>..</v>
      </c>
      <c r="D54" s="45" t="str" cm="1">
        <f t="array" ref="D54">IF(IF($B$3="Total dwelling fires",SUMPRODUCT(('Data - dwelling fires'!$A$2:$A$25261=D$4)*('Data - dwelling fires'!$B$2:$B$25261=$A54)*('Data - dwelling fires'!$D$2:$D$25261)),SUMPRODUCT(('Data - dwelling fires'!$A$2:$A$25261=D$4)*('Data - dwelling fires'!$B$2:$B$25261=$A54)*('Data - dwelling fires'!$C$2:$C$25261=$B$3)*('Data - dwelling fires'!$D$2:$D$25261)))=0,"..",IF($B$3="Total dwelling fires",SUMPRODUCT(('Data - dwelling fires'!$A$2:$A$25261=D$4)*('Data - dwelling fires'!$B$2:$B$25261=$A54)*('Data - dwelling fires'!$D$2:$D$25261)),SUMPRODUCT(('Data - dwelling fires'!$A$2:$A$25261=D$4)*('Data - dwelling fires'!$B$2:$B$25261=$A54)*('Data - dwelling fires'!$C$2:$C$25261=$B$3)*('Data - dwelling fires'!$D$2:$D$25261))))</f>
        <v>..</v>
      </c>
      <c r="E54" s="45" t="str" cm="1">
        <f t="array" ref="E54">IF(OR(B54="..",C54="..",D54=".."),IF(SUMPRODUCT(('Data - dwelling fires'!$A$2:$A$25258=E$4)*('Data - dwelling fires'!$B$2:$B$25258=$A54)*('Data - dwelling fires'!$C$2:$C$25258=$B$3)*('Data - dwelling fires'!$D$2:$D$25258))=0,"..",SUMPRODUCT(('Data - dwelling fires'!$A$2:$A$25258=E$4)*('Data - dwelling fires'!$B$2:$B$25258=$A54)*('Data - dwelling fires'!$C$2:$C$25258=$B$3)*('Data - dwelling fires'!$D$2:$D$25258))),B54+C54+D54)</f>
        <v>..</v>
      </c>
      <c r="F54" s="45" t="str">
        <f t="shared" si="14"/>
        <v>..</v>
      </c>
      <c r="G54" s="45" t="str">
        <f t="shared" si="15"/>
        <v>..</v>
      </c>
      <c r="H54" s="45" t="str">
        <f t="shared" si="16"/>
        <v>..</v>
      </c>
      <c r="I54" s="45" t="str">
        <f t="shared" si="17"/>
        <v>..</v>
      </c>
      <c r="K54" s="19" t="str" cm="1">
        <f t="array" ref="K54">IF(SUMPRODUCT(('Data - population'!$B$2:$B$38568=$A54)*('Data - population'!$C$2:$C$38568=K$4)*('Data - population'!$D$2:$D$38568)),SUMPRODUCT(('Data - population'!$B$2:$B$38568=$A54)*('Data - population'!$C$2:$C$38568=K$4)*('Data - population'!$D$2:$D$38568)),"..")</f>
        <v>..</v>
      </c>
      <c r="L54" s="19" t="str" cm="1">
        <f t="array" ref="L54">IF(SUMPRODUCT(('Data - population'!$B$2:$B$38568=$A54)*('Data - population'!$C$2:$C$38568=L$4)*('Data - population'!$D$2:$D$38568)),SUMPRODUCT(('Data - population'!$B$2:$B$38568=$A54)*('Data - population'!$C$2:$C$38568=L$4)*('Data - population'!$D$2:$D$38568)),"..")</f>
        <v>..</v>
      </c>
      <c r="M54" s="19" t="str" cm="1">
        <f t="array" ref="M54">IF(SUMPRODUCT(('Data - population'!$B$2:$B$38568=$A54)*('Data - population'!$C$2:$C$38568=M$4)*('Data - population'!$D$2:$D$38568)),SUMPRODUCT(('Data - population'!$B$2:$B$38568=$A54)*('Data - population'!$C$2:$C$38568=M$4)*('Data - population'!$D$2:$D$38568)),"..")</f>
        <v>..</v>
      </c>
      <c r="N54" s="19" t="str" cm="1">
        <f t="array" ref="N54">IF(SUMPRODUCT(('Data - population'!$B$2:$B$38568=$A54)*('Data - population'!$C$2:$C$38568=N$4)*('Data - population'!$D$2:$D$38568)),SUMPRODUCT(('Data - population'!$B$2:$B$38568=$A54)*('Data - population'!$C$2:$C$38568=N$4)*('Data - population'!$D$2:$D$38568)),"..")</f>
        <v>..</v>
      </c>
      <c r="O54" s="19" t="e">
        <f t="shared" si="18"/>
        <v>#VALUE!</v>
      </c>
    </row>
  </sheetData>
  <phoneticPr fontId="15"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03"/>
  <sheetViews>
    <sheetView zoomScaleNormal="100" workbookViewId="0"/>
  </sheetViews>
  <sheetFormatPr defaultColWidth="11.42578125" defaultRowHeight="15" x14ac:dyDescent="0.2"/>
  <cols>
    <col min="1" max="1" width="26.85546875" style="54" customWidth="1"/>
    <col min="2" max="2" width="11.42578125" style="54" customWidth="1"/>
    <col min="3" max="3" width="12" style="54" customWidth="1"/>
    <col min="4" max="5" width="11.42578125" style="54" customWidth="1"/>
    <col min="6" max="6" width="15.85546875" style="54" customWidth="1"/>
    <col min="7" max="7" width="12.5703125" style="54" customWidth="1"/>
    <col min="8" max="9" width="11.42578125" style="54" customWidth="1"/>
    <col min="10" max="10" width="28.140625" style="54" customWidth="1"/>
    <col min="11" max="11" width="23.140625" style="54" hidden="1" customWidth="1"/>
    <col min="12" max="16384" width="11.42578125" style="54"/>
  </cols>
  <sheetData>
    <row r="1" spans="1:17" ht="18.75" x14ac:dyDescent="0.2">
      <c r="A1" s="53" t="s">
        <v>159</v>
      </c>
      <c r="B1" s="53"/>
      <c r="C1" s="53"/>
      <c r="D1" s="53"/>
      <c r="E1" s="53"/>
      <c r="F1" s="53"/>
      <c r="G1" s="53"/>
      <c r="H1" s="53"/>
      <c r="I1" s="53"/>
      <c r="J1" s="53"/>
      <c r="K1" s="50"/>
      <c r="L1" s="50"/>
      <c r="M1" s="50"/>
      <c r="N1" s="50"/>
      <c r="O1" s="50"/>
      <c r="P1" s="50"/>
      <c r="Q1" s="50"/>
    </row>
    <row r="2" spans="1:17" ht="28.5" customHeight="1" x14ac:dyDescent="0.25">
      <c r="A2" s="55" t="s">
        <v>133</v>
      </c>
      <c r="B2" s="50"/>
      <c r="C2" s="50"/>
      <c r="D2" s="50"/>
      <c r="E2" s="50"/>
      <c r="F2" s="50"/>
      <c r="G2" s="50"/>
      <c r="H2" s="50"/>
      <c r="I2" s="50"/>
      <c r="J2" s="50"/>
      <c r="K2" s="50"/>
      <c r="L2" s="50"/>
      <c r="M2" s="50"/>
      <c r="N2" s="50"/>
      <c r="O2" s="50"/>
      <c r="P2" s="50"/>
      <c r="Q2" s="50"/>
    </row>
    <row r="3" spans="1:17" ht="24" customHeight="1" thickBot="1" x14ac:dyDescent="0.3">
      <c r="A3" s="53" t="s">
        <v>84</v>
      </c>
      <c r="B3" s="56"/>
      <c r="C3" s="56" t="str">
        <f>A3</f>
        <v>Total dwelling fires</v>
      </c>
      <c r="D3" s="56"/>
      <c r="E3" s="56"/>
      <c r="F3" s="56"/>
      <c r="G3" s="57" t="str">
        <f>CONCATENATE(A3," per 1 million people")</f>
        <v>Total dwelling fires per 1 million people</v>
      </c>
      <c r="H3" s="56"/>
      <c r="I3" s="56"/>
      <c r="J3" s="50"/>
      <c r="K3" s="50"/>
      <c r="L3" s="50"/>
      <c r="M3" s="50"/>
      <c r="N3" s="50"/>
      <c r="O3" s="50"/>
      <c r="P3" s="50"/>
      <c r="Q3" s="50"/>
    </row>
    <row r="4" spans="1:17" ht="32.25" thickBot="1" x14ac:dyDescent="0.3">
      <c r="A4" s="56" t="s">
        <v>83</v>
      </c>
      <c r="B4" s="58" t="s">
        <v>160</v>
      </c>
      <c r="C4" s="58" t="s">
        <v>161</v>
      </c>
      <c r="D4" s="58" t="s">
        <v>162</v>
      </c>
      <c r="E4" s="58" t="s">
        <v>81</v>
      </c>
      <c r="F4" s="58" t="s">
        <v>160</v>
      </c>
      <c r="G4" s="58" t="s">
        <v>161</v>
      </c>
      <c r="H4" s="58" t="s">
        <v>162</v>
      </c>
      <c r="I4" s="58" t="s">
        <v>81</v>
      </c>
      <c r="J4" s="50"/>
      <c r="K4" s="50"/>
      <c r="L4" s="50"/>
      <c r="M4" s="50"/>
      <c r="N4" s="50"/>
      <c r="O4" s="50"/>
      <c r="P4" s="50"/>
      <c r="Q4" s="50"/>
    </row>
    <row r="5" spans="1:17" ht="15.75" x14ac:dyDescent="0.25">
      <c r="A5" s="50" t="s">
        <v>48</v>
      </c>
      <c r="B5" s="48">
        <f>IF(FIRE0201_working!B5="..","..",ROUND(FIRE0201_working!B5,0))</f>
        <v>44601</v>
      </c>
      <c r="C5" s="48" t="str">
        <f>IF(FIRE0201_working!C5="..","..",ROUND(FIRE0201_working!C5,0))</f>
        <v>..</v>
      </c>
      <c r="D5" s="48" t="str">
        <f>IF(FIRE0201_working!D5="..","..",ROUND(FIRE0201_working!D5,0))</f>
        <v>..</v>
      </c>
      <c r="E5" s="49" t="str">
        <f>IF(FIRE0201_working!E5="..","..",ROUND(FIRE0201_working!E5,0))</f>
        <v>..</v>
      </c>
      <c r="F5" s="48">
        <f>IF(FIRE0201_working!F5="..","..",ROUND(FIRE0201_working!F5,0))</f>
        <v>953</v>
      </c>
      <c r="G5" s="48" t="str">
        <f>IF(FIRE0201_working!G5="..","..",ROUND(FIRE0201_working!G5,0))</f>
        <v>..</v>
      </c>
      <c r="H5" s="48" t="str">
        <f>IF(FIRE0201_working!H5="..","..",ROUND(FIRE0201_working!H5,0))</f>
        <v>..</v>
      </c>
      <c r="I5" s="48" t="str">
        <f>IF(FIRE0201_working!I5="..","..",ROUND(FIRE0201_working!I5,0))</f>
        <v>..</v>
      </c>
      <c r="J5" s="50"/>
      <c r="K5" s="50"/>
      <c r="L5" s="50"/>
      <c r="M5" s="50"/>
      <c r="N5" s="50"/>
      <c r="O5" s="50"/>
      <c r="P5" s="50"/>
      <c r="Q5" s="50"/>
    </row>
    <row r="6" spans="1:17" ht="15.75" x14ac:dyDescent="0.25">
      <c r="A6" s="50" t="s">
        <v>49</v>
      </c>
      <c r="B6" s="48">
        <f>IF(FIRE0201_working!B6="..","..",ROUND(FIRE0201_working!B6,0))</f>
        <v>44094</v>
      </c>
      <c r="C6" s="48" t="str">
        <f>IF(FIRE0201_working!C6="..","..",ROUND(FIRE0201_working!C6,0))</f>
        <v>..</v>
      </c>
      <c r="D6" s="48" t="str">
        <f>IF(FIRE0201_working!D6="..","..",ROUND(FIRE0201_working!D6,0))</f>
        <v>..</v>
      </c>
      <c r="E6" s="49" t="str">
        <f>IF(FIRE0201_working!E6="..","..",ROUND(FIRE0201_working!E6,0))</f>
        <v>..</v>
      </c>
      <c r="F6" s="48">
        <f>IF(FIRE0201_working!F6="..","..",ROUND(FIRE0201_working!F6,0))</f>
        <v>943</v>
      </c>
      <c r="G6" s="48" t="str">
        <f>IF(FIRE0201_working!G6="..","..",ROUND(FIRE0201_working!G6,0))</f>
        <v>..</v>
      </c>
      <c r="H6" s="48" t="str">
        <f>IF(FIRE0201_working!H6="..","..",ROUND(FIRE0201_working!H6,0))</f>
        <v>..</v>
      </c>
      <c r="I6" s="48" t="str">
        <f>IF(FIRE0201_working!I6="..","..",ROUND(FIRE0201_working!I6,0))</f>
        <v>..</v>
      </c>
      <c r="J6" s="50"/>
      <c r="K6" s="50"/>
      <c r="L6" s="50"/>
      <c r="M6" s="50"/>
      <c r="N6" s="50"/>
      <c r="O6" s="50"/>
      <c r="P6" s="50"/>
      <c r="Q6" s="50"/>
    </row>
    <row r="7" spans="1:17" ht="15" customHeight="1" x14ac:dyDescent="0.25">
      <c r="A7" s="50" t="s">
        <v>50</v>
      </c>
      <c r="B7" s="48">
        <f>IF(FIRE0201_working!B7="..","..",ROUND(FIRE0201_working!B7,0))</f>
        <v>44964</v>
      </c>
      <c r="C7" s="48" t="str">
        <f>IF(FIRE0201_working!C7="..","..",ROUND(FIRE0201_working!C7,0))</f>
        <v>..</v>
      </c>
      <c r="D7" s="48" t="str">
        <f>IF(FIRE0201_working!D7="..","..",ROUND(FIRE0201_working!D7,0))</f>
        <v>..</v>
      </c>
      <c r="E7" s="49" t="str">
        <f>IF(FIRE0201_working!E7="..","..",ROUND(FIRE0201_working!E7,0))</f>
        <v>..</v>
      </c>
      <c r="F7" s="48">
        <f>IF(FIRE0201_working!F7="..","..",ROUND(FIRE0201_working!F7,0))</f>
        <v>960</v>
      </c>
      <c r="G7" s="48" t="str">
        <f>IF(FIRE0201_working!G7="..","..",ROUND(FIRE0201_working!G7,0))</f>
        <v>..</v>
      </c>
      <c r="H7" s="48" t="str">
        <f>IF(FIRE0201_working!H7="..","..",ROUND(FIRE0201_working!H7,0))</f>
        <v>..</v>
      </c>
      <c r="I7" s="48" t="str">
        <f>IF(FIRE0201_working!I7="..","..",ROUND(FIRE0201_working!I7,0))</f>
        <v>..</v>
      </c>
      <c r="J7" s="50"/>
      <c r="K7" s="50"/>
      <c r="L7" s="50"/>
      <c r="M7" s="50"/>
      <c r="N7" s="50"/>
      <c r="O7" s="50"/>
      <c r="P7" s="50"/>
      <c r="Q7" s="50"/>
    </row>
    <row r="8" spans="1:17" ht="15" customHeight="1" x14ac:dyDescent="0.25">
      <c r="A8" s="50" t="s">
        <v>51</v>
      </c>
      <c r="B8" s="48">
        <f>IF(FIRE0201_working!B8="..","..",ROUND(FIRE0201_working!B8,0))</f>
        <v>47115</v>
      </c>
      <c r="C8" s="48" t="str">
        <f>IF(FIRE0201_working!C8="..","..",ROUND(FIRE0201_working!C8,0))</f>
        <v>..</v>
      </c>
      <c r="D8" s="48" t="str">
        <f>IF(FIRE0201_working!D8="..","..",ROUND(FIRE0201_working!D8,0))</f>
        <v>..</v>
      </c>
      <c r="E8" s="49" t="str">
        <f>IF(FIRE0201_working!E8="..","..",ROUND(FIRE0201_working!E8,0))</f>
        <v>..</v>
      </c>
      <c r="F8" s="48">
        <f>IF(FIRE0201_working!F8="..","..",ROUND(FIRE0201_working!F8,0))</f>
        <v>1004</v>
      </c>
      <c r="G8" s="48" t="str">
        <f>IF(FIRE0201_working!G8="..","..",ROUND(FIRE0201_working!G8,0))</f>
        <v>..</v>
      </c>
      <c r="H8" s="48" t="str">
        <f>IF(FIRE0201_working!H8="..","..",ROUND(FIRE0201_working!H8,0))</f>
        <v>..</v>
      </c>
      <c r="I8" s="48" t="str">
        <f>IF(FIRE0201_working!I8="..","..",ROUND(FIRE0201_working!I8,0))</f>
        <v>..</v>
      </c>
      <c r="J8" s="50"/>
      <c r="K8" s="50"/>
      <c r="L8" s="50"/>
      <c r="M8" s="50"/>
      <c r="N8" s="50"/>
      <c r="O8" s="50"/>
      <c r="P8" s="50"/>
      <c r="Q8" s="50"/>
    </row>
    <row r="9" spans="1:17" ht="15" customHeight="1" x14ac:dyDescent="0.25">
      <c r="A9" s="50" t="s">
        <v>52</v>
      </c>
      <c r="B9" s="48">
        <f>IF(FIRE0201_working!B9="..","..",ROUND(FIRE0201_working!B9,0))</f>
        <v>49029</v>
      </c>
      <c r="C9" s="48" t="str">
        <f>IF(FIRE0201_working!C9="..","..",ROUND(FIRE0201_working!C9,0))</f>
        <v>..</v>
      </c>
      <c r="D9" s="48" t="str">
        <f>IF(FIRE0201_working!D9="..","..",ROUND(FIRE0201_working!D9,0))</f>
        <v>..</v>
      </c>
      <c r="E9" s="49" t="str">
        <f>IF(FIRE0201_working!E9="..","..",ROUND(FIRE0201_working!E9,0))</f>
        <v>..</v>
      </c>
      <c r="F9" s="48">
        <f>IF(FIRE0201_working!F9="..","..",ROUND(FIRE0201_working!F9,0))</f>
        <v>1042</v>
      </c>
      <c r="G9" s="48" t="str">
        <f>IF(FIRE0201_working!G9="..","..",ROUND(FIRE0201_working!G9,0))</f>
        <v>..</v>
      </c>
      <c r="H9" s="48" t="str">
        <f>IF(FIRE0201_working!H9="..","..",ROUND(FIRE0201_working!H9,0))</f>
        <v>..</v>
      </c>
      <c r="I9" s="48" t="str">
        <f>IF(FIRE0201_working!I9="..","..",ROUND(FIRE0201_working!I9,0))</f>
        <v>..</v>
      </c>
      <c r="J9" s="50"/>
      <c r="K9" s="50"/>
      <c r="L9" s="50"/>
      <c r="M9" s="50"/>
      <c r="N9" s="50"/>
      <c r="O9" s="50"/>
      <c r="P9" s="50"/>
      <c r="Q9" s="50"/>
    </row>
    <row r="10" spans="1:17" ht="15" customHeight="1" x14ac:dyDescent="0.25">
      <c r="A10" s="50" t="s">
        <v>53</v>
      </c>
      <c r="B10" s="48">
        <f>IF(FIRE0201_working!B10="..","..",ROUND(FIRE0201_working!B10,0))</f>
        <v>49291</v>
      </c>
      <c r="C10" s="48" t="str">
        <f>IF(FIRE0201_working!C10="..","..",ROUND(FIRE0201_working!C10,0))</f>
        <v>..</v>
      </c>
      <c r="D10" s="48" t="str">
        <f>IF(FIRE0201_working!D10="..","..",ROUND(FIRE0201_working!D10,0))</f>
        <v>..</v>
      </c>
      <c r="E10" s="49" t="str">
        <f>IF(FIRE0201_working!E10="..","..",ROUND(FIRE0201_working!E10,0))</f>
        <v>..</v>
      </c>
      <c r="F10" s="48">
        <f>IF(FIRE0201_working!F10="..","..",ROUND(FIRE0201_working!F10,0))</f>
        <v>1045</v>
      </c>
      <c r="G10" s="48" t="str">
        <f>IF(FIRE0201_working!G10="..","..",ROUND(FIRE0201_working!G10,0))</f>
        <v>..</v>
      </c>
      <c r="H10" s="48" t="str">
        <f>IF(FIRE0201_working!H10="..","..",ROUND(FIRE0201_working!H10,0))</f>
        <v>..</v>
      </c>
      <c r="I10" s="48" t="str">
        <f>IF(FIRE0201_working!I10="..","..",ROUND(FIRE0201_working!I10,0))</f>
        <v>..</v>
      </c>
      <c r="J10" s="50"/>
      <c r="K10" s="50"/>
      <c r="L10" s="50"/>
      <c r="M10" s="50"/>
      <c r="N10" s="50"/>
      <c r="O10" s="50"/>
      <c r="P10" s="50"/>
      <c r="Q10" s="50"/>
    </row>
    <row r="11" spans="1:17" ht="15" customHeight="1" x14ac:dyDescent="0.25">
      <c r="A11" s="50" t="s">
        <v>54</v>
      </c>
      <c r="B11" s="48">
        <f>IF(FIRE0201_working!B11="..","..",ROUND(FIRE0201_working!B11,0))</f>
        <v>48850</v>
      </c>
      <c r="C11" s="48" t="str">
        <f>IF(FIRE0201_working!C11="..","..",ROUND(FIRE0201_working!C11,0))</f>
        <v>..</v>
      </c>
      <c r="D11" s="48" t="str">
        <f>IF(FIRE0201_working!D11="..","..",ROUND(FIRE0201_working!D11,0))</f>
        <v>..</v>
      </c>
      <c r="E11" s="49" t="str">
        <f>IF(FIRE0201_working!E11="..","..",ROUND(FIRE0201_working!E11,0))</f>
        <v>..</v>
      </c>
      <c r="F11" s="48">
        <f>IF(FIRE0201_working!F11="..","..",ROUND(FIRE0201_working!F11,0))</f>
        <v>1033</v>
      </c>
      <c r="G11" s="48" t="str">
        <f>IF(FIRE0201_working!G11="..","..",ROUND(FIRE0201_working!G11,0))</f>
        <v>..</v>
      </c>
      <c r="H11" s="48" t="str">
        <f>IF(FIRE0201_working!H11="..","..",ROUND(FIRE0201_working!H11,0))</f>
        <v>..</v>
      </c>
      <c r="I11" s="48" t="str">
        <f>IF(FIRE0201_working!I11="..","..",ROUND(FIRE0201_working!I11,0))</f>
        <v>..</v>
      </c>
      <c r="J11" s="50"/>
      <c r="K11" s="50"/>
      <c r="L11" s="50"/>
      <c r="M11" s="50"/>
      <c r="N11" s="50"/>
      <c r="O11" s="50"/>
      <c r="P11" s="50"/>
      <c r="Q11" s="50"/>
    </row>
    <row r="12" spans="1:17" ht="15" customHeight="1" x14ac:dyDescent="0.25">
      <c r="A12" s="50" t="s">
        <v>55</v>
      </c>
      <c r="B12" s="48">
        <f>IF(FIRE0201_working!B12="..","..",ROUND(FIRE0201_working!B12,0))</f>
        <v>49471</v>
      </c>
      <c r="C12" s="48" t="str">
        <f>IF(FIRE0201_working!C12="..","..",ROUND(FIRE0201_working!C12,0))</f>
        <v>..</v>
      </c>
      <c r="D12" s="48" t="str">
        <f>IF(FIRE0201_working!D12="..","..",ROUND(FIRE0201_working!D12,0))</f>
        <v>..</v>
      </c>
      <c r="E12" s="49" t="str">
        <f>IF(FIRE0201_working!E12="..","..",ROUND(FIRE0201_working!E12,0))</f>
        <v>..</v>
      </c>
      <c r="F12" s="48">
        <f>IF(FIRE0201_working!F12="..","..",ROUND(FIRE0201_working!F12,0))</f>
        <v>1043</v>
      </c>
      <c r="G12" s="48" t="str">
        <f>IF(FIRE0201_working!G12="..","..",ROUND(FIRE0201_working!G12,0))</f>
        <v>..</v>
      </c>
      <c r="H12" s="48" t="str">
        <f>IF(FIRE0201_working!H12="..","..",ROUND(FIRE0201_working!H12,0))</f>
        <v>..</v>
      </c>
      <c r="I12" s="48" t="str">
        <f>IF(FIRE0201_working!I12="..","..",ROUND(FIRE0201_working!I12,0))</f>
        <v>..</v>
      </c>
      <c r="J12" s="50"/>
      <c r="K12" s="50"/>
      <c r="L12" s="50"/>
      <c r="M12" s="50"/>
      <c r="N12" s="50"/>
      <c r="O12" s="50"/>
      <c r="P12" s="50"/>
      <c r="Q12" s="50"/>
    </row>
    <row r="13" spans="1:17" ht="15" customHeight="1" x14ac:dyDescent="0.25">
      <c r="A13" s="50" t="s">
        <v>56</v>
      </c>
      <c r="B13" s="48">
        <f>IF(FIRE0201_working!B13="..","..",ROUND(FIRE0201_working!B13,0))</f>
        <v>49920</v>
      </c>
      <c r="C13" s="48" t="str">
        <f>IF(FIRE0201_working!C13="..","..",ROUND(FIRE0201_working!C13,0))</f>
        <v>..</v>
      </c>
      <c r="D13" s="48" t="str">
        <f>IF(FIRE0201_working!D13="..","..",ROUND(FIRE0201_working!D13,0))</f>
        <v>..</v>
      </c>
      <c r="E13" s="49" t="str">
        <f>IF(FIRE0201_working!E13="..","..",ROUND(FIRE0201_working!E13,0))</f>
        <v>..</v>
      </c>
      <c r="F13" s="48">
        <f>IF(FIRE0201_working!F13="..","..",ROUND(FIRE0201_working!F13,0))</f>
        <v>1050</v>
      </c>
      <c r="G13" s="48" t="str">
        <f>IF(FIRE0201_working!G13="..","..",ROUND(FIRE0201_working!G13,0))</f>
        <v>..</v>
      </c>
      <c r="H13" s="48" t="str">
        <f>IF(FIRE0201_working!H13="..","..",ROUND(FIRE0201_working!H13,0))</f>
        <v>..</v>
      </c>
      <c r="I13" s="48" t="str">
        <f>IF(FIRE0201_working!I13="..","..",ROUND(FIRE0201_working!I13,0))</f>
        <v>..</v>
      </c>
      <c r="J13" s="50"/>
      <c r="K13" s="50"/>
      <c r="L13" s="50"/>
      <c r="M13" s="50"/>
      <c r="N13" s="50"/>
      <c r="O13" s="50"/>
      <c r="P13" s="50"/>
      <c r="Q13" s="50"/>
    </row>
    <row r="14" spans="1:17" ht="15" customHeight="1" x14ac:dyDescent="0.25">
      <c r="A14" s="50" t="s">
        <v>57</v>
      </c>
      <c r="B14" s="48">
        <f>IF(FIRE0201_working!B14="..","..",ROUND(FIRE0201_working!B14,0))</f>
        <v>48631</v>
      </c>
      <c r="C14" s="48">
        <f>IF(FIRE0201_working!C14="..","..",ROUND(FIRE0201_working!C14,0))</f>
        <v>9811</v>
      </c>
      <c r="D14" s="48" t="str">
        <f>IF(FIRE0201_working!D14="..","..",ROUND(FIRE0201_working!D14,0))</f>
        <v>..</v>
      </c>
      <c r="E14" s="49" t="str">
        <f>IF(FIRE0201_working!E14="..","..",ROUND(FIRE0201_working!E14,0))</f>
        <v>..</v>
      </c>
      <c r="F14" s="48">
        <f>IF(FIRE0201_working!F14="..","..",ROUND(FIRE0201_working!F14,0))</f>
        <v>1020</v>
      </c>
      <c r="G14" s="48">
        <f>IF(FIRE0201_working!G14="..","..",ROUND(FIRE0201_working!G14,0))</f>
        <v>1931</v>
      </c>
      <c r="H14" s="48" t="str">
        <f>IF(FIRE0201_working!H14="..","..",ROUND(FIRE0201_working!H14,0))</f>
        <v>..</v>
      </c>
      <c r="I14" s="48" t="str">
        <f>IF(FIRE0201_working!I14="..","..",ROUND(FIRE0201_working!I14,0))</f>
        <v>..</v>
      </c>
      <c r="J14" s="50"/>
      <c r="K14" s="50"/>
      <c r="L14" s="50"/>
      <c r="M14" s="50"/>
      <c r="N14" s="50"/>
      <c r="O14" s="50"/>
      <c r="P14" s="50"/>
      <c r="Q14" s="50"/>
    </row>
    <row r="15" spans="1:17" ht="15" customHeight="1" x14ac:dyDescent="0.25">
      <c r="A15" s="50" t="s">
        <v>58</v>
      </c>
      <c r="B15" s="48">
        <f>IF(FIRE0201_working!B15="..","..",ROUND(FIRE0201_working!B15,0))</f>
        <v>49558</v>
      </c>
      <c r="C15" s="48">
        <f>IF(FIRE0201_working!C15="..","..",ROUND(FIRE0201_working!C15,0))</f>
        <v>9799</v>
      </c>
      <c r="D15" s="48" t="str">
        <f>IF(FIRE0201_working!D15="..","..",ROUND(FIRE0201_working!D15,0))</f>
        <v>..</v>
      </c>
      <c r="E15" s="49" t="str">
        <f>IF(FIRE0201_working!E15="..","..",ROUND(FIRE0201_working!E15,0))</f>
        <v>..</v>
      </c>
      <c r="F15" s="48">
        <f>IF(FIRE0201_working!F15="..","..",ROUND(FIRE0201_working!F15,0))</f>
        <v>1035</v>
      </c>
      <c r="G15" s="48">
        <f>IF(FIRE0201_working!G15="..","..",ROUND(FIRE0201_working!G15,0))</f>
        <v>1928</v>
      </c>
      <c r="H15" s="48" t="str">
        <f>IF(FIRE0201_working!H15="..","..",ROUND(FIRE0201_working!H15,0))</f>
        <v>..</v>
      </c>
      <c r="I15" s="48" t="str">
        <f>IF(FIRE0201_working!I15="..","..",ROUND(FIRE0201_working!I15,0))</f>
        <v>..</v>
      </c>
      <c r="J15" s="50"/>
      <c r="K15" s="50"/>
      <c r="L15" s="50"/>
      <c r="M15" s="50"/>
      <c r="N15" s="50"/>
      <c r="O15" s="50"/>
      <c r="P15" s="50"/>
      <c r="Q15" s="50"/>
    </row>
    <row r="16" spans="1:17" ht="15" customHeight="1" x14ac:dyDescent="0.25">
      <c r="A16" s="50" t="s">
        <v>59</v>
      </c>
      <c r="B16" s="48">
        <f>IF(FIRE0201_working!B16="..","..",ROUND(FIRE0201_working!B16,0))</f>
        <v>50199</v>
      </c>
      <c r="C16" s="48">
        <f>IF(FIRE0201_working!C16="..","..",ROUND(FIRE0201_working!C16,0))</f>
        <v>9612</v>
      </c>
      <c r="D16" s="48" t="str">
        <f>IF(FIRE0201_working!D16="..","..",ROUND(FIRE0201_working!D16,0))</f>
        <v>..</v>
      </c>
      <c r="E16" s="49" t="str">
        <f>IF(FIRE0201_working!E16="..","..",ROUND(FIRE0201_working!E16,0))</f>
        <v>..</v>
      </c>
      <c r="F16" s="48">
        <f>IF(FIRE0201_working!F16="..","..",ROUND(FIRE0201_working!F16,0))</f>
        <v>1046</v>
      </c>
      <c r="G16" s="48">
        <f>IF(FIRE0201_working!G16="..","..",ROUND(FIRE0201_working!G16,0))</f>
        <v>1890</v>
      </c>
      <c r="H16" s="48" t="str">
        <f>IF(FIRE0201_working!H16="..","..",ROUND(FIRE0201_working!H16,0))</f>
        <v>..</v>
      </c>
      <c r="I16" s="48" t="str">
        <f>IF(FIRE0201_working!I16="..","..",ROUND(FIRE0201_working!I16,0))</f>
        <v>..</v>
      </c>
      <c r="J16" s="50"/>
      <c r="K16" s="50"/>
      <c r="L16" s="50"/>
      <c r="M16" s="50"/>
      <c r="N16" s="50"/>
      <c r="O16" s="50"/>
      <c r="P16" s="50"/>
      <c r="Q16" s="50"/>
    </row>
    <row r="17" spans="1:17" ht="15" customHeight="1" x14ac:dyDescent="0.25">
      <c r="A17" s="50" t="s">
        <v>60</v>
      </c>
      <c r="B17" s="48">
        <f>IF(FIRE0201_working!B17="..","..",ROUND(FIRE0201_working!B17,0))</f>
        <v>50960</v>
      </c>
      <c r="C17" s="48">
        <f>IF(FIRE0201_working!C17="..","..",ROUND(FIRE0201_working!C17,0))</f>
        <v>9786</v>
      </c>
      <c r="D17" s="48" t="str">
        <f>IF(FIRE0201_working!D17="..","..",ROUND(FIRE0201_working!D17,0))</f>
        <v>..</v>
      </c>
      <c r="E17" s="49" t="str">
        <f>IF(FIRE0201_working!E17="..","..",ROUND(FIRE0201_working!E17,0))</f>
        <v>..</v>
      </c>
      <c r="F17" s="48">
        <f>IF(FIRE0201_working!F17="..","..",ROUND(FIRE0201_working!F17,0))</f>
        <v>1059</v>
      </c>
      <c r="G17" s="48">
        <f>IF(FIRE0201_working!G17="..","..",ROUND(FIRE0201_working!G17,0))</f>
        <v>1922</v>
      </c>
      <c r="H17" s="48" t="str">
        <f>IF(FIRE0201_working!H17="..","..",ROUND(FIRE0201_working!H17,0))</f>
        <v>..</v>
      </c>
      <c r="I17" s="48" t="str">
        <f>IF(FIRE0201_working!I17="..","..",ROUND(FIRE0201_working!I17,0))</f>
        <v>..</v>
      </c>
      <c r="J17" s="50"/>
      <c r="K17" s="50"/>
      <c r="L17" s="50"/>
      <c r="M17" s="50"/>
      <c r="N17" s="50"/>
      <c r="O17" s="50"/>
      <c r="P17" s="50"/>
      <c r="Q17" s="50"/>
    </row>
    <row r="18" spans="1:17" ht="15" customHeight="1" x14ac:dyDescent="0.25">
      <c r="A18" s="50" t="s">
        <v>61</v>
      </c>
      <c r="B18" s="48">
        <f>IF(FIRE0201_working!B18="..","..",ROUND(FIRE0201_working!B18,0))</f>
        <v>51863</v>
      </c>
      <c r="C18" s="48">
        <f>IF(FIRE0201_working!C18="..","..",ROUND(FIRE0201_working!C18,0))</f>
        <v>9139</v>
      </c>
      <c r="D18" s="48">
        <f>IF(FIRE0201_working!D18="..","..",ROUND(FIRE0201_working!D18,0))</f>
        <v>3030</v>
      </c>
      <c r="E18" s="49">
        <f>IF(FIRE0201_working!E18="..","..",ROUND(FIRE0201_working!E18,0))</f>
        <v>64032</v>
      </c>
      <c r="F18" s="48">
        <f>IF(FIRE0201_working!F18="..","..",ROUND(FIRE0201_working!F18,0))</f>
        <v>1075</v>
      </c>
      <c r="G18" s="48">
        <f>IF(FIRE0201_working!G18="..","..",ROUND(FIRE0201_working!G18,0))</f>
        <v>1791</v>
      </c>
      <c r="H18" s="48">
        <f>IF(FIRE0201_working!H18="..","..",ROUND(FIRE0201_working!H18,0))</f>
        <v>1049</v>
      </c>
      <c r="I18" s="48">
        <f>IF(FIRE0201_working!I18="..","..",ROUND(FIRE0201_working!I18,0))</f>
        <v>1139</v>
      </c>
      <c r="J18" s="50"/>
      <c r="K18" s="50"/>
      <c r="L18" s="50"/>
      <c r="M18" s="50"/>
      <c r="N18" s="50"/>
      <c r="O18" s="50"/>
      <c r="P18" s="50"/>
      <c r="Q18" s="50"/>
    </row>
    <row r="19" spans="1:17" ht="15" customHeight="1" x14ac:dyDescent="0.25">
      <c r="A19" s="50" t="s">
        <v>62</v>
      </c>
      <c r="B19" s="48">
        <f>IF(FIRE0201_working!B19="..","..",ROUND(FIRE0201_working!B19,0))</f>
        <v>53487</v>
      </c>
      <c r="C19" s="48">
        <f>IF(FIRE0201_working!C19="..","..",ROUND(FIRE0201_working!C19,0))</f>
        <v>9313</v>
      </c>
      <c r="D19" s="48">
        <f>IF(FIRE0201_working!D19="..","..",ROUND(FIRE0201_working!D19,0))</f>
        <v>3128</v>
      </c>
      <c r="E19" s="49">
        <f>IF(FIRE0201_working!E19="..","..",ROUND(FIRE0201_working!E19,0))</f>
        <v>65928</v>
      </c>
      <c r="F19" s="48">
        <f>IF(FIRE0201_working!F19="..","..",ROUND(FIRE0201_working!F19,0))</f>
        <v>1105</v>
      </c>
      <c r="G19" s="48">
        <f>IF(FIRE0201_working!G19="..","..",ROUND(FIRE0201_working!G19,0))</f>
        <v>1825</v>
      </c>
      <c r="H19" s="48">
        <f>IF(FIRE0201_working!H19="..","..",ROUND(FIRE0201_working!H19,0))</f>
        <v>1083</v>
      </c>
      <c r="I19" s="48">
        <f>IF(FIRE0201_working!I19="..","..",ROUND(FIRE0201_working!I19,0))</f>
        <v>1169</v>
      </c>
      <c r="J19" s="50"/>
      <c r="K19" s="50"/>
      <c r="L19" s="50"/>
      <c r="M19" s="50"/>
      <c r="N19" s="50"/>
      <c r="O19" s="50"/>
      <c r="P19" s="50"/>
      <c r="Q19" s="50"/>
    </row>
    <row r="20" spans="1:17" ht="15" customHeight="1" x14ac:dyDescent="0.25">
      <c r="A20" s="50" t="s">
        <v>63</v>
      </c>
      <c r="B20" s="48">
        <f>IF(FIRE0201_working!B20="..","..",ROUND(FIRE0201_working!B20,0))</f>
        <v>56664</v>
      </c>
      <c r="C20" s="48">
        <f>IF(FIRE0201_working!C20="..","..",ROUND(FIRE0201_working!C20,0))</f>
        <v>9461</v>
      </c>
      <c r="D20" s="48">
        <f>IF(FIRE0201_working!D20="..","..",ROUND(FIRE0201_working!D20,0))</f>
        <v>3296</v>
      </c>
      <c r="E20" s="49">
        <f>IF(FIRE0201_working!E20="..","..",ROUND(FIRE0201_working!E20,0))</f>
        <v>69421</v>
      </c>
      <c r="F20" s="48">
        <f>IF(FIRE0201_working!F20="..","..",ROUND(FIRE0201_working!F20,0))</f>
        <v>1168</v>
      </c>
      <c r="G20" s="48">
        <f>IF(FIRE0201_working!G20="..","..",ROUND(FIRE0201_working!G20,0))</f>
        <v>1858</v>
      </c>
      <c r="H20" s="48">
        <f>IF(FIRE0201_working!H20="..","..",ROUND(FIRE0201_working!H20,0))</f>
        <v>1140</v>
      </c>
      <c r="I20" s="48">
        <f>IF(FIRE0201_working!I20="..","..",ROUND(FIRE0201_working!I20,0))</f>
        <v>1229</v>
      </c>
      <c r="J20" s="50"/>
      <c r="K20" s="50"/>
      <c r="L20" s="50"/>
      <c r="M20" s="50"/>
      <c r="N20" s="50"/>
      <c r="O20" s="50"/>
      <c r="P20" s="50"/>
      <c r="Q20" s="50"/>
    </row>
    <row r="21" spans="1:17" ht="15" customHeight="1" x14ac:dyDescent="0.25">
      <c r="A21" s="50" t="s">
        <v>64</v>
      </c>
      <c r="B21" s="48">
        <f>IF(FIRE0201_working!B21="..","..",ROUND(FIRE0201_working!B21,0))</f>
        <v>57608</v>
      </c>
      <c r="C21" s="48">
        <f>IF(FIRE0201_working!C21="..","..",ROUND(FIRE0201_working!C21,0))</f>
        <v>9282</v>
      </c>
      <c r="D21" s="48">
        <f>IF(FIRE0201_working!D21="..","..",ROUND(FIRE0201_working!D21,0))</f>
        <v>3386</v>
      </c>
      <c r="E21" s="49">
        <f>IF(FIRE0201_working!E21="..","..",ROUND(FIRE0201_working!E21,0))</f>
        <v>70276</v>
      </c>
      <c r="F21" s="48">
        <f>IF(FIRE0201_working!F21="..","..",ROUND(FIRE0201_working!F21,0))</f>
        <v>1184</v>
      </c>
      <c r="G21" s="48">
        <f>IF(FIRE0201_working!G21="..","..",ROUND(FIRE0201_working!G21,0))</f>
        <v>1826</v>
      </c>
      <c r="H21" s="48">
        <f>IF(FIRE0201_working!H21="..","..",ROUND(FIRE0201_working!H21,0))</f>
        <v>1170</v>
      </c>
      <c r="I21" s="48">
        <f>IF(FIRE0201_working!I21="..","..",ROUND(FIRE0201_working!I21,0))</f>
        <v>1241</v>
      </c>
      <c r="J21" s="50"/>
      <c r="K21" s="50"/>
      <c r="L21" s="50"/>
      <c r="M21" s="50"/>
      <c r="N21" s="50"/>
      <c r="O21" s="50"/>
      <c r="P21" s="50"/>
      <c r="Q21" s="50"/>
    </row>
    <row r="22" spans="1:17" ht="15" customHeight="1" x14ac:dyDescent="0.25">
      <c r="A22" s="50" t="s">
        <v>65</v>
      </c>
      <c r="B22" s="48">
        <f>IF(FIRE0201_working!B22="..","..",ROUND(FIRE0201_working!B22,0))</f>
        <v>55908</v>
      </c>
      <c r="C22" s="48">
        <f>IF(FIRE0201_working!C22="..","..",ROUND(FIRE0201_working!C22,0))</f>
        <v>9222</v>
      </c>
      <c r="D22" s="48">
        <f>IF(FIRE0201_working!D22="..","..",ROUND(FIRE0201_working!D22,0))</f>
        <v>3109</v>
      </c>
      <c r="E22" s="49">
        <f>IF(FIRE0201_working!E22="..","..",ROUND(FIRE0201_working!E22,0))</f>
        <v>68239</v>
      </c>
      <c r="F22" s="48">
        <f>IF(FIRE0201_working!F22="..","..",ROUND(FIRE0201_working!F22,0))</f>
        <v>1145</v>
      </c>
      <c r="G22" s="48">
        <f>IF(FIRE0201_working!G22="..","..",ROUND(FIRE0201_working!G22,0))</f>
        <v>1816</v>
      </c>
      <c r="H22" s="48">
        <f>IF(FIRE0201_working!H22="..","..",ROUND(FIRE0201_working!H22,0))</f>
        <v>1072</v>
      </c>
      <c r="I22" s="48">
        <f>IF(FIRE0201_working!I22="..","..",ROUND(FIRE0201_working!I22,0))</f>
        <v>1201</v>
      </c>
      <c r="J22" s="50"/>
      <c r="K22" s="50"/>
      <c r="L22" s="50"/>
      <c r="M22" s="50"/>
      <c r="N22" s="50"/>
      <c r="O22" s="50"/>
      <c r="P22" s="50"/>
      <c r="Q22" s="50"/>
    </row>
    <row r="23" spans="1:17" ht="15" customHeight="1" x14ac:dyDescent="0.25">
      <c r="A23" s="50" t="s">
        <v>66</v>
      </c>
      <c r="B23" s="48">
        <f>IF(FIRE0201_working!B23="..","..",ROUND(FIRE0201_working!B23,0))</f>
        <v>58280</v>
      </c>
      <c r="C23" s="48">
        <f>IF(FIRE0201_working!C23="..","..",ROUND(FIRE0201_working!C23,0))</f>
        <v>9316</v>
      </c>
      <c r="D23" s="48">
        <f>IF(FIRE0201_working!D23="..","..",ROUND(FIRE0201_working!D23,0))</f>
        <v>3486</v>
      </c>
      <c r="E23" s="49">
        <f>IF(FIRE0201_working!E23="..","..",ROUND(FIRE0201_working!E23,0))</f>
        <v>71082</v>
      </c>
      <c r="F23" s="48">
        <f>IF(FIRE0201_working!F23="..","..",ROUND(FIRE0201_working!F23,0))</f>
        <v>1189</v>
      </c>
      <c r="G23" s="48">
        <f>IF(FIRE0201_working!G23="..","..",ROUND(FIRE0201_working!G23,0))</f>
        <v>1837</v>
      </c>
      <c r="H23" s="48">
        <f>IF(FIRE0201_working!H23="..","..",ROUND(FIRE0201_working!H23,0))</f>
        <v>1202</v>
      </c>
      <c r="I23" s="48">
        <f>IF(FIRE0201_working!I23="..","..",ROUND(FIRE0201_working!I23,0))</f>
        <v>1247</v>
      </c>
      <c r="J23" s="50"/>
      <c r="K23" s="50"/>
      <c r="L23" s="50"/>
      <c r="M23" s="50"/>
      <c r="N23" s="50"/>
      <c r="O23" s="50"/>
      <c r="P23" s="50"/>
      <c r="Q23" s="50"/>
    </row>
    <row r="24" spans="1:17" ht="15" customHeight="1" x14ac:dyDescent="0.25">
      <c r="A24" s="50" t="s">
        <v>67</v>
      </c>
      <c r="B24" s="48">
        <f>IF(FIRE0201_working!B24="..","..",ROUND(FIRE0201_working!B24,0))</f>
        <v>54933</v>
      </c>
      <c r="C24" s="48">
        <f>IF(FIRE0201_working!C24="..","..",ROUND(FIRE0201_working!C24,0))</f>
        <v>9257</v>
      </c>
      <c r="D24" s="48">
        <f>IF(FIRE0201_working!D24="..","..",ROUND(FIRE0201_working!D24,0))</f>
        <v>3202</v>
      </c>
      <c r="E24" s="49">
        <f>IF(FIRE0201_working!E24="..","..",ROUND(FIRE0201_working!E24,0))</f>
        <v>67392</v>
      </c>
      <c r="F24" s="48">
        <f>IF(FIRE0201_working!F24="..","..",ROUND(FIRE0201_working!F24,0))</f>
        <v>1116</v>
      </c>
      <c r="G24" s="48">
        <f>IF(FIRE0201_working!G24="..","..",ROUND(FIRE0201_working!G24,0))</f>
        <v>1828</v>
      </c>
      <c r="H24" s="48">
        <f>IF(FIRE0201_working!H24="..","..",ROUND(FIRE0201_working!H24,0))</f>
        <v>1102</v>
      </c>
      <c r="I24" s="48">
        <f>IF(FIRE0201_working!I24="..","..",ROUND(FIRE0201_working!I24,0))</f>
        <v>1178</v>
      </c>
      <c r="J24" s="50"/>
      <c r="K24" s="50"/>
      <c r="L24" s="50"/>
      <c r="M24" s="50"/>
      <c r="N24" s="50"/>
      <c r="O24" s="50"/>
      <c r="P24" s="50"/>
      <c r="Q24" s="50"/>
    </row>
    <row r="25" spans="1:17" ht="15" customHeight="1" x14ac:dyDescent="0.25">
      <c r="A25" s="50" t="s">
        <v>68</v>
      </c>
      <c r="B25" s="48">
        <f>IF(FIRE0201_working!B25="..","..",ROUND(FIRE0201_working!B25,0))</f>
        <v>54531</v>
      </c>
      <c r="C25" s="48">
        <f>IF(FIRE0201_working!C25="..","..",ROUND(FIRE0201_working!C25,0))</f>
        <v>8895</v>
      </c>
      <c r="D25" s="48">
        <f>IF(FIRE0201_working!D25="..","..",ROUND(FIRE0201_working!D25,0))</f>
        <v>3086</v>
      </c>
      <c r="E25" s="49">
        <f>IF(FIRE0201_working!E25="..","..",ROUND(FIRE0201_working!E25,0))</f>
        <v>66512</v>
      </c>
      <c r="F25" s="48">
        <f>IF(FIRE0201_working!F25="..","..",ROUND(FIRE0201_working!F25,0))</f>
        <v>1103</v>
      </c>
      <c r="G25" s="48">
        <f>IF(FIRE0201_working!G25="..","..",ROUND(FIRE0201_working!G25,0))</f>
        <v>1756</v>
      </c>
      <c r="H25" s="48">
        <f>IF(FIRE0201_working!H25="..","..",ROUND(FIRE0201_working!H25,0))</f>
        <v>1060</v>
      </c>
      <c r="I25" s="48">
        <f>IF(FIRE0201_working!I25="..","..",ROUND(FIRE0201_working!I25,0))</f>
        <v>1158</v>
      </c>
      <c r="J25" s="50"/>
      <c r="K25" s="50"/>
      <c r="L25" s="50"/>
      <c r="M25" s="50"/>
      <c r="N25" s="50"/>
      <c r="O25" s="50"/>
      <c r="P25" s="50"/>
      <c r="Q25" s="50"/>
    </row>
    <row r="26" spans="1:17" ht="15" customHeight="1" x14ac:dyDescent="0.25">
      <c r="A26" s="50" t="s">
        <v>69</v>
      </c>
      <c r="B26" s="48">
        <f>IF(FIRE0201_working!B26="..","..",ROUND(FIRE0201_working!B26,0))</f>
        <v>48899</v>
      </c>
      <c r="C26" s="48">
        <f>IF(FIRE0201_working!C26="..","..",ROUND(FIRE0201_working!C26,0))</f>
        <v>7875</v>
      </c>
      <c r="D26" s="48">
        <f>IF(FIRE0201_working!D26="..","..",ROUND(FIRE0201_working!D26,0))</f>
        <v>2924</v>
      </c>
      <c r="E26" s="49">
        <f>IF(FIRE0201_working!E26="..","..",ROUND(FIRE0201_working!E26,0))</f>
        <v>59698</v>
      </c>
      <c r="F26" s="48">
        <f>IF(FIRE0201_working!F26="..","..",ROUND(FIRE0201_working!F26,0))</f>
        <v>984</v>
      </c>
      <c r="G26" s="48">
        <f>IF(FIRE0201_working!G26="..","..",ROUND(FIRE0201_working!G26,0))</f>
        <v>1554</v>
      </c>
      <c r="H26" s="48">
        <f>IF(FIRE0201_working!H26="..","..",ROUND(FIRE0201_working!H26,0))</f>
        <v>1000</v>
      </c>
      <c r="I26" s="48">
        <f>IF(FIRE0201_working!I26="..","..",ROUND(FIRE0201_working!I26,0))</f>
        <v>1035</v>
      </c>
      <c r="J26" s="50"/>
      <c r="K26" s="50"/>
      <c r="L26" s="50"/>
      <c r="M26" s="50"/>
      <c r="N26" s="50"/>
      <c r="O26" s="50"/>
      <c r="P26" s="50"/>
      <c r="Q26" s="50"/>
    </row>
    <row r="27" spans="1:17" ht="15" customHeight="1" x14ac:dyDescent="0.25">
      <c r="A27" s="50" t="s">
        <v>70</v>
      </c>
      <c r="B27" s="48">
        <f>IF(FIRE0201_working!B27="..","..",ROUND(FIRE0201_working!B27,0))</f>
        <v>50830</v>
      </c>
      <c r="C27" s="48">
        <f>IF(FIRE0201_working!C27="..","..",ROUND(FIRE0201_working!C27,0))</f>
        <v>8131</v>
      </c>
      <c r="D27" s="48">
        <f>IF(FIRE0201_working!D27="..","..",ROUND(FIRE0201_working!D27,0))</f>
        <v>2787</v>
      </c>
      <c r="E27" s="49">
        <f>IF(FIRE0201_working!E27="..","..",ROUND(FIRE0201_working!E27,0))</f>
        <v>61748</v>
      </c>
      <c r="F27" s="48">
        <f>IF(FIRE0201_working!F27="..","..",ROUND(FIRE0201_working!F27,0))</f>
        <v>1018</v>
      </c>
      <c r="G27" s="48">
        <f>IF(FIRE0201_working!G27="..","..",ROUND(FIRE0201_working!G27,0))</f>
        <v>1604</v>
      </c>
      <c r="H27" s="48">
        <f>IF(FIRE0201_working!H27="..","..",ROUND(FIRE0201_working!H27,0))</f>
        <v>949</v>
      </c>
      <c r="I27" s="48">
        <f>IF(FIRE0201_working!I27="..","..",ROUND(FIRE0201_working!I27,0))</f>
        <v>1066</v>
      </c>
      <c r="J27" s="50"/>
      <c r="K27" s="50"/>
      <c r="L27" s="50"/>
      <c r="M27" s="50"/>
      <c r="N27" s="50"/>
      <c r="O27" s="50"/>
      <c r="P27" s="50"/>
      <c r="Q27" s="50"/>
    </row>
    <row r="28" spans="1:17" ht="15" customHeight="1" x14ac:dyDescent="0.25">
      <c r="A28" s="50" t="s">
        <v>71</v>
      </c>
      <c r="B28" s="48">
        <f>IF(FIRE0201_working!B28="..","..",ROUND(FIRE0201_working!B28,0))</f>
        <v>47434</v>
      </c>
      <c r="C28" s="48">
        <f>IF(FIRE0201_working!C28="..","..",ROUND(FIRE0201_working!C28,0))</f>
        <v>7048</v>
      </c>
      <c r="D28" s="48">
        <f>IF(FIRE0201_working!D28="..","..",ROUND(FIRE0201_working!D28,0))</f>
        <v>2592</v>
      </c>
      <c r="E28" s="49">
        <f>IF(FIRE0201_working!E28="..","..",ROUND(FIRE0201_working!E28,0))</f>
        <v>57074</v>
      </c>
      <c r="F28" s="48">
        <f>IF(FIRE0201_working!F28="..","..",ROUND(FIRE0201_working!F28,0))</f>
        <v>945</v>
      </c>
      <c r="G28" s="48">
        <f>IF(FIRE0201_working!G28="..","..",ROUND(FIRE0201_working!G28,0))</f>
        <v>1386</v>
      </c>
      <c r="H28" s="48">
        <f>IF(FIRE0201_working!H28="..","..",ROUND(FIRE0201_working!H28,0))</f>
        <v>876</v>
      </c>
      <c r="I28" s="48">
        <f>IF(FIRE0201_working!I28="..","..",ROUND(FIRE0201_working!I28,0))</f>
        <v>980</v>
      </c>
      <c r="J28" s="50"/>
      <c r="K28" s="50"/>
      <c r="L28" s="50"/>
      <c r="M28" s="50"/>
      <c r="N28" s="50"/>
      <c r="O28" s="50"/>
      <c r="P28" s="50"/>
      <c r="Q28" s="50"/>
    </row>
    <row r="29" spans="1:17" ht="15" customHeight="1" x14ac:dyDescent="0.25">
      <c r="A29" s="50" t="s">
        <v>72</v>
      </c>
      <c r="B29" s="48">
        <f>IF(FIRE0201_working!B29="..","..",ROUND(FIRE0201_working!B29,0))</f>
        <v>46248</v>
      </c>
      <c r="C29" s="48">
        <f>IF(FIRE0201_working!C29="..","..",ROUND(FIRE0201_working!C29,0))</f>
        <v>7061</v>
      </c>
      <c r="D29" s="48">
        <f>IF(FIRE0201_working!D29="..","..",ROUND(FIRE0201_working!D29,0))</f>
        <v>2548</v>
      </c>
      <c r="E29" s="49">
        <f>IF(FIRE0201_working!E29="..","..",ROUND(FIRE0201_working!E29,0))</f>
        <v>55857</v>
      </c>
      <c r="F29" s="48">
        <f>IF(FIRE0201_working!F29="..","..",ROUND(FIRE0201_working!F29,0))</f>
        <v>914</v>
      </c>
      <c r="G29" s="48">
        <f>IF(FIRE0201_working!G29="..","..",ROUND(FIRE0201_working!G29,0))</f>
        <v>1382</v>
      </c>
      <c r="H29" s="48">
        <f>IF(FIRE0201_working!H29="..","..",ROUND(FIRE0201_working!H29,0))</f>
        <v>858</v>
      </c>
      <c r="I29" s="48">
        <f>IF(FIRE0201_working!I29="..","..",ROUND(FIRE0201_working!I29,0))</f>
        <v>952</v>
      </c>
      <c r="J29" s="50"/>
      <c r="K29" s="50"/>
      <c r="L29" s="50"/>
      <c r="M29" s="50"/>
      <c r="N29" s="50"/>
      <c r="O29" s="50"/>
      <c r="P29" s="50"/>
      <c r="Q29" s="50"/>
    </row>
    <row r="30" spans="1:17" ht="15" customHeight="1" x14ac:dyDescent="0.25">
      <c r="A30" s="50" t="s">
        <v>73</v>
      </c>
      <c r="B30" s="48">
        <f>IF(FIRE0201_working!B30="..","..",ROUND(FIRE0201_working!B30,0))</f>
        <v>44422</v>
      </c>
      <c r="C30" s="48">
        <f>IF(FIRE0201_working!C30="..","..",ROUND(FIRE0201_working!C30,0))</f>
        <v>6963</v>
      </c>
      <c r="D30" s="48">
        <f>IF(FIRE0201_working!D30="..","..",ROUND(FIRE0201_working!D30,0))</f>
        <v>2400</v>
      </c>
      <c r="E30" s="49">
        <f>IF(FIRE0201_working!E30="..","..",ROUND(FIRE0201_working!E30,0))</f>
        <v>53785</v>
      </c>
      <c r="F30" s="48">
        <f>IF(FIRE0201_working!F30="..","..",ROUND(FIRE0201_working!F30,0))</f>
        <v>872</v>
      </c>
      <c r="G30" s="48">
        <f>IF(FIRE0201_working!G30="..","..",ROUND(FIRE0201_working!G30,0))</f>
        <v>1357</v>
      </c>
      <c r="H30" s="48">
        <f>IF(FIRE0201_working!H30="..","..",ROUND(FIRE0201_working!H30,0))</f>
        <v>804</v>
      </c>
      <c r="I30" s="48">
        <f>IF(FIRE0201_working!I30="..","..",ROUND(FIRE0201_working!I30,0))</f>
        <v>910</v>
      </c>
      <c r="J30" s="50"/>
      <c r="K30" s="50"/>
      <c r="L30" s="50"/>
      <c r="M30" s="50"/>
      <c r="N30" s="50"/>
      <c r="O30" s="50"/>
      <c r="P30" s="50"/>
      <c r="Q30" s="50"/>
    </row>
    <row r="31" spans="1:17" ht="15" customHeight="1" x14ac:dyDescent="0.25">
      <c r="A31" s="50" t="s">
        <v>74</v>
      </c>
      <c r="B31" s="48">
        <f>IF(FIRE0201_working!B31="..","..",ROUND(FIRE0201_working!B31,0))</f>
        <v>41336</v>
      </c>
      <c r="C31" s="48">
        <f>IF(FIRE0201_working!C31="..","..",ROUND(FIRE0201_working!C31,0))</f>
        <v>6666</v>
      </c>
      <c r="D31" s="48">
        <f>IF(FIRE0201_working!D31="..","..",ROUND(FIRE0201_working!D31,0))</f>
        <v>2380</v>
      </c>
      <c r="E31" s="49">
        <f>IF(FIRE0201_working!E31="..","..",ROUND(FIRE0201_working!E31,0))</f>
        <v>50382</v>
      </c>
      <c r="F31" s="48">
        <f>IF(FIRE0201_working!F31="..","..",ROUND(FIRE0201_working!F31,0))</f>
        <v>804</v>
      </c>
      <c r="G31" s="48">
        <f>IF(FIRE0201_working!G31="..","..",ROUND(FIRE0201_working!G31,0))</f>
        <v>1289</v>
      </c>
      <c r="H31" s="48">
        <f>IF(FIRE0201_working!H31="..","..",ROUND(FIRE0201_working!H31,0))</f>
        <v>792</v>
      </c>
      <c r="I31" s="48">
        <f>IF(FIRE0201_working!I31="..","..",ROUND(FIRE0201_working!I31,0))</f>
        <v>846</v>
      </c>
      <c r="J31" s="50"/>
      <c r="K31" s="50"/>
      <c r="L31" s="50"/>
      <c r="M31" s="50"/>
      <c r="N31" s="50"/>
      <c r="O31" s="50"/>
      <c r="P31" s="50"/>
      <c r="Q31" s="50"/>
    </row>
    <row r="32" spans="1:17" ht="15" customHeight="1" x14ac:dyDescent="0.25">
      <c r="A32" s="50" t="s">
        <v>75</v>
      </c>
      <c r="B32" s="48">
        <f>IF(FIRE0201_working!B32="..","..",ROUND(FIRE0201_working!B32,0))</f>
        <v>38584</v>
      </c>
      <c r="C32" s="48">
        <f>IF(FIRE0201_working!C32="..","..",ROUND(FIRE0201_working!C32,0))</f>
        <v>6705</v>
      </c>
      <c r="D32" s="48">
        <f>IF(FIRE0201_working!D32="..","..",ROUND(FIRE0201_working!D32,0))</f>
        <v>2257</v>
      </c>
      <c r="E32" s="49">
        <f>IF(FIRE0201_working!E32="..","..",ROUND(FIRE0201_working!E32,0))</f>
        <v>47546</v>
      </c>
      <c r="F32" s="48">
        <f>IF(FIRE0201_working!F32="..","..",ROUND(FIRE0201_working!F32,0))</f>
        <v>745</v>
      </c>
      <c r="G32" s="48">
        <f>IF(FIRE0201_working!G32="..","..",ROUND(FIRE0201_working!G32,0))</f>
        <v>1289</v>
      </c>
      <c r="H32" s="48">
        <f>IF(FIRE0201_working!H32="..","..",ROUND(FIRE0201_working!H32,0))</f>
        <v>746</v>
      </c>
      <c r="I32" s="48">
        <f>IF(FIRE0201_working!I32="..","..",ROUND(FIRE0201_working!I32,0))</f>
        <v>792</v>
      </c>
      <c r="J32" s="50"/>
      <c r="K32" s="50"/>
      <c r="L32" s="50"/>
      <c r="M32" s="50"/>
      <c r="N32" s="50"/>
      <c r="O32" s="50"/>
      <c r="P32" s="50"/>
      <c r="Q32" s="50"/>
    </row>
    <row r="33" spans="1:17" ht="15" customHeight="1" x14ac:dyDescent="0.25">
      <c r="A33" s="50" t="s">
        <v>76</v>
      </c>
      <c r="B33" s="48">
        <f>IF(FIRE0201_working!B33="..","..",ROUND(FIRE0201_working!B33,0))</f>
        <v>38376</v>
      </c>
      <c r="C33" s="48">
        <f>IF(FIRE0201_working!C33="..","..",ROUND(FIRE0201_working!C33,0))</f>
        <v>6568</v>
      </c>
      <c r="D33" s="48">
        <f>IF(FIRE0201_working!D33="..","..",ROUND(FIRE0201_working!D33,0))</f>
        <v>2203</v>
      </c>
      <c r="E33" s="49">
        <f>IF(FIRE0201_working!E33="..","..",ROUND(FIRE0201_working!E33,0))</f>
        <v>47147</v>
      </c>
      <c r="F33" s="48">
        <f>IF(FIRE0201_working!F33="..","..",ROUND(FIRE0201_working!F33,0))</f>
        <v>735</v>
      </c>
      <c r="G33" s="48">
        <f>IF(FIRE0201_working!G33="..","..",ROUND(FIRE0201_working!G33,0))</f>
        <v>1255</v>
      </c>
      <c r="H33" s="48">
        <f>IF(FIRE0201_working!H33="..","..",ROUND(FIRE0201_working!H33,0))</f>
        <v>725</v>
      </c>
      <c r="I33" s="48">
        <f>IF(FIRE0201_working!I33="..","..",ROUND(FIRE0201_working!I33,0))</f>
        <v>780</v>
      </c>
      <c r="J33" s="50"/>
      <c r="K33" s="50"/>
      <c r="L33" s="50"/>
      <c r="M33" s="50"/>
      <c r="N33" s="50"/>
      <c r="O33" s="50"/>
      <c r="P33" s="50"/>
      <c r="Q33" s="50"/>
    </row>
    <row r="34" spans="1:17" ht="15" customHeight="1" x14ac:dyDescent="0.25">
      <c r="A34" s="50" t="s">
        <v>33</v>
      </c>
      <c r="B34" s="48">
        <f>IF(FIRE0201_working!B34="..","..",ROUND(FIRE0201_working!B34,0))</f>
        <v>36619</v>
      </c>
      <c r="C34" s="48">
        <f>IF(FIRE0201_working!C34="..","..",ROUND(FIRE0201_working!C34,0))</f>
        <v>6294</v>
      </c>
      <c r="D34" s="48">
        <f>IF(FIRE0201_working!D34="..","..",ROUND(FIRE0201_working!D34,0))</f>
        <v>2108</v>
      </c>
      <c r="E34" s="49">
        <f>IF(FIRE0201_working!E34="..","..",ROUND(FIRE0201_working!E34,0))</f>
        <v>45021</v>
      </c>
      <c r="F34" s="48">
        <f>IF(FIRE0201_working!F34="..","..",ROUND(FIRE0201_working!F34,0))</f>
        <v>696</v>
      </c>
      <c r="G34" s="48">
        <f>IF(FIRE0201_working!G34="..","..",ROUND(FIRE0201_working!G34,0))</f>
        <v>1196</v>
      </c>
      <c r="H34" s="48">
        <f>IF(FIRE0201_working!H34="..","..",ROUND(FIRE0201_working!H34,0))</f>
        <v>691</v>
      </c>
      <c r="I34" s="48">
        <f>IF(FIRE0201_working!I34="..","..",ROUND(FIRE0201_working!I34,0))</f>
        <v>739</v>
      </c>
      <c r="J34" s="50"/>
      <c r="K34" s="50"/>
      <c r="L34" s="50"/>
      <c r="M34" s="50"/>
      <c r="N34" s="50"/>
      <c r="O34" s="50"/>
      <c r="P34" s="50"/>
      <c r="Q34" s="50"/>
    </row>
    <row r="35" spans="1:17" ht="15" customHeight="1" x14ac:dyDescent="0.25">
      <c r="A35" s="50" t="s">
        <v>34</v>
      </c>
      <c r="B35" s="48">
        <f>IF(FIRE0201_working!B35="..","..",ROUND(FIRE0201_working!B35,0))</f>
        <v>35421</v>
      </c>
      <c r="C35" s="48">
        <f>IF(FIRE0201_working!C35="..","..",ROUND(FIRE0201_working!C35,0))</f>
        <v>6158</v>
      </c>
      <c r="D35" s="48">
        <f>IF(FIRE0201_working!D35="..","..",ROUND(FIRE0201_working!D35,0))</f>
        <v>2023</v>
      </c>
      <c r="E35" s="49">
        <f>IF(FIRE0201_working!E35="..","..",ROUND(FIRE0201_working!E35,0))</f>
        <v>43602</v>
      </c>
      <c r="F35" s="48">
        <f>IF(FIRE0201_working!F35="..","..",ROUND(FIRE0201_working!F35,0))</f>
        <v>667</v>
      </c>
      <c r="G35" s="48">
        <f>IF(FIRE0201_working!G35="..","..",ROUND(FIRE0201_working!G35,0))</f>
        <v>1162</v>
      </c>
      <c r="H35" s="48">
        <f>IF(FIRE0201_working!H35="..","..",ROUND(FIRE0201_working!H35,0))</f>
        <v>660</v>
      </c>
      <c r="I35" s="48">
        <f>IF(FIRE0201_working!I35="..","..",ROUND(FIRE0201_working!I35,0))</f>
        <v>709</v>
      </c>
      <c r="J35" s="50"/>
      <c r="K35" s="50"/>
      <c r="L35" s="50"/>
      <c r="M35" s="50"/>
      <c r="N35" s="50"/>
      <c r="O35" s="50"/>
      <c r="P35" s="50"/>
      <c r="Q35" s="50"/>
    </row>
    <row r="36" spans="1:17" ht="15" customHeight="1" x14ac:dyDescent="0.25">
      <c r="A36" s="50" t="s">
        <v>35</v>
      </c>
      <c r="B36" s="48">
        <f>IF(FIRE0201_working!B36="..","..",ROUND(FIRE0201_working!B36,0))</f>
        <v>33311</v>
      </c>
      <c r="C36" s="48">
        <f>IF(FIRE0201_working!C36="..","..",ROUND(FIRE0201_working!C36,0))</f>
        <v>5829</v>
      </c>
      <c r="D36" s="48">
        <f>IF(FIRE0201_working!D36="..","..",ROUND(FIRE0201_working!D36,0))</f>
        <v>1911</v>
      </c>
      <c r="E36" s="49">
        <f>IF(FIRE0201_working!E36="..","..",ROUND(FIRE0201_working!E36,0))</f>
        <v>41051</v>
      </c>
      <c r="F36" s="48">
        <f>IF(FIRE0201_working!F36="..","..",ROUND(FIRE0201_working!F36,0))</f>
        <v>623</v>
      </c>
      <c r="G36" s="48">
        <f>IF(FIRE0201_working!G36="..","..",ROUND(FIRE0201_working!G36,0))</f>
        <v>1098</v>
      </c>
      <c r="H36" s="48">
        <f>IF(FIRE0201_working!H36="..","..",ROUND(FIRE0201_working!H36,0))</f>
        <v>622</v>
      </c>
      <c r="I36" s="48">
        <f>IF(FIRE0201_working!I36="..","..",ROUND(FIRE0201_working!I36,0))</f>
        <v>663</v>
      </c>
      <c r="J36" s="50"/>
      <c r="K36" s="50"/>
      <c r="L36" s="50"/>
      <c r="M36" s="50"/>
      <c r="N36" s="50"/>
      <c r="O36" s="50"/>
      <c r="P36" s="50"/>
      <c r="Q36" s="50"/>
    </row>
    <row r="37" spans="1:17" ht="15" customHeight="1" x14ac:dyDescent="0.25">
      <c r="A37" s="50" t="s">
        <v>36</v>
      </c>
      <c r="B37" s="48">
        <f>IF(FIRE0201_working!B37="..","..",ROUND(FIRE0201_working!B37,0))</f>
        <v>31919</v>
      </c>
      <c r="C37" s="48">
        <f>IF(FIRE0201_working!C37="..","..",ROUND(FIRE0201_working!C37,0))</f>
        <v>5323</v>
      </c>
      <c r="D37" s="48">
        <f>IF(FIRE0201_working!D37="..","..",ROUND(FIRE0201_working!D37,0))</f>
        <v>1910</v>
      </c>
      <c r="E37" s="49">
        <f>IF(FIRE0201_working!E37="..","..",ROUND(FIRE0201_working!E37,0))</f>
        <v>39152</v>
      </c>
      <c r="F37" s="48">
        <f>IF(FIRE0201_working!F37="..","..",ROUND(FIRE0201_working!F37,0))</f>
        <v>592</v>
      </c>
      <c r="G37" s="48">
        <f>IF(FIRE0201_working!G37="..","..",ROUND(FIRE0201_working!G37,0))</f>
        <v>1001</v>
      </c>
      <c r="H37" s="48">
        <f>IF(FIRE0201_working!H37="..","..",ROUND(FIRE0201_working!H37,0))</f>
        <v>622</v>
      </c>
      <c r="I37" s="48">
        <f>IF(FIRE0201_working!I37="..","..",ROUND(FIRE0201_working!I37,0))</f>
        <v>628</v>
      </c>
      <c r="J37" s="50"/>
      <c r="K37" s="50"/>
      <c r="L37" s="50"/>
      <c r="M37" s="50"/>
      <c r="N37" s="50"/>
      <c r="O37" s="50"/>
      <c r="P37" s="50"/>
      <c r="Q37" s="50"/>
    </row>
    <row r="38" spans="1:17" ht="15" customHeight="1" x14ac:dyDescent="0.25">
      <c r="A38" s="50" t="s">
        <v>37</v>
      </c>
      <c r="B38" s="48">
        <f>IF(FIRE0201_working!B38="..","..",ROUND(FIRE0201_working!B38,0))</f>
        <v>31344</v>
      </c>
      <c r="C38" s="48">
        <f>IF(FIRE0201_working!C38="..","..",ROUND(FIRE0201_working!C38,0))</f>
        <v>5575</v>
      </c>
      <c r="D38" s="48">
        <f>IF(FIRE0201_working!D38="..","..",ROUND(FIRE0201_working!D38,0))</f>
        <v>1809</v>
      </c>
      <c r="E38" s="49">
        <f>IF(FIRE0201_working!E38="..","..",ROUND(FIRE0201_working!E38,0))</f>
        <v>38728</v>
      </c>
      <c r="F38" s="48">
        <f>IF(FIRE0201_working!F38="..","..",ROUND(FIRE0201_working!F38,0))</f>
        <v>576</v>
      </c>
      <c r="G38" s="48">
        <f>IF(FIRE0201_working!G38="..","..",ROUND(FIRE0201_working!G38,0))</f>
        <v>1046</v>
      </c>
      <c r="H38" s="48">
        <f>IF(FIRE0201_working!H38="..","..",ROUND(FIRE0201_working!H38,0))</f>
        <v>589</v>
      </c>
      <c r="I38" s="48">
        <f>IF(FIRE0201_working!I38="..","..",ROUND(FIRE0201_working!I38,0))</f>
        <v>617</v>
      </c>
      <c r="J38" s="50"/>
      <c r="K38" s="50"/>
      <c r="L38" s="50"/>
      <c r="M38" s="50"/>
      <c r="N38" s="50"/>
      <c r="O38" s="50"/>
      <c r="P38" s="50"/>
      <c r="Q38" s="50"/>
    </row>
    <row r="39" spans="1:17" ht="15" customHeight="1" x14ac:dyDescent="0.25">
      <c r="A39" s="50" t="s">
        <v>38</v>
      </c>
      <c r="B39" s="48">
        <f>IF(FIRE0201_working!B39="..","..",ROUND(FIRE0201_working!B39,0))</f>
        <v>31385</v>
      </c>
      <c r="C39" s="48">
        <f>IF(FIRE0201_working!C39="..","..",ROUND(FIRE0201_working!C39,0))</f>
        <v>5672</v>
      </c>
      <c r="D39" s="48">
        <f>IF(FIRE0201_working!D39="..","..",ROUND(FIRE0201_working!D39,0))</f>
        <v>1775</v>
      </c>
      <c r="E39" s="49">
        <f>IF(FIRE0201_working!E39="..","..",ROUND(FIRE0201_working!E39,0))</f>
        <v>38832</v>
      </c>
      <c r="F39" s="48">
        <f>IF(FIRE0201_working!F39="..","..",ROUND(FIRE0201_working!F39,0))</f>
        <v>573</v>
      </c>
      <c r="G39" s="48">
        <f>IF(FIRE0201_working!G39="..","..",ROUND(FIRE0201_working!G39,0))</f>
        <v>1060</v>
      </c>
      <c r="H39" s="48">
        <f>IF(FIRE0201_working!H39="..","..",ROUND(FIRE0201_working!H39,0))</f>
        <v>578</v>
      </c>
      <c r="I39" s="48">
        <f>IF(FIRE0201_working!I39="..","..",ROUND(FIRE0201_working!I39,0))</f>
        <v>614</v>
      </c>
      <c r="J39" s="50"/>
      <c r="K39" s="50"/>
      <c r="L39" s="50"/>
      <c r="M39" s="50"/>
      <c r="N39" s="50"/>
      <c r="O39" s="50"/>
      <c r="P39" s="50"/>
      <c r="Q39" s="50"/>
    </row>
    <row r="40" spans="1:17" ht="15" customHeight="1" x14ac:dyDescent="0.25">
      <c r="A40" s="50" t="s">
        <v>39</v>
      </c>
      <c r="B40" s="48">
        <f>IF(FIRE0201_working!B40="..","..",ROUND(FIRE0201_working!B40,0))</f>
        <v>30360</v>
      </c>
      <c r="C40" s="48">
        <f>IF(FIRE0201_working!C40="..","..",ROUND(FIRE0201_working!C40,0))</f>
        <v>5540</v>
      </c>
      <c r="D40" s="48">
        <f>IF(FIRE0201_working!D40="..","..",ROUND(FIRE0201_working!D40,0))</f>
        <v>1858</v>
      </c>
      <c r="E40" s="49">
        <f>IF(FIRE0201_working!E40="..","..",ROUND(FIRE0201_working!E40,0))</f>
        <v>37758</v>
      </c>
      <c r="F40" s="48">
        <f>IF(FIRE0201_working!F40="..","..",ROUND(FIRE0201_working!F40,0))</f>
        <v>549</v>
      </c>
      <c r="G40" s="48">
        <f>IF(FIRE0201_working!G40="..","..",ROUND(FIRE0201_working!G40,0))</f>
        <v>1031</v>
      </c>
      <c r="H40" s="48">
        <f>IF(FIRE0201_working!H40="..","..",ROUND(FIRE0201_working!H40,0))</f>
        <v>604</v>
      </c>
      <c r="I40" s="48">
        <f>IF(FIRE0201_working!I40="..","..",ROUND(FIRE0201_working!I40,0))</f>
        <v>592</v>
      </c>
      <c r="J40" s="50"/>
      <c r="K40" s="50"/>
      <c r="L40" s="50"/>
      <c r="M40" s="50"/>
      <c r="N40" s="50"/>
      <c r="O40" s="50"/>
      <c r="P40" s="50"/>
      <c r="Q40" s="50"/>
    </row>
    <row r="41" spans="1:17" ht="15" customHeight="1" x14ac:dyDescent="0.25">
      <c r="A41" s="50" t="s">
        <v>40</v>
      </c>
      <c r="B41" s="48">
        <f>IF(FIRE0201_working!B41="..","..",ROUND(FIRE0201_working!B41,0))</f>
        <v>30828</v>
      </c>
      <c r="C41" s="48">
        <f>IF(FIRE0201_working!C41="..","..",ROUND(FIRE0201_working!C41,0))</f>
        <v>5311</v>
      </c>
      <c r="D41" s="48">
        <f>IF(FIRE0201_working!D41="..","..",ROUND(FIRE0201_working!D41,0))</f>
        <v>1617</v>
      </c>
      <c r="E41" s="49">
        <f>IF(FIRE0201_working!E41="..","..",ROUND(FIRE0201_working!E41,0))</f>
        <v>37756</v>
      </c>
      <c r="F41" s="48">
        <f>IF(FIRE0201_working!F41="..","..",ROUND(FIRE0201_working!F41,0))</f>
        <v>554</v>
      </c>
      <c r="G41" s="48">
        <f>IF(FIRE0201_working!G41="..","..",ROUND(FIRE0201_working!G41,0))</f>
        <v>986</v>
      </c>
      <c r="H41" s="48">
        <f>IF(FIRE0201_working!H41="..","..",ROUND(FIRE0201_working!H41,0))</f>
        <v>525</v>
      </c>
      <c r="I41" s="48">
        <f>IF(FIRE0201_working!I41="..","..",ROUND(FIRE0201_working!I41,0))</f>
        <v>589</v>
      </c>
      <c r="J41" s="50"/>
      <c r="K41" s="50"/>
      <c r="L41" s="50"/>
      <c r="M41" s="50"/>
      <c r="N41" s="50"/>
      <c r="O41" s="50"/>
      <c r="P41" s="50"/>
      <c r="Q41" s="50"/>
    </row>
    <row r="42" spans="1:17" ht="15" customHeight="1" x14ac:dyDescent="0.25">
      <c r="A42" s="50" t="s">
        <v>41</v>
      </c>
      <c r="B42" s="48">
        <f>IF(FIRE0201_working!B42="..","..",ROUND(FIRE0201_working!B42,0))</f>
        <v>29598</v>
      </c>
      <c r="C42" s="48">
        <f>IF(FIRE0201_working!C42="..","..",ROUND(FIRE0201_working!C42,0))</f>
        <v>5145</v>
      </c>
      <c r="D42" s="48">
        <f>IF(FIRE0201_working!D42="..","..",ROUND(FIRE0201_working!D42,0))</f>
        <v>1555</v>
      </c>
      <c r="E42" s="49">
        <f>IF(FIRE0201_working!E42="..","..",ROUND(FIRE0201_working!E42,0))</f>
        <v>36298</v>
      </c>
      <c r="F42" s="48">
        <f>IF(FIRE0201_working!F42="..","..",ROUND(FIRE0201_working!F42,0))</f>
        <v>529</v>
      </c>
      <c r="G42" s="48">
        <f>IF(FIRE0201_working!G42="..","..",ROUND(FIRE0201_working!G42,0))</f>
        <v>954</v>
      </c>
      <c r="H42" s="48">
        <f>IF(FIRE0201_working!H42="..","..",ROUND(FIRE0201_working!H42,0))</f>
        <v>504</v>
      </c>
      <c r="I42" s="48">
        <f>IF(FIRE0201_working!I42="..","..",ROUND(FIRE0201_working!I42,0))</f>
        <v>564</v>
      </c>
      <c r="J42" s="50"/>
      <c r="K42" s="50"/>
      <c r="L42" s="50"/>
      <c r="M42" s="50"/>
      <c r="N42" s="50"/>
      <c r="O42" s="50"/>
      <c r="P42" s="50"/>
      <c r="Q42" s="50"/>
    </row>
    <row r="43" spans="1:17" ht="15" customHeight="1" x14ac:dyDescent="0.25">
      <c r="A43" s="50" t="s">
        <v>42</v>
      </c>
      <c r="B43" s="48">
        <f>IF(FIRE0201_working!B43="..","..",ROUND(FIRE0201_working!B43,0))</f>
        <v>28505</v>
      </c>
      <c r="C43" s="48">
        <f>IF(FIRE0201_working!C43="..","..",ROUND(FIRE0201_working!C43,0))</f>
        <v>4891</v>
      </c>
      <c r="D43" s="48">
        <f>IF(FIRE0201_working!D43="..","..",ROUND(FIRE0201_working!D43,0))</f>
        <v>1628</v>
      </c>
      <c r="E43" s="49">
        <f>IF(FIRE0201_working!E43="..","..",ROUND(FIRE0201_working!E43,0))</f>
        <v>35024</v>
      </c>
      <c r="F43" s="48">
        <f>IF(FIRE0201_working!F43="..","..",ROUND(FIRE0201_working!F43,0))</f>
        <v>507</v>
      </c>
      <c r="G43" s="48">
        <f>IF(FIRE0201_working!G43="..","..",ROUND(FIRE0201_working!G43,0))</f>
        <v>904</v>
      </c>
      <c r="H43" s="48">
        <f>IF(FIRE0201_working!H43="..","..",ROUND(FIRE0201_working!H43,0))</f>
        <v>527</v>
      </c>
      <c r="I43" s="48">
        <f>IF(FIRE0201_working!I43="..","..",ROUND(FIRE0201_working!I43,0))</f>
        <v>541</v>
      </c>
      <c r="J43" s="50"/>
      <c r="K43" s="50"/>
      <c r="L43" s="50"/>
      <c r="M43" s="50"/>
      <c r="N43" s="50"/>
      <c r="O43" s="50"/>
      <c r="P43" s="50"/>
      <c r="Q43" s="50"/>
    </row>
    <row r="44" spans="1:17" ht="15" customHeight="1" x14ac:dyDescent="0.25">
      <c r="A44" s="50" t="s">
        <v>43</v>
      </c>
      <c r="B44" s="48">
        <f>IF(FIRE0201_working!B44="..","..",ROUND(FIRE0201_working!B44,0))</f>
        <v>27018</v>
      </c>
      <c r="C44" s="48">
        <f>IF(FIRE0201_working!C44="..","..",ROUND(FIRE0201_working!C44,0))</f>
        <v>4665</v>
      </c>
      <c r="D44" s="48">
        <f>IF(FIRE0201_working!D44="..","..",ROUND(FIRE0201_working!D44,0))</f>
        <v>1501</v>
      </c>
      <c r="E44" s="49">
        <f>IF(FIRE0201_working!E44="..","..",ROUND(FIRE0201_working!E44,0))</f>
        <v>33184</v>
      </c>
      <c r="F44" s="48">
        <f>IF(FIRE0201_working!F44="..","..",ROUND(FIRE0201_working!F44,0))</f>
        <v>480</v>
      </c>
      <c r="G44" s="48">
        <f>IF(FIRE0201_working!G44="..","..",ROUND(FIRE0201_working!G44,0))</f>
        <v>862</v>
      </c>
      <c r="H44" s="48">
        <f>IF(FIRE0201_working!H44="..","..",ROUND(FIRE0201_working!H44,0))</f>
        <v>483</v>
      </c>
      <c r="I44" s="48">
        <f>IF(FIRE0201_working!I44="..","..",ROUND(FIRE0201_working!I44,0))</f>
        <v>512</v>
      </c>
      <c r="J44" s="50"/>
      <c r="K44" s="50"/>
      <c r="L44" s="50"/>
      <c r="M44" s="48"/>
      <c r="N44" s="50"/>
      <c r="O44" s="50"/>
      <c r="P44" s="50"/>
      <c r="Q44" s="50"/>
    </row>
    <row r="45" spans="1:17" ht="15" customHeight="1" x14ac:dyDescent="0.25">
      <c r="A45" s="50" t="s">
        <v>44</v>
      </c>
      <c r="B45" s="48">
        <f>IF(FIRE0201_working!B45="..","..",ROUND(FIRE0201_working!B45,0))</f>
        <v>27172</v>
      </c>
      <c r="C45" s="48">
        <f>IF(FIRE0201_working!C45="..","..",ROUND(FIRE0201_working!C45,0))</f>
        <v>4635</v>
      </c>
      <c r="D45" s="48">
        <f>IF(FIRE0201_working!D45="..","..",ROUND(FIRE0201_working!D45,0))</f>
        <v>1588</v>
      </c>
      <c r="E45" s="49">
        <f>IF(FIRE0201_working!E45="..","..",ROUND(FIRE0201_working!E45,0))</f>
        <v>33395</v>
      </c>
      <c r="F45" s="48">
        <f>IF(FIRE0201_working!F45="..","..",ROUND(FIRE0201_working!F45,0))</f>
        <v>480</v>
      </c>
      <c r="G45" s="48">
        <f>IF(FIRE0201_working!G45="..","..",ROUND(FIRE0201_working!G45,0))</f>
        <v>856</v>
      </c>
      <c r="H45" s="48">
        <f>IF(FIRE0201_working!H45="..","..",ROUND(FIRE0201_working!H45,0))</f>
        <v>511</v>
      </c>
      <c r="I45" s="48">
        <f>IF(FIRE0201_working!I45="..","..",ROUND(FIRE0201_working!I45,0))</f>
        <v>513</v>
      </c>
      <c r="J45" s="50"/>
      <c r="K45" s="50"/>
      <c r="L45" s="50"/>
      <c r="M45" s="50"/>
      <c r="N45" s="50"/>
      <c r="O45" s="50"/>
      <c r="P45" s="50"/>
      <c r="Q45" s="50"/>
    </row>
    <row r="46" spans="1:17" ht="15" customHeight="1" x14ac:dyDescent="0.25">
      <c r="A46" s="50" t="s">
        <v>45</v>
      </c>
      <c r="B46" s="48">
        <f>IF(FIRE0201_working!B46="..","..",ROUND(FIRE0201_working!B46,0))</f>
        <v>26839</v>
      </c>
      <c r="C46" s="48">
        <f>IF(FIRE0201_working!C46="..","..",ROUND(FIRE0201_working!C46,0))</f>
        <v>4304</v>
      </c>
      <c r="D46" s="48">
        <f>IF(FIRE0201_working!D46="..","..",ROUND(FIRE0201_working!D46,0))</f>
        <v>1542</v>
      </c>
      <c r="E46" s="49">
        <f>IF(FIRE0201_working!E46="..","..",ROUND(FIRE0201_working!E46,0))</f>
        <v>32685</v>
      </c>
      <c r="F46" s="48">
        <f>IF(FIRE0201_working!F46="..","..",ROUND(FIRE0201_working!F46,0))</f>
        <v>470</v>
      </c>
      <c r="G46" s="48">
        <f>IF(FIRE0201_working!G46="..","..",ROUND(FIRE0201_working!G46,0))</f>
        <v>790</v>
      </c>
      <c r="H46" s="48">
        <f>IF(FIRE0201_working!H46="..","..",ROUND(FIRE0201_working!H46,0))</f>
        <v>492</v>
      </c>
      <c r="I46" s="48">
        <f>IF(FIRE0201_working!I46="..","..",ROUND(FIRE0201_working!I46,0))</f>
        <v>497</v>
      </c>
      <c r="J46" s="50"/>
      <c r="K46" s="50"/>
      <c r="L46" s="50"/>
      <c r="M46" s="50"/>
      <c r="N46" s="50"/>
      <c r="O46" s="50"/>
      <c r="P46" s="50"/>
      <c r="Q46" s="50"/>
    </row>
    <row r="47" spans="1:17" ht="15" customHeight="1" x14ac:dyDescent="0.25">
      <c r="A47" s="50" t="s">
        <v>46</v>
      </c>
      <c r="B47" s="48">
        <f>IF(FIRE0201_working!B47="..","..",ROUND(FIRE0201_working!B47,0))</f>
        <v>25592</v>
      </c>
      <c r="C47" s="48">
        <f>IF(FIRE0201_working!C47="..","..",ROUND(FIRE0201_working!C47,0))</f>
        <v>4258</v>
      </c>
      <c r="D47" s="48">
        <f>IF(FIRE0201_working!D47="..","..",ROUND(FIRE0201_working!D47,0))</f>
        <v>1500</v>
      </c>
      <c r="E47" s="49">
        <f>IF(FIRE0201_working!E47="..","..",ROUND(FIRE0201_working!E47,0))</f>
        <v>31350</v>
      </c>
      <c r="F47" s="48">
        <f>IF(FIRE0201_working!F47="..","..",ROUND(FIRE0201_working!F47,0))</f>
        <v>442</v>
      </c>
      <c r="G47" s="48">
        <f>IF(FIRE0201_working!G47="..","..",ROUND(FIRE0201_working!G47,0))</f>
        <v>773</v>
      </c>
      <c r="H47" s="48">
        <f>IF(FIRE0201_working!H47="..","..",ROUND(FIRE0201_working!H47,0))</f>
        <v>474</v>
      </c>
      <c r="I47" s="48">
        <f>IF(FIRE0201_working!I47="..","..",ROUND(FIRE0201_working!I47,0))</f>
        <v>471</v>
      </c>
      <c r="J47" s="50"/>
      <c r="K47" s="50"/>
      <c r="L47" s="50"/>
      <c r="M47" s="50"/>
      <c r="N47" s="50"/>
      <c r="O47" s="50"/>
      <c r="P47" s="50"/>
      <c r="Q47" s="50"/>
    </row>
    <row r="48" spans="1:17" ht="15" customHeight="1" x14ac:dyDescent="0.25">
      <c r="A48" s="50" t="s">
        <v>47</v>
      </c>
      <c r="B48" s="48">
        <f>IF(FIRE0201_working!B48="..","..",ROUND(FIRE0201_working!B48,0))</f>
        <v>25465</v>
      </c>
      <c r="C48" s="48">
        <f>IF(FIRE0201_working!C48="..","..",ROUND(FIRE0201_working!C48,0))</f>
        <v>4104</v>
      </c>
      <c r="D48" s="48">
        <f>IF(FIRE0201_working!D48="..","..",ROUND(FIRE0201_working!D48,0))</f>
        <v>1432</v>
      </c>
      <c r="E48" s="49">
        <f>IF(FIRE0201_working!E48="..","..",ROUND(FIRE0201_working!E48,0))</f>
        <v>31001</v>
      </c>
      <c r="F48" s="48">
        <f>IF(FIRE0201_working!F48="..","..",ROUND(FIRE0201_working!F48,0))</f>
        <v>434</v>
      </c>
      <c r="G48" s="48">
        <f>IF(FIRE0201_working!G48="..","..",ROUND(FIRE0201_working!G48,0))</f>
        <v>740</v>
      </c>
      <c r="H48" s="48">
        <f>IF(FIRE0201_working!H48="..","..",ROUND(FIRE0201_working!H48,0))</f>
        <v>449</v>
      </c>
      <c r="I48" s="48">
        <f>IF(FIRE0201_working!I48="..","..",ROUND(FIRE0201_working!I48,0))</f>
        <v>460</v>
      </c>
      <c r="J48" s="50"/>
      <c r="K48" s="50"/>
      <c r="L48" s="50"/>
      <c r="M48" s="50"/>
      <c r="N48" s="50"/>
      <c r="O48" s="50"/>
      <c r="P48" s="50"/>
      <c r="Q48" s="50"/>
    </row>
    <row r="49" spans="1:17" ht="15" customHeight="1" thickBot="1" x14ac:dyDescent="0.3">
      <c r="A49" s="59" t="s">
        <v>121</v>
      </c>
      <c r="B49" s="51">
        <f>IF(FIRE0201_working!B49="..","..",ROUND(FIRE0201_working!B49,0))</f>
        <v>26180</v>
      </c>
      <c r="C49" s="51" t="str">
        <f>IF(FIRE0201_working!C49="..","..",ROUND(FIRE0201_working!C49,0))</f>
        <v>..</v>
      </c>
      <c r="D49" s="51" t="str">
        <f>IF(FIRE0201_working!D49="..","..",ROUND(FIRE0201_working!D49,0))</f>
        <v>..</v>
      </c>
      <c r="E49" s="52" t="str">
        <f>IF(FIRE0201_working!E49="..","..",ROUND(FIRE0201_working!E49,0))</f>
        <v>..</v>
      </c>
      <c r="F49" s="51" t="str">
        <f>IF(FIRE0201_working!F49="..","..",ROUND(FIRE0201_working!F49,0))</f>
        <v>..</v>
      </c>
      <c r="G49" s="51" t="str">
        <f>IF(FIRE0201_working!G49="..","..",ROUND(FIRE0201_working!G49,0))</f>
        <v>..</v>
      </c>
      <c r="H49" s="51" t="str">
        <f>IF(FIRE0201_working!H49="..","..",ROUND(FIRE0201_working!H49,0))</f>
        <v>..</v>
      </c>
      <c r="I49" s="51" t="str">
        <f>IF(FIRE0201_working!I49="..","..",ROUND(FIRE0201_working!I49,0))</f>
        <v>..</v>
      </c>
      <c r="J49" s="50"/>
      <c r="K49" s="50"/>
      <c r="L49" s="50"/>
      <c r="M49" s="50"/>
      <c r="N49" s="50"/>
      <c r="O49" s="50"/>
      <c r="P49" s="50"/>
      <c r="Q49" s="50"/>
    </row>
    <row r="50" spans="1:17" ht="12.75" customHeight="1" x14ac:dyDescent="0.2">
      <c r="A50" s="61" t="s">
        <v>98</v>
      </c>
      <c r="B50" s="50"/>
      <c r="C50" s="50"/>
      <c r="D50" s="50"/>
      <c r="E50" s="50"/>
      <c r="F50" s="50"/>
      <c r="G50" s="50"/>
      <c r="H50" s="50"/>
      <c r="I50" s="50"/>
      <c r="J50" s="50"/>
      <c r="K50" s="50"/>
      <c r="L50" s="50"/>
      <c r="M50" s="50"/>
      <c r="N50" s="50"/>
      <c r="O50" s="50"/>
      <c r="P50" s="50"/>
      <c r="Q50" s="50"/>
    </row>
    <row r="51" spans="1:17" x14ac:dyDescent="0.2">
      <c r="A51" s="50"/>
      <c r="B51" s="50"/>
      <c r="C51" s="50"/>
      <c r="D51" s="50"/>
      <c r="E51" s="50"/>
      <c r="F51" s="50"/>
      <c r="G51" s="50"/>
      <c r="H51" s="50"/>
      <c r="I51" s="50"/>
      <c r="J51" s="50"/>
      <c r="K51" s="50"/>
      <c r="L51" s="50"/>
      <c r="M51" s="50"/>
      <c r="N51" s="50"/>
      <c r="O51" s="50"/>
      <c r="P51" s="50"/>
      <c r="Q51" s="50"/>
    </row>
    <row r="52" spans="1:17" x14ac:dyDescent="0.2">
      <c r="A52" s="50"/>
      <c r="B52" s="50"/>
      <c r="C52" s="50"/>
      <c r="D52" s="50"/>
      <c r="E52" s="50"/>
      <c r="F52" s="50"/>
      <c r="G52" s="50"/>
      <c r="H52" s="50"/>
      <c r="I52" s="50"/>
      <c r="J52" s="50"/>
      <c r="K52" s="50"/>
      <c r="L52" s="50"/>
      <c r="M52" s="50"/>
      <c r="N52" s="50"/>
      <c r="O52" s="50"/>
      <c r="P52" s="50"/>
      <c r="Q52" s="50"/>
    </row>
    <row r="53" spans="1:17" x14ac:dyDescent="0.2">
      <c r="A53" s="50"/>
      <c r="B53" s="50"/>
      <c r="C53" s="50"/>
      <c r="D53" s="50"/>
      <c r="E53" s="50"/>
      <c r="F53" s="50"/>
      <c r="G53" s="50"/>
      <c r="H53" s="50"/>
      <c r="I53" s="50"/>
      <c r="J53" s="50"/>
      <c r="K53" s="50"/>
      <c r="L53" s="50"/>
      <c r="M53" s="50"/>
      <c r="N53" s="50"/>
      <c r="O53" s="50"/>
      <c r="P53" s="50"/>
      <c r="Q53" s="50"/>
    </row>
    <row r="54" spans="1:17" x14ac:dyDescent="0.2">
      <c r="A54" s="50"/>
      <c r="B54" s="50"/>
      <c r="C54" s="50"/>
      <c r="D54" s="50"/>
      <c r="E54" s="50"/>
      <c r="F54" s="50"/>
      <c r="G54" s="50"/>
      <c r="H54" s="50"/>
      <c r="I54" s="50"/>
      <c r="J54" s="50"/>
      <c r="K54" s="50"/>
      <c r="L54" s="50"/>
      <c r="M54" s="50"/>
      <c r="N54" s="50"/>
      <c r="O54" s="50"/>
      <c r="P54" s="50"/>
      <c r="Q54" s="50"/>
    </row>
    <row r="55" spans="1:17" x14ac:dyDescent="0.2">
      <c r="A55" s="50"/>
      <c r="B55" s="50"/>
      <c r="C55" s="50"/>
      <c r="D55" s="50"/>
      <c r="E55" s="50"/>
      <c r="F55" s="50"/>
      <c r="G55" s="50"/>
      <c r="H55" s="50"/>
      <c r="I55" s="50"/>
      <c r="J55" s="50"/>
      <c r="K55" s="50"/>
      <c r="L55" s="50"/>
      <c r="M55" s="50"/>
      <c r="N55" s="50"/>
      <c r="O55" s="50"/>
      <c r="P55" s="50"/>
      <c r="Q55" s="50"/>
    </row>
    <row r="56" spans="1:17" x14ac:dyDescent="0.2">
      <c r="A56" s="50"/>
      <c r="B56" s="50"/>
      <c r="C56" s="50"/>
      <c r="D56" s="50"/>
      <c r="E56" s="50"/>
      <c r="F56" s="50"/>
      <c r="G56" s="50"/>
      <c r="H56" s="50"/>
      <c r="I56" s="50"/>
      <c r="J56" s="50"/>
      <c r="K56" s="50"/>
      <c r="L56" s="50"/>
      <c r="M56" s="50"/>
      <c r="N56" s="50"/>
      <c r="O56" s="50"/>
      <c r="P56" s="50"/>
      <c r="Q56" s="50"/>
    </row>
    <row r="57" spans="1:17" x14ac:dyDescent="0.2">
      <c r="A57" s="50"/>
      <c r="B57" s="50"/>
      <c r="C57" s="50"/>
      <c r="D57" s="50"/>
      <c r="E57" s="50"/>
      <c r="F57" s="50"/>
      <c r="G57" s="50"/>
      <c r="H57" s="50"/>
      <c r="I57" s="50"/>
      <c r="J57" s="50"/>
      <c r="K57" s="50"/>
      <c r="L57" s="50"/>
      <c r="M57" s="50"/>
      <c r="N57" s="50"/>
      <c r="O57" s="50"/>
      <c r="P57" s="50"/>
      <c r="Q57" s="50"/>
    </row>
    <row r="58" spans="1:17" x14ac:dyDescent="0.2">
      <c r="A58" s="50"/>
      <c r="B58" s="50"/>
      <c r="C58" s="50"/>
      <c r="D58" s="50"/>
      <c r="E58" s="50"/>
      <c r="F58" s="50"/>
      <c r="G58" s="50"/>
      <c r="H58" s="50"/>
      <c r="I58" s="50"/>
      <c r="J58" s="50"/>
      <c r="K58" s="50"/>
      <c r="L58" s="50"/>
      <c r="M58" s="50"/>
      <c r="N58" s="50"/>
      <c r="O58" s="50"/>
      <c r="P58" s="50"/>
      <c r="Q58" s="50"/>
    </row>
    <row r="59" spans="1:17" x14ac:dyDescent="0.2">
      <c r="A59" s="50"/>
      <c r="B59" s="50"/>
      <c r="C59" s="50"/>
      <c r="D59" s="50"/>
      <c r="E59" s="50"/>
      <c r="F59" s="50"/>
      <c r="G59" s="50"/>
      <c r="H59" s="50"/>
      <c r="I59" s="50"/>
      <c r="J59" s="50"/>
      <c r="K59" s="50"/>
      <c r="L59" s="50"/>
      <c r="M59" s="50"/>
      <c r="N59" s="50"/>
      <c r="O59" s="50"/>
      <c r="P59" s="50"/>
      <c r="Q59" s="50"/>
    </row>
    <row r="60" spans="1:17" x14ac:dyDescent="0.2">
      <c r="A60" s="50"/>
      <c r="B60" s="50"/>
      <c r="C60" s="50"/>
      <c r="D60" s="50"/>
      <c r="E60" s="50"/>
      <c r="F60" s="50"/>
      <c r="G60" s="50"/>
      <c r="H60" s="50"/>
      <c r="I60" s="50"/>
      <c r="J60" s="50"/>
      <c r="K60" s="50"/>
      <c r="L60" s="50"/>
      <c r="M60" s="50"/>
      <c r="N60" s="50"/>
      <c r="O60" s="50"/>
      <c r="P60" s="50"/>
      <c r="Q60" s="50"/>
    </row>
    <row r="61" spans="1:17" x14ac:dyDescent="0.2">
      <c r="A61" s="50"/>
      <c r="B61" s="50"/>
      <c r="C61" s="50"/>
      <c r="D61" s="50"/>
      <c r="E61" s="50"/>
      <c r="F61" s="50"/>
      <c r="G61" s="50"/>
      <c r="H61" s="50"/>
      <c r="I61" s="50"/>
      <c r="J61" s="50"/>
      <c r="K61" s="50"/>
      <c r="L61" s="50"/>
      <c r="M61" s="50"/>
      <c r="N61" s="50"/>
      <c r="O61" s="50"/>
      <c r="P61" s="50"/>
      <c r="Q61" s="50"/>
    </row>
    <row r="62" spans="1:17" x14ac:dyDescent="0.2">
      <c r="A62" s="50"/>
      <c r="B62" s="50"/>
      <c r="C62" s="50"/>
      <c r="D62" s="50"/>
      <c r="E62" s="50"/>
      <c r="F62" s="50"/>
      <c r="G62" s="50"/>
      <c r="H62" s="50"/>
      <c r="I62" s="50"/>
      <c r="J62" s="50"/>
      <c r="K62" s="50"/>
      <c r="L62" s="50"/>
      <c r="M62" s="50"/>
      <c r="N62" s="50"/>
      <c r="O62" s="50"/>
      <c r="P62" s="50"/>
      <c r="Q62" s="50"/>
    </row>
    <row r="63" spans="1:17" x14ac:dyDescent="0.2">
      <c r="A63" s="50"/>
      <c r="B63" s="50"/>
      <c r="C63" s="50"/>
      <c r="D63" s="50"/>
      <c r="E63" s="50"/>
      <c r="F63" s="50"/>
      <c r="G63" s="50"/>
      <c r="H63" s="50"/>
      <c r="I63" s="50"/>
      <c r="J63" s="50"/>
      <c r="K63" s="50"/>
      <c r="L63" s="50"/>
      <c r="M63" s="50"/>
      <c r="N63" s="50"/>
      <c r="O63" s="50"/>
      <c r="P63" s="50"/>
      <c r="Q63" s="50"/>
    </row>
    <row r="64" spans="1:17" x14ac:dyDescent="0.2">
      <c r="A64" s="50"/>
      <c r="B64" s="50"/>
      <c r="C64" s="50"/>
      <c r="D64" s="50"/>
      <c r="E64" s="50"/>
      <c r="F64" s="50"/>
      <c r="G64" s="50"/>
      <c r="H64" s="50"/>
      <c r="I64" s="50"/>
      <c r="J64" s="50"/>
      <c r="K64" s="50"/>
      <c r="L64" s="50"/>
      <c r="M64" s="50"/>
      <c r="N64" s="50"/>
      <c r="O64" s="50"/>
      <c r="P64" s="50"/>
      <c r="Q64" s="50"/>
    </row>
    <row r="65" spans="1:17" x14ac:dyDescent="0.2">
      <c r="A65" s="50"/>
      <c r="B65" s="50"/>
      <c r="C65" s="50"/>
      <c r="D65" s="50"/>
      <c r="E65" s="50"/>
      <c r="F65" s="50"/>
      <c r="G65" s="50"/>
      <c r="H65" s="50"/>
      <c r="I65" s="50"/>
      <c r="J65" s="50"/>
      <c r="K65" s="50" t="s">
        <v>84</v>
      </c>
      <c r="L65" s="50"/>
      <c r="M65" s="50"/>
      <c r="N65" s="50"/>
      <c r="O65" s="50"/>
      <c r="P65" s="50"/>
      <c r="Q65" s="50"/>
    </row>
    <row r="66" spans="1:17" x14ac:dyDescent="0.2">
      <c r="A66" s="50"/>
      <c r="B66" s="50"/>
      <c r="C66" s="50"/>
      <c r="D66" s="50"/>
      <c r="E66" s="50"/>
      <c r="F66" s="50"/>
      <c r="G66" s="50"/>
      <c r="H66" s="50"/>
      <c r="I66" s="50"/>
      <c r="J66" s="50"/>
      <c r="K66" s="50" t="s">
        <v>99</v>
      </c>
      <c r="L66" s="50"/>
      <c r="M66" s="50"/>
      <c r="N66" s="50"/>
      <c r="O66" s="50"/>
      <c r="P66" s="50"/>
      <c r="Q66" s="50"/>
    </row>
    <row r="67" spans="1:17" x14ac:dyDescent="0.2">
      <c r="A67" s="50"/>
      <c r="B67" s="50"/>
      <c r="C67" s="50"/>
      <c r="D67" s="50"/>
      <c r="E67" s="50"/>
      <c r="F67" s="50"/>
      <c r="G67" s="50"/>
      <c r="H67" s="50"/>
      <c r="I67" s="50"/>
      <c r="J67" s="50"/>
      <c r="K67" s="50" t="s">
        <v>100</v>
      </c>
      <c r="L67" s="50"/>
      <c r="M67" s="50"/>
      <c r="N67" s="50"/>
      <c r="O67" s="50"/>
      <c r="P67" s="50"/>
      <c r="Q67" s="50"/>
    </row>
    <row r="68" spans="1:17" x14ac:dyDescent="0.2">
      <c r="A68" s="50"/>
      <c r="B68" s="50"/>
      <c r="C68" s="50"/>
      <c r="D68" s="50"/>
      <c r="E68" s="50"/>
      <c r="F68" s="50"/>
      <c r="G68" s="50"/>
      <c r="H68" s="50"/>
      <c r="I68" s="50"/>
      <c r="J68" s="50"/>
      <c r="K68" s="50"/>
      <c r="L68" s="50"/>
      <c r="M68" s="50"/>
      <c r="N68" s="50"/>
      <c r="O68" s="50"/>
      <c r="P68" s="50"/>
      <c r="Q68" s="50"/>
    </row>
    <row r="69" spans="1:17" x14ac:dyDescent="0.2">
      <c r="A69" s="50"/>
      <c r="B69" s="50"/>
      <c r="C69" s="50"/>
      <c r="D69" s="50"/>
      <c r="E69" s="50"/>
      <c r="F69" s="50"/>
      <c r="G69" s="50"/>
      <c r="H69" s="50"/>
      <c r="I69" s="50"/>
      <c r="J69" s="50"/>
      <c r="K69" s="50"/>
      <c r="L69" s="50"/>
      <c r="M69" s="50"/>
      <c r="N69" s="50"/>
      <c r="O69" s="50"/>
      <c r="P69" s="50"/>
      <c r="Q69" s="50"/>
    </row>
    <row r="70" spans="1:17" x14ac:dyDescent="0.2">
      <c r="A70" s="50"/>
      <c r="B70" s="50"/>
      <c r="C70" s="50"/>
      <c r="D70" s="50"/>
      <c r="E70" s="50"/>
      <c r="F70" s="50"/>
      <c r="G70" s="50"/>
      <c r="H70" s="50"/>
      <c r="I70" s="50"/>
      <c r="J70" s="50"/>
      <c r="K70" s="50"/>
      <c r="L70" s="50"/>
      <c r="M70" s="50"/>
      <c r="N70" s="50"/>
      <c r="O70" s="50"/>
      <c r="P70" s="50"/>
      <c r="Q70" s="50"/>
    </row>
    <row r="71" spans="1:17" x14ac:dyDescent="0.2">
      <c r="A71" s="50"/>
      <c r="B71" s="50"/>
      <c r="C71" s="50"/>
      <c r="D71" s="50"/>
      <c r="E71" s="50"/>
      <c r="F71" s="50"/>
      <c r="G71" s="50"/>
      <c r="H71" s="50"/>
      <c r="I71" s="50"/>
      <c r="J71" s="50"/>
      <c r="K71" s="50"/>
      <c r="L71" s="50"/>
      <c r="M71" s="50"/>
      <c r="N71" s="50"/>
      <c r="O71" s="50"/>
      <c r="P71" s="50"/>
      <c r="Q71" s="50"/>
    </row>
    <row r="72" spans="1:17" x14ac:dyDescent="0.2">
      <c r="A72" s="50"/>
      <c r="B72" s="50"/>
      <c r="C72" s="50"/>
      <c r="D72" s="50"/>
      <c r="E72" s="50"/>
      <c r="F72" s="50"/>
      <c r="G72" s="50"/>
      <c r="H72" s="50"/>
      <c r="I72" s="50"/>
      <c r="J72" s="50"/>
      <c r="K72" s="50"/>
      <c r="L72" s="50"/>
      <c r="M72" s="50"/>
      <c r="N72" s="50"/>
      <c r="O72" s="50"/>
      <c r="P72" s="50"/>
      <c r="Q72" s="50"/>
    </row>
    <row r="73" spans="1:17" x14ac:dyDescent="0.2">
      <c r="A73" s="50"/>
      <c r="B73" s="50"/>
      <c r="C73" s="50"/>
      <c r="D73" s="50"/>
      <c r="E73" s="50"/>
      <c r="F73" s="50"/>
      <c r="G73" s="50"/>
      <c r="H73" s="50"/>
      <c r="I73" s="50"/>
      <c r="J73" s="50"/>
      <c r="K73" s="50"/>
      <c r="L73" s="50"/>
      <c r="M73" s="50"/>
      <c r="N73" s="50"/>
      <c r="O73" s="50"/>
      <c r="P73" s="50"/>
      <c r="Q73" s="50"/>
    </row>
    <row r="74" spans="1:17" x14ac:dyDescent="0.2">
      <c r="A74" s="50"/>
      <c r="B74" s="50"/>
      <c r="C74" s="50"/>
      <c r="D74" s="50"/>
      <c r="E74" s="50"/>
      <c r="F74" s="50"/>
      <c r="G74" s="50"/>
      <c r="H74" s="50"/>
      <c r="I74" s="50"/>
      <c r="J74" s="50"/>
      <c r="K74" s="50"/>
      <c r="L74" s="50"/>
      <c r="M74" s="50"/>
      <c r="N74" s="50"/>
      <c r="O74" s="50"/>
      <c r="P74" s="50"/>
      <c r="Q74" s="50"/>
    </row>
    <row r="75" spans="1:17" x14ac:dyDescent="0.2">
      <c r="A75" s="50"/>
      <c r="B75" s="50"/>
      <c r="C75" s="50"/>
      <c r="D75" s="50"/>
      <c r="E75" s="50"/>
      <c r="F75" s="50"/>
      <c r="G75" s="50"/>
      <c r="H75" s="50"/>
      <c r="I75" s="50"/>
      <c r="J75" s="50"/>
      <c r="K75" s="50"/>
      <c r="L75" s="50"/>
      <c r="M75" s="50"/>
      <c r="N75" s="50"/>
      <c r="O75" s="50"/>
      <c r="P75" s="50"/>
      <c r="Q75" s="50"/>
    </row>
    <row r="76" spans="1:17" x14ac:dyDescent="0.2">
      <c r="A76" s="50"/>
      <c r="B76" s="50"/>
      <c r="C76" s="50"/>
      <c r="D76" s="50"/>
      <c r="E76" s="50"/>
      <c r="F76" s="50"/>
      <c r="G76" s="50"/>
      <c r="H76" s="50"/>
      <c r="I76" s="50"/>
      <c r="J76" s="50"/>
      <c r="K76" s="50"/>
      <c r="L76" s="50"/>
      <c r="M76" s="50"/>
      <c r="N76" s="50"/>
      <c r="O76" s="50"/>
      <c r="P76" s="50"/>
      <c r="Q76" s="50"/>
    </row>
    <row r="77" spans="1:17" x14ac:dyDescent="0.2">
      <c r="A77" s="50"/>
      <c r="B77" s="50"/>
      <c r="C77" s="50"/>
      <c r="D77" s="50"/>
      <c r="E77" s="50"/>
      <c r="F77" s="50"/>
      <c r="G77" s="50"/>
      <c r="H77" s="50"/>
      <c r="I77" s="50"/>
      <c r="J77" s="50"/>
      <c r="K77" s="50"/>
      <c r="L77" s="50"/>
      <c r="M77" s="50"/>
      <c r="N77" s="50"/>
      <c r="O77" s="50"/>
      <c r="P77" s="50"/>
      <c r="Q77" s="50"/>
    </row>
    <row r="78" spans="1:17" x14ac:dyDescent="0.2">
      <c r="A78" s="50"/>
      <c r="B78" s="50"/>
      <c r="C78" s="50"/>
      <c r="D78" s="50"/>
      <c r="E78" s="50"/>
      <c r="F78" s="50"/>
      <c r="G78" s="50"/>
      <c r="H78" s="50"/>
      <c r="I78" s="50"/>
      <c r="J78" s="50"/>
      <c r="K78" s="50"/>
      <c r="L78" s="50"/>
      <c r="M78" s="50"/>
      <c r="N78" s="50"/>
      <c r="O78" s="50"/>
      <c r="P78" s="50"/>
      <c r="Q78" s="50"/>
    </row>
    <row r="79" spans="1:17" x14ac:dyDescent="0.2">
      <c r="A79" s="50"/>
      <c r="B79" s="50"/>
      <c r="C79" s="50"/>
      <c r="D79" s="50"/>
      <c r="E79" s="50"/>
      <c r="F79" s="50"/>
      <c r="G79" s="50"/>
      <c r="H79" s="50"/>
      <c r="I79" s="50"/>
      <c r="J79" s="50"/>
      <c r="K79" s="50"/>
      <c r="L79" s="50"/>
      <c r="M79" s="50"/>
      <c r="N79" s="50"/>
      <c r="O79" s="50"/>
      <c r="P79" s="50"/>
      <c r="Q79" s="50"/>
    </row>
    <row r="80" spans="1:17" x14ac:dyDescent="0.2">
      <c r="A80" s="50"/>
      <c r="B80" s="50"/>
      <c r="C80" s="50"/>
      <c r="D80" s="50"/>
      <c r="E80" s="50"/>
      <c r="F80" s="50"/>
      <c r="G80" s="50"/>
      <c r="H80" s="50"/>
      <c r="I80" s="50"/>
      <c r="J80" s="50"/>
      <c r="K80" s="50"/>
      <c r="L80" s="50"/>
      <c r="M80" s="50"/>
      <c r="N80" s="50"/>
      <c r="O80" s="50"/>
      <c r="P80" s="50"/>
      <c r="Q80" s="50"/>
    </row>
    <row r="81" spans="1:17" x14ac:dyDescent="0.2">
      <c r="A81" s="50"/>
      <c r="B81" s="50"/>
      <c r="C81" s="50"/>
      <c r="D81" s="50"/>
      <c r="E81" s="50"/>
      <c r="F81" s="50"/>
      <c r="G81" s="50"/>
      <c r="H81" s="50"/>
      <c r="I81" s="50"/>
      <c r="J81" s="50"/>
      <c r="K81" s="50"/>
      <c r="L81" s="50"/>
      <c r="M81" s="50"/>
      <c r="N81" s="50"/>
      <c r="O81" s="50"/>
      <c r="P81" s="50"/>
      <c r="Q81" s="50"/>
    </row>
    <row r="82" spans="1:17" x14ac:dyDescent="0.2">
      <c r="A82" s="50"/>
      <c r="B82" s="50"/>
      <c r="C82" s="50"/>
      <c r="D82" s="50"/>
      <c r="E82" s="50"/>
      <c r="F82" s="50"/>
      <c r="G82" s="50"/>
      <c r="H82" s="50"/>
      <c r="I82" s="50"/>
      <c r="J82" s="50"/>
      <c r="K82" s="50"/>
      <c r="L82" s="50"/>
      <c r="M82" s="50"/>
      <c r="N82" s="50"/>
      <c r="O82" s="50"/>
      <c r="P82" s="50"/>
      <c r="Q82" s="50"/>
    </row>
    <row r="83" spans="1:17" x14ac:dyDescent="0.2">
      <c r="A83" s="50"/>
      <c r="B83" s="50"/>
      <c r="C83" s="50"/>
      <c r="D83" s="50"/>
      <c r="E83" s="50"/>
      <c r="F83" s="50"/>
      <c r="G83" s="50"/>
      <c r="H83" s="50"/>
      <c r="I83" s="50"/>
      <c r="J83" s="50"/>
      <c r="K83" s="50"/>
      <c r="L83" s="50"/>
      <c r="M83" s="50"/>
      <c r="N83" s="50"/>
      <c r="O83" s="50"/>
      <c r="P83" s="50"/>
      <c r="Q83" s="50"/>
    </row>
    <row r="84" spans="1:17" x14ac:dyDescent="0.2">
      <c r="A84" s="50"/>
      <c r="B84" s="50"/>
      <c r="C84" s="50"/>
      <c r="D84" s="50"/>
      <c r="E84" s="50"/>
      <c r="F84" s="50"/>
      <c r="G84" s="50"/>
      <c r="H84" s="50"/>
      <c r="I84" s="50"/>
      <c r="J84" s="50"/>
      <c r="K84" s="50"/>
      <c r="L84" s="50"/>
      <c r="M84" s="50"/>
      <c r="N84" s="50"/>
      <c r="O84" s="50"/>
      <c r="P84" s="50"/>
      <c r="Q84" s="50"/>
    </row>
    <row r="85" spans="1:17" x14ac:dyDescent="0.2">
      <c r="A85" s="50"/>
      <c r="B85" s="50"/>
      <c r="C85" s="50"/>
      <c r="D85" s="50"/>
      <c r="E85" s="50"/>
      <c r="F85" s="50"/>
      <c r="G85" s="50"/>
      <c r="H85" s="50"/>
      <c r="I85" s="50"/>
      <c r="J85" s="50"/>
      <c r="K85" s="50"/>
      <c r="L85" s="50"/>
      <c r="M85" s="50"/>
      <c r="N85" s="50"/>
      <c r="O85" s="50"/>
      <c r="P85" s="50"/>
      <c r="Q85" s="50"/>
    </row>
    <row r="86" spans="1:17" x14ac:dyDescent="0.2">
      <c r="A86" s="50"/>
      <c r="B86" s="50"/>
      <c r="C86" s="50"/>
      <c r="D86" s="50"/>
      <c r="E86" s="50"/>
      <c r="F86" s="50"/>
      <c r="G86" s="50"/>
      <c r="H86" s="50"/>
      <c r="I86" s="50"/>
      <c r="J86" s="50"/>
      <c r="K86" s="50"/>
      <c r="L86" s="50"/>
      <c r="M86" s="50"/>
      <c r="N86" s="50"/>
      <c r="O86" s="50"/>
      <c r="P86" s="50"/>
      <c r="Q86" s="50"/>
    </row>
    <row r="87" spans="1:17" x14ac:dyDescent="0.2">
      <c r="A87" s="50"/>
      <c r="B87" s="50"/>
      <c r="C87" s="50"/>
      <c r="D87" s="50"/>
      <c r="E87" s="50"/>
      <c r="F87" s="50"/>
      <c r="G87" s="50"/>
      <c r="H87" s="50"/>
      <c r="I87" s="50"/>
      <c r="J87" s="50"/>
      <c r="K87" s="50"/>
      <c r="L87" s="50"/>
      <c r="M87" s="50"/>
      <c r="N87" s="50"/>
      <c r="O87" s="50"/>
      <c r="P87" s="50"/>
      <c r="Q87" s="50"/>
    </row>
    <row r="88" spans="1:17" x14ac:dyDescent="0.2">
      <c r="A88" s="50"/>
      <c r="B88" s="50"/>
      <c r="C88" s="50"/>
      <c r="D88" s="50"/>
      <c r="E88" s="50"/>
      <c r="F88" s="50"/>
      <c r="G88" s="50"/>
      <c r="H88" s="50"/>
      <c r="I88" s="50"/>
      <c r="J88" s="50"/>
      <c r="K88" s="50"/>
      <c r="L88" s="50"/>
      <c r="M88" s="50"/>
      <c r="N88" s="50"/>
      <c r="O88" s="50"/>
      <c r="P88" s="50"/>
      <c r="Q88" s="50"/>
    </row>
    <row r="89" spans="1:17" x14ac:dyDescent="0.2">
      <c r="A89" s="50"/>
      <c r="B89" s="50"/>
      <c r="C89" s="50"/>
      <c r="D89" s="50"/>
      <c r="E89" s="50"/>
      <c r="F89" s="50"/>
      <c r="G89" s="50"/>
      <c r="H89" s="50"/>
      <c r="I89" s="50"/>
      <c r="J89" s="50"/>
      <c r="K89" s="50"/>
      <c r="L89" s="50"/>
      <c r="M89" s="50"/>
      <c r="N89" s="50"/>
      <c r="O89" s="50"/>
      <c r="P89" s="50"/>
      <c r="Q89" s="50"/>
    </row>
    <row r="90" spans="1:17" x14ac:dyDescent="0.2">
      <c r="A90" s="50"/>
      <c r="B90" s="50"/>
      <c r="C90" s="50"/>
      <c r="D90" s="50"/>
      <c r="E90" s="50"/>
      <c r="F90" s="50"/>
      <c r="G90" s="50"/>
      <c r="H90" s="50"/>
      <c r="I90" s="50"/>
      <c r="J90" s="50"/>
      <c r="K90" s="50"/>
      <c r="L90" s="50"/>
      <c r="M90" s="50"/>
      <c r="N90" s="50"/>
      <c r="O90" s="50"/>
      <c r="P90" s="50"/>
      <c r="Q90" s="50"/>
    </row>
    <row r="91" spans="1:17" x14ac:dyDescent="0.2">
      <c r="A91" s="50"/>
      <c r="B91" s="50"/>
      <c r="C91" s="50"/>
      <c r="D91" s="50"/>
      <c r="E91" s="50"/>
      <c r="F91" s="50"/>
      <c r="G91" s="50"/>
      <c r="H91" s="50"/>
      <c r="I91" s="50"/>
      <c r="J91" s="50"/>
      <c r="K91" s="50"/>
      <c r="L91" s="50"/>
      <c r="M91" s="50"/>
      <c r="N91" s="50"/>
      <c r="O91" s="50"/>
      <c r="P91" s="50"/>
      <c r="Q91" s="50"/>
    </row>
    <row r="92" spans="1:17" x14ac:dyDescent="0.2">
      <c r="A92" s="50"/>
      <c r="B92" s="50"/>
      <c r="C92" s="50"/>
      <c r="D92" s="50"/>
      <c r="E92" s="50"/>
      <c r="F92" s="50"/>
      <c r="G92" s="50"/>
      <c r="H92" s="50"/>
      <c r="I92" s="50"/>
      <c r="J92" s="50"/>
      <c r="K92" s="50"/>
      <c r="L92" s="50"/>
      <c r="M92" s="50"/>
      <c r="N92" s="50"/>
      <c r="O92" s="50"/>
      <c r="P92" s="50"/>
      <c r="Q92" s="50"/>
    </row>
    <row r="93" spans="1:17" x14ac:dyDescent="0.2">
      <c r="A93" s="50"/>
      <c r="B93" s="50"/>
      <c r="C93" s="50"/>
      <c r="D93" s="50"/>
      <c r="E93" s="50"/>
      <c r="F93" s="50"/>
      <c r="G93" s="50"/>
      <c r="H93" s="50"/>
      <c r="I93" s="50"/>
      <c r="J93" s="50"/>
      <c r="K93" s="50"/>
      <c r="L93" s="50"/>
      <c r="M93" s="50"/>
      <c r="N93" s="50"/>
      <c r="O93" s="50"/>
      <c r="P93" s="50"/>
      <c r="Q93" s="50"/>
    </row>
    <row r="94" spans="1:17" x14ac:dyDescent="0.2">
      <c r="A94" s="50"/>
      <c r="B94" s="50"/>
      <c r="C94" s="50"/>
      <c r="D94" s="50"/>
      <c r="E94" s="50"/>
      <c r="F94" s="50"/>
      <c r="G94" s="50"/>
      <c r="H94" s="50"/>
      <c r="I94" s="50"/>
      <c r="J94" s="50"/>
      <c r="K94" s="50"/>
      <c r="L94" s="50"/>
      <c r="M94" s="50"/>
      <c r="N94" s="50"/>
      <c r="O94" s="50"/>
      <c r="P94" s="50"/>
      <c r="Q94" s="50"/>
    </row>
    <row r="95" spans="1:17" x14ac:dyDescent="0.2">
      <c r="A95" s="50"/>
      <c r="B95" s="50"/>
      <c r="C95" s="50"/>
      <c r="D95" s="50"/>
      <c r="E95" s="50"/>
      <c r="F95" s="50"/>
      <c r="G95" s="50"/>
      <c r="H95" s="50"/>
      <c r="I95" s="50"/>
      <c r="J95" s="50"/>
      <c r="K95" s="50"/>
      <c r="L95" s="50"/>
      <c r="M95" s="50"/>
      <c r="N95" s="50"/>
      <c r="O95" s="50"/>
      <c r="P95" s="50"/>
      <c r="Q95" s="50"/>
    </row>
    <row r="96" spans="1:17" x14ac:dyDescent="0.2">
      <c r="A96" s="50"/>
      <c r="B96" s="50"/>
      <c r="C96" s="50"/>
      <c r="D96" s="50"/>
      <c r="E96" s="50"/>
      <c r="F96" s="50"/>
      <c r="G96" s="50"/>
      <c r="H96" s="50"/>
      <c r="I96" s="50"/>
      <c r="J96" s="50"/>
      <c r="K96" s="50"/>
      <c r="L96" s="50"/>
      <c r="M96" s="50"/>
      <c r="N96" s="50"/>
      <c r="O96" s="50"/>
      <c r="P96" s="50"/>
      <c r="Q96" s="50"/>
    </row>
    <row r="97" spans="1:17" x14ac:dyDescent="0.2">
      <c r="A97" s="50"/>
      <c r="B97" s="50"/>
      <c r="C97" s="50"/>
      <c r="D97" s="50"/>
      <c r="E97" s="50"/>
      <c r="F97" s="50"/>
      <c r="G97" s="50"/>
      <c r="H97" s="50"/>
      <c r="I97" s="50"/>
      <c r="J97" s="50"/>
      <c r="K97" s="50"/>
      <c r="L97" s="50"/>
      <c r="M97" s="50"/>
      <c r="N97" s="50"/>
      <c r="O97" s="50"/>
      <c r="P97" s="50"/>
      <c r="Q97" s="50"/>
    </row>
    <row r="98" spans="1:17" x14ac:dyDescent="0.2">
      <c r="A98" s="50"/>
      <c r="B98" s="50"/>
      <c r="C98" s="50"/>
      <c r="D98" s="50"/>
      <c r="E98" s="50"/>
      <c r="F98" s="50"/>
      <c r="G98" s="50"/>
      <c r="H98" s="50"/>
      <c r="I98" s="50"/>
      <c r="J98" s="50"/>
      <c r="K98" s="50"/>
      <c r="L98" s="50"/>
      <c r="M98" s="50"/>
      <c r="N98" s="50"/>
      <c r="O98" s="50"/>
      <c r="P98" s="50"/>
      <c r="Q98" s="50"/>
    </row>
    <row r="99" spans="1:17" x14ac:dyDescent="0.2">
      <c r="A99" s="50"/>
      <c r="B99" s="50"/>
      <c r="C99" s="50"/>
      <c r="D99" s="50"/>
      <c r="E99" s="50"/>
      <c r="F99" s="50"/>
      <c r="G99" s="50"/>
      <c r="H99" s="50"/>
      <c r="I99" s="50"/>
      <c r="J99" s="50"/>
      <c r="K99" s="50"/>
      <c r="L99" s="50"/>
      <c r="M99" s="50"/>
      <c r="N99" s="50"/>
      <c r="O99" s="50"/>
      <c r="P99" s="50"/>
      <c r="Q99" s="50"/>
    </row>
    <row r="100" spans="1:17" x14ac:dyDescent="0.2">
      <c r="A100" s="50"/>
      <c r="B100" s="50"/>
      <c r="C100" s="50"/>
      <c r="D100" s="50"/>
      <c r="E100" s="50"/>
      <c r="F100" s="50"/>
      <c r="G100" s="50"/>
      <c r="H100" s="50"/>
      <c r="I100" s="50"/>
      <c r="J100" s="50"/>
      <c r="K100" s="50"/>
      <c r="L100" s="50"/>
      <c r="M100" s="50"/>
      <c r="N100" s="50"/>
      <c r="O100" s="50"/>
      <c r="P100" s="50"/>
      <c r="Q100" s="50"/>
    </row>
    <row r="101" spans="1:17" x14ac:dyDescent="0.2">
      <c r="A101" s="50"/>
      <c r="B101" s="50"/>
      <c r="C101" s="50"/>
      <c r="D101" s="50"/>
      <c r="E101" s="50"/>
      <c r="F101" s="50"/>
      <c r="G101" s="50"/>
      <c r="H101" s="50"/>
      <c r="I101" s="50"/>
      <c r="J101" s="50"/>
      <c r="K101" s="50"/>
      <c r="L101" s="50"/>
      <c r="M101" s="50"/>
      <c r="N101" s="50"/>
      <c r="O101" s="50"/>
      <c r="P101" s="50"/>
      <c r="Q101" s="50"/>
    </row>
    <row r="102" spans="1:17" x14ac:dyDescent="0.2">
      <c r="A102" s="50"/>
      <c r="B102" s="50"/>
      <c r="C102" s="50"/>
      <c r="D102" s="50"/>
      <c r="E102" s="50"/>
      <c r="F102" s="50"/>
      <c r="G102" s="50"/>
      <c r="H102" s="50"/>
      <c r="I102" s="50"/>
      <c r="J102" s="50"/>
      <c r="K102" s="50"/>
      <c r="L102" s="50"/>
      <c r="M102" s="50"/>
      <c r="N102" s="50"/>
      <c r="O102" s="50"/>
      <c r="P102" s="50"/>
      <c r="Q102" s="50"/>
    </row>
    <row r="103" spans="1:17" x14ac:dyDescent="0.2">
      <c r="A103" s="50"/>
      <c r="B103" s="50"/>
      <c r="C103" s="50"/>
      <c r="D103" s="50"/>
      <c r="E103" s="50"/>
      <c r="F103" s="50"/>
      <c r="G103" s="50"/>
      <c r="H103" s="50"/>
      <c r="I103" s="50"/>
      <c r="J103" s="50"/>
      <c r="K103" s="60"/>
      <c r="L103" s="50"/>
      <c r="M103" s="50"/>
      <c r="N103" s="50"/>
      <c r="O103" s="50"/>
      <c r="P103" s="50"/>
      <c r="Q103" s="50"/>
    </row>
  </sheetData>
  <dataValidations disablePrompts="1" count="1">
    <dataValidation type="list" allowBlank="1" showInputMessage="1" showErrorMessage="1" sqref="A3" xr:uid="{00000000-0002-0000-0100-000000000000}">
      <formula1>$K$65:$K$67</formula1>
    </dataValidation>
  </dataValidations>
  <pageMargins left="0.70866141732283472" right="0.70866141732283472" top="0.74803149606299213" bottom="0.74803149606299213" header="0.31496062992125984" footer="0.31496062992125984"/>
  <pageSetup paperSize="9" orientation="landscape"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575CA-5283-4A2F-AE16-7AC171C0715C}">
  <dimension ref="A1:Q81"/>
  <sheetViews>
    <sheetView zoomScaleNormal="100" workbookViewId="0"/>
  </sheetViews>
  <sheetFormatPr defaultColWidth="11.42578125" defaultRowHeight="15.75" customHeight="1" x14ac:dyDescent="0.2"/>
  <cols>
    <col min="1" max="1" width="26.85546875" style="54" customWidth="1"/>
    <col min="2" max="2" width="11.42578125" style="54" customWidth="1"/>
    <col min="3" max="3" width="12" style="54" customWidth="1"/>
    <col min="4" max="5" width="11.42578125" style="54" customWidth="1"/>
    <col min="6" max="6" width="15.85546875" style="54" customWidth="1"/>
    <col min="7" max="7" width="12.5703125" style="54" customWidth="1"/>
    <col min="8" max="9" width="11.42578125" style="54" customWidth="1"/>
    <col min="10" max="10" width="28.140625" style="54" customWidth="1"/>
    <col min="11" max="11" width="23.140625" style="54" hidden="1" customWidth="1"/>
    <col min="12" max="16384" width="11.42578125" style="54"/>
  </cols>
  <sheetData>
    <row r="1" spans="1:17" ht="15.75" customHeight="1" x14ac:dyDescent="0.25">
      <c r="A1" s="55" t="s">
        <v>85</v>
      </c>
      <c r="B1" s="62"/>
      <c r="C1" s="62"/>
      <c r="D1" s="50"/>
      <c r="E1" s="50"/>
      <c r="F1" s="50"/>
      <c r="G1" s="50"/>
      <c r="H1" s="50"/>
      <c r="I1" s="50"/>
      <c r="J1" s="50"/>
      <c r="K1" s="50"/>
      <c r="L1" s="50"/>
      <c r="M1" s="50"/>
      <c r="N1" s="50"/>
      <c r="O1" s="50"/>
      <c r="P1" s="50"/>
      <c r="Q1" s="50"/>
    </row>
    <row r="2" spans="1:17" ht="31.5" customHeight="1" x14ac:dyDescent="0.2">
      <c r="A2" s="50" t="s">
        <v>86</v>
      </c>
      <c r="B2" s="62"/>
      <c r="C2" s="62"/>
      <c r="D2" s="50"/>
      <c r="E2" s="50"/>
      <c r="F2" s="50"/>
      <c r="G2" s="50"/>
      <c r="H2" s="50"/>
      <c r="I2" s="50"/>
      <c r="J2" s="50"/>
      <c r="K2" s="50"/>
      <c r="L2" s="50"/>
      <c r="M2" s="50"/>
      <c r="N2" s="50"/>
      <c r="O2" s="50"/>
      <c r="P2" s="50"/>
      <c r="Q2" s="50"/>
    </row>
    <row r="3" spans="1:17" ht="15.75" customHeight="1" x14ac:dyDescent="0.2">
      <c r="A3" s="50" t="s">
        <v>87</v>
      </c>
      <c r="B3" s="50"/>
      <c r="C3" s="50"/>
      <c r="D3" s="50"/>
      <c r="E3" s="50"/>
      <c r="F3" s="50"/>
      <c r="G3" s="50"/>
      <c r="H3" s="50"/>
      <c r="I3" s="50"/>
      <c r="J3" s="50"/>
      <c r="K3" s="50"/>
      <c r="L3" s="50"/>
      <c r="M3" s="50"/>
      <c r="N3" s="50"/>
      <c r="O3" s="50"/>
      <c r="P3" s="50"/>
      <c r="Q3" s="50"/>
    </row>
    <row r="4" spans="1:17" ht="15.75" customHeight="1" x14ac:dyDescent="0.2">
      <c r="A4" s="63" t="s">
        <v>88</v>
      </c>
      <c r="B4" s="50"/>
      <c r="C4" s="50"/>
      <c r="D4" s="50"/>
      <c r="E4" s="50"/>
      <c r="F4" s="50"/>
      <c r="G4" s="50"/>
      <c r="H4" s="50"/>
      <c r="I4" s="50"/>
      <c r="J4" s="50"/>
      <c r="K4" s="50"/>
      <c r="L4" s="50"/>
      <c r="M4" s="50"/>
      <c r="N4" s="50"/>
      <c r="O4" s="50"/>
      <c r="P4" s="50"/>
      <c r="Q4" s="50"/>
    </row>
    <row r="5" spans="1:17" ht="15.75" customHeight="1" x14ac:dyDescent="0.2">
      <c r="A5" s="64" t="s">
        <v>89</v>
      </c>
      <c r="B5" s="64"/>
      <c r="C5" s="64"/>
      <c r="D5" s="64"/>
      <c r="E5" s="64"/>
      <c r="F5" s="64"/>
      <c r="G5" s="64"/>
      <c r="H5" s="64"/>
      <c r="I5" s="64"/>
      <c r="J5" s="50"/>
      <c r="K5" s="50"/>
      <c r="L5" s="50"/>
      <c r="M5" s="50"/>
      <c r="N5" s="50"/>
      <c r="O5" s="50"/>
      <c r="P5" s="50"/>
      <c r="Q5" s="50"/>
    </row>
    <row r="6" spans="1:17" ht="15.75" customHeight="1" x14ac:dyDescent="0.2">
      <c r="A6" s="65"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22 July 2026. The data in this table are consistent with records that reached the IRS by 12 May 2026.</v>
      </c>
      <c r="B6" s="66"/>
      <c r="C6" s="66"/>
      <c r="D6" s="66"/>
      <c r="E6" s="66"/>
      <c r="F6" s="66"/>
      <c r="G6" s="66"/>
      <c r="H6" s="66"/>
      <c r="I6" s="66"/>
      <c r="J6" s="50"/>
      <c r="K6" s="50"/>
      <c r="L6" s="50"/>
      <c r="M6" s="50"/>
      <c r="N6" s="50"/>
      <c r="O6" s="50"/>
      <c r="P6" s="50"/>
      <c r="Q6" s="50"/>
    </row>
    <row r="7" spans="1:17" ht="15.75" customHeight="1" x14ac:dyDescent="0.2">
      <c r="A7" s="67" t="s">
        <v>137</v>
      </c>
      <c r="B7" s="66"/>
      <c r="C7" s="66"/>
      <c r="D7" s="66"/>
      <c r="E7" s="66"/>
      <c r="F7" s="66"/>
      <c r="G7" s="66"/>
      <c r="H7" s="66"/>
      <c r="I7" s="66"/>
      <c r="J7" s="50"/>
      <c r="K7" s="50"/>
      <c r="L7" s="50"/>
      <c r="M7" s="50"/>
      <c r="N7" s="50"/>
      <c r="O7" s="50"/>
      <c r="P7" s="50"/>
      <c r="Q7" s="50"/>
    </row>
    <row r="8" spans="1:17" ht="15.75" customHeight="1" x14ac:dyDescent="0.2">
      <c r="A8" s="68" t="s">
        <v>138</v>
      </c>
      <c r="B8" s="69"/>
      <c r="C8" s="69"/>
      <c r="D8" s="69"/>
      <c r="E8" s="69"/>
      <c r="F8" s="69"/>
      <c r="G8" s="69"/>
      <c r="H8" s="69"/>
      <c r="I8" s="69"/>
      <c r="J8" s="50"/>
      <c r="K8" s="50"/>
      <c r="L8" s="50"/>
      <c r="M8" s="50"/>
      <c r="N8" s="50"/>
      <c r="O8" s="50"/>
      <c r="P8" s="50"/>
      <c r="Q8" s="50"/>
    </row>
    <row r="9" spans="1:17" ht="31.5" customHeight="1" x14ac:dyDescent="0.25">
      <c r="A9" s="55" t="s">
        <v>139</v>
      </c>
      <c r="B9" s="50"/>
      <c r="C9" s="50"/>
      <c r="D9" s="50"/>
      <c r="E9" s="50"/>
      <c r="F9" s="50"/>
      <c r="G9" s="50"/>
      <c r="H9" s="50"/>
      <c r="I9" s="50"/>
      <c r="J9" s="50"/>
      <c r="K9" s="50"/>
      <c r="L9" s="50"/>
      <c r="M9" s="50"/>
      <c r="N9" s="50"/>
    </row>
    <row r="10" spans="1:17" ht="15.75" customHeight="1" x14ac:dyDescent="0.2">
      <c r="A10" s="50" t="s">
        <v>140</v>
      </c>
      <c r="B10" s="50"/>
      <c r="C10" s="50"/>
      <c r="D10" s="50"/>
      <c r="E10" s="50"/>
      <c r="F10" s="50"/>
      <c r="G10" s="50"/>
      <c r="H10" s="50"/>
      <c r="I10" s="50"/>
      <c r="J10" s="50"/>
      <c r="K10" s="50"/>
      <c r="L10" s="50"/>
      <c r="M10" s="50"/>
      <c r="N10" s="50"/>
    </row>
    <row r="11" spans="1:17" ht="15.75" customHeight="1" x14ac:dyDescent="0.2">
      <c r="A11" s="50" t="s">
        <v>141</v>
      </c>
      <c r="B11" s="50"/>
      <c r="C11" s="50"/>
      <c r="D11" s="50"/>
      <c r="E11" s="50"/>
      <c r="F11" s="50"/>
      <c r="G11" s="50"/>
      <c r="H11" s="50"/>
      <c r="I11" s="50"/>
      <c r="J11" s="50"/>
      <c r="K11" s="50"/>
      <c r="L11" s="50"/>
      <c r="M11" s="50"/>
      <c r="N11" s="50"/>
    </row>
    <row r="12" spans="1:17" ht="15.75" customHeight="1" x14ac:dyDescent="0.2">
      <c r="A12" s="70" t="s">
        <v>142</v>
      </c>
      <c r="B12" s="50"/>
      <c r="C12" s="50"/>
      <c r="D12" s="50"/>
      <c r="E12" s="50"/>
      <c r="F12" s="50"/>
      <c r="G12" s="50"/>
      <c r="H12" s="50"/>
      <c r="I12" s="50"/>
      <c r="J12" s="50"/>
      <c r="K12" s="50"/>
      <c r="L12" s="50"/>
      <c r="M12" s="50"/>
      <c r="N12" s="50"/>
    </row>
    <row r="13" spans="1:17" ht="15.75" customHeight="1" x14ac:dyDescent="0.2">
      <c r="A13" s="70" t="s">
        <v>143</v>
      </c>
      <c r="B13" s="50"/>
      <c r="C13" s="50"/>
      <c r="D13" s="50"/>
      <c r="E13" s="50"/>
      <c r="F13" s="50"/>
      <c r="G13" s="50"/>
      <c r="H13" s="50"/>
      <c r="I13" s="50"/>
      <c r="J13" s="50"/>
      <c r="K13" s="50"/>
      <c r="L13" s="50"/>
      <c r="M13" s="50"/>
      <c r="N13" s="50"/>
    </row>
    <row r="14" spans="1:17" ht="15.75" customHeight="1" x14ac:dyDescent="0.2">
      <c r="A14" s="70" t="s">
        <v>144</v>
      </c>
      <c r="B14" s="50"/>
      <c r="C14" s="50"/>
      <c r="D14" s="50"/>
      <c r="E14" s="50"/>
      <c r="F14" s="50"/>
      <c r="G14" s="50"/>
      <c r="H14" s="50"/>
      <c r="I14" s="50"/>
      <c r="J14" s="50"/>
      <c r="K14" s="50"/>
      <c r="L14" s="50"/>
      <c r="M14" s="50"/>
      <c r="N14" s="50"/>
    </row>
    <row r="15" spans="1:17" ht="15.75" customHeight="1" x14ac:dyDescent="0.2">
      <c r="A15" s="64" t="s">
        <v>145</v>
      </c>
      <c r="B15" s="50"/>
      <c r="C15" s="50"/>
      <c r="D15" s="50"/>
      <c r="E15" s="50"/>
      <c r="F15" s="50"/>
      <c r="G15" s="50"/>
      <c r="H15" s="50"/>
      <c r="I15" s="50"/>
      <c r="J15" s="50"/>
      <c r="K15" s="50"/>
      <c r="L15" s="50"/>
      <c r="M15" s="50"/>
      <c r="N15" s="50"/>
    </row>
    <row r="16" spans="1:17" ht="31.5" customHeight="1" x14ac:dyDescent="0.25">
      <c r="A16" s="55" t="s">
        <v>90</v>
      </c>
      <c r="B16" s="71"/>
      <c r="C16" s="71"/>
      <c r="D16" s="71"/>
      <c r="E16" s="71"/>
      <c r="F16" s="71"/>
      <c r="G16" s="71"/>
      <c r="H16" s="71"/>
      <c r="I16" s="71"/>
      <c r="J16" s="50"/>
      <c r="K16" s="50"/>
      <c r="L16" s="50"/>
      <c r="M16" s="50"/>
      <c r="N16" s="50"/>
      <c r="O16" s="50"/>
      <c r="P16" s="50"/>
      <c r="Q16" s="50"/>
    </row>
    <row r="17" spans="1:17" ht="15.75" customHeight="1" x14ac:dyDescent="0.2">
      <c r="A17" s="50" t="s">
        <v>91</v>
      </c>
      <c r="B17" s="50"/>
      <c r="C17" s="50"/>
      <c r="D17" s="50"/>
      <c r="E17" s="50"/>
      <c r="F17" s="50"/>
      <c r="G17" s="50"/>
      <c r="H17" s="50"/>
      <c r="I17" s="50"/>
      <c r="J17" s="50"/>
      <c r="K17" s="50"/>
      <c r="L17" s="50"/>
      <c r="M17" s="50"/>
      <c r="N17" s="50"/>
      <c r="O17" s="50"/>
      <c r="P17" s="50"/>
      <c r="Q17" s="50"/>
    </row>
    <row r="18" spans="1:17" ht="31.5" customHeight="1" x14ac:dyDescent="0.25">
      <c r="A18" s="72" t="s">
        <v>146</v>
      </c>
    </row>
    <row r="19" spans="1:17" ht="15.75" customHeight="1" x14ac:dyDescent="0.2">
      <c r="A19" s="54" t="s">
        <v>147</v>
      </c>
    </row>
    <row r="20" spans="1:17" ht="31.5" customHeight="1" x14ac:dyDescent="0.2">
      <c r="A20" s="50" t="s">
        <v>92</v>
      </c>
      <c r="B20" s="73"/>
      <c r="C20" s="73"/>
      <c r="D20" s="73"/>
      <c r="E20" s="73"/>
      <c r="F20" s="73"/>
      <c r="G20" s="73"/>
      <c r="H20" s="73"/>
      <c r="I20" s="73"/>
      <c r="J20" s="50"/>
      <c r="K20" s="50"/>
      <c r="L20" s="50"/>
      <c r="M20" s="50"/>
      <c r="N20" s="50"/>
      <c r="O20" s="50"/>
      <c r="P20" s="50"/>
      <c r="Q20" s="50"/>
    </row>
    <row r="21" spans="1:17" ht="31.5" customHeight="1" x14ac:dyDescent="0.2">
      <c r="A21" s="50" t="s">
        <v>93</v>
      </c>
      <c r="B21" s="73"/>
      <c r="C21" s="73"/>
      <c r="D21" s="73"/>
      <c r="E21" s="73"/>
      <c r="F21" s="73"/>
      <c r="G21" s="73"/>
      <c r="H21" s="73"/>
      <c r="I21" s="73"/>
      <c r="J21" s="50"/>
      <c r="K21" s="50"/>
      <c r="L21" s="50"/>
      <c r="M21" s="50"/>
      <c r="N21" s="50"/>
      <c r="O21" s="50"/>
      <c r="P21" s="50"/>
      <c r="Q21" s="50"/>
    </row>
    <row r="22" spans="1:17" ht="31.5" customHeight="1" x14ac:dyDescent="0.2">
      <c r="A22" s="63" t="s">
        <v>94</v>
      </c>
      <c r="B22" s="63"/>
      <c r="C22" s="63"/>
      <c r="D22" s="63"/>
      <c r="E22" s="63"/>
      <c r="F22" s="73"/>
      <c r="G22" s="73"/>
      <c r="H22" s="73"/>
      <c r="I22" s="73"/>
      <c r="J22" s="50"/>
      <c r="K22" s="50"/>
      <c r="L22" s="50"/>
      <c r="M22" s="50"/>
      <c r="N22" s="50"/>
      <c r="O22" s="50"/>
      <c r="P22" s="50"/>
      <c r="Q22" s="50"/>
    </row>
    <row r="23" spans="1:17" ht="31.5" customHeight="1" x14ac:dyDescent="0.2">
      <c r="A23" s="63" t="s">
        <v>95</v>
      </c>
      <c r="B23" s="69"/>
      <c r="C23" s="69"/>
      <c r="D23" s="69"/>
      <c r="E23" s="69"/>
      <c r="F23" s="69"/>
      <c r="G23" s="69"/>
      <c r="H23" s="69"/>
      <c r="I23" s="69"/>
      <c r="J23" s="50"/>
      <c r="K23" s="50"/>
      <c r="L23" s="50"/>
      <c r="M23" s="50"/>
      <c r="N23" s="50"/>
      <c r="O23" s="50"/>
      <c r="P23" s="50"/>
      <c r="Q23" s="50"/>
    </row>
    <row r="24" spans="1:17" ht="31.5" customHeight="1" x14ac:dyDescent="0.2">
      <c r="A24" s="50" t="s">
        <v>158</v>
      </c>
      <c r="B24" s="50"/>
      <c r="C24" s="50"/>
      <c r="D24" s="50"/>
      <c r="E24" s="50"/>
      <c r="F24" s="50"/>
      <c r="G24" s="50"/>
      <c r="H24" s="50"/>
      <c r="I24" s="50"/>
      <c r="J24" s="48"/>
      <c r="K24" s="50"/>
      <c r="L24" s="50"/>
      <c r="M24" s="50"/>
      <c r="N24" s="50"/>
      <c r="O24" s="50"/>
      <c r="P24" s="50"/>
      <c r="Q24" s="50"/>
    </row>
    <row r="25" spans="1:17" ht="15.75" customHeight="1" x14ac:dyDescent="0.2">
      <c r="A25" s="63" t="s">
        <v>132</v>
      </c>
      <c r="B25" s="63"/>
      <c r="C25" s="63"/>
      <c r="D25" s="63"/>
      <c r="E25" s="50"/>
      <c r="F25" s="50"/>
      <c r="G25" s="50"/>
      <c r="H25" s="50"/>
      <c r="I25" s="50"/>
      <c r="J25" s="50"/>
      <c r="K25" s="50"/>
      <c r="L25" s="50"/>
      <c r="M25" s="50"/>
      <c r="N25" s="50"/>
      <c r="O25" s="50"/>
      <c r="P25" s="50"/>
      <c r="Q25" s="50"/>
    </row>
    <row r="26" spans="1:17" ht="15.75" customHeight="1" x14ac:dyDescent="0.2">
      <c r="A26" s="63" t="s">
        <v>96</v>
      </c>
      <c r="B26" s="63"/>
      <c r="C26" s="63"/>
      <c r="D26" s="63"/>
      <c r="E26" s="50"/>
      <c r="F26" s="63"/>
      <c r="G26" s="50"/>
      <c r="H26" s="50"/>
      <c r="I26" s="74"/>
      <c r="J26" s="50"/>
      <c r="K26" s="50"/>
      <c r="L26" s="50"/>
      <c r="M26" s="50"/>
      <c r="N26" s="50"/>
      <c r="O26" s="50"/>
      <c r="P26" s="50"/>
      <c r="Q26" s="50"/>
    </row>
    <row r="27" spans="1:17" ht="15.75" customHeight="1" x14ac:dyDescent="0.2">
      <c r="A27" s="63" t="s">
        <v>97</v>
      </c>
      <c r="B27" s="63"/>
      <c r="C27" s="63"/>
      <c r="D27" s="63"/>
      <c r="E27" s="63"/>
      <c r="F27" s="50"/>
      <c r="G27" s="50"/>
      <c r="H27" s="50"/>
      <c r="I27" s="74"/>
      <c r="J27" s="50"/>
      <c r="K27" s="50"/>
      <c r="L27" s="50"/>
      <c r="M27" s="50"/>
      <c r="N27" s="50"/>
      <c r="O27" s="50"/>
      <c r="P27" s="50"/>
      <c r="Q27" s="50"/>
    </row>
    <row r="28" spans="1:17" ht="15.75" customHeight="1" x14ac:dyDescent="0.2">
      <c r="A28" s="61" t="s">
        <v>98</v>
      </c>
      <c r="B28" s="50"/>
      <c r="C28" s="50"/>
      <c r="D28" s="50"/>
      <c r="E28" s="50"/>
      <c r="F28" s="50"/>
      <c r="G28" s="50"/>
      <c r="H28" s="50"/>
      <c r="I28" s="50"/>
      <c r="J28" s="50"/>
      <c r="K28" s="50"/>
      <c r="L28" s="50"/>
      <c r="M28" s="50"/>
      <c r="N28" s="50"/>
      <c r="O28" s="50"/>
      <c r="P28" s="50"/>
      <c r="Q28" s="50"/>
    </row>
    <row r="29" spans="1:17" ht="15.75" customHeight="1" x14ac:dyDescent="0.2">
      <c r="A29" s="50"/>
      <c r="B29" s="50"/>
      <c r="C29" s="50"/>
      <c r="D29" s="50"/>
      <c r="E29" s="50"/>
      <c r="F29" s="50"/>
      <c r="G29" s="50"/>
      <c r="H29" s="50"/>
      <c r="I29" s="50"/>
      <c r="J29" s="50"/>
      <c r="K29" s="50"/>
      <c r="L29" s="50"/>
      <c r="M29" s="50"/>
      <c r="N29" s="50"/>
      <c r="O29" s="50"/>
      <c r="P29" s="50"/>
      <c r="Q29" s="50"/>
    </row>
    <row r="30" spans="1:17" ht="15.75" customHeight="1" x14ac:dyDescent="0.2">
      <c r="A30" s="50"/>
      <c r="B30" s="50"/>
      <c r="C30" s="50"/>
      <c r="D30" s="50"/>
      <c r="E30" s="50"/>
      <c r="F30" s="50"/>
      <c r="G30" s="50"/>
      <c r="H30" s="50"/>
      <c r="I30" s="50"/>
      <c r="J30" s="50"/>
      <c r="K30" s="50"/>
      <c r="L30" s="50"/>
      <c r="M30" s="50"/>
      <c r="N30" s="50"/>
      <c r="O30" s="50"/>
      <c r="P30" s="50"/>
      <c r="Q30" s="50"/>
    </row>
    <row r="31" spans="1:17" ht="15.75" customHeight="1" x14ac:dyDescent="0.2">
      <c r="A31" s="50"/>
      <c r="B31" s="50"/>
      <c r="C31" s="50"/>
      <c r="D31" s="50"/>
      <c r="E31" s="50"/>
      <c r="F31" s="50"/>
      <c r="G31" s="50"/>
      <c r="H31" s="50"/>
      <c r="I31" s="50"/>
      <c r="J31" s="50"/>
      <c r="K31" s="50"/>
      <c r="L31" s="50"/>
      <c r="M31" s="50"/>
      <c r="N31" s="50"/>
      <c r="O31" s="50"/>
      <c r="P31" s="50"/>
      <c r="Q31" s="50"/>
    </row>
    <row r="32" spans="1:17" ht="15.75" customHeight="1" x14ac:dyDescent="0.2">
      <c r="A32" s="50"/>
      <c r="B32" s="50"/>
      <c r="C32" s="50"/>
      <c r="D32" s="50"/>
      <c r="E32" s="50"/>
      <c r="F32" s="50"/>
      <c r="G32" s="50"/>
      <c r="H32" s="50"/>
      <c r="I32" s="50"/>
      <c r="J32" s="50"/>
      <c r="K32" s="50"/>
      <c r="L32" s="50"/>
      <c r="M32" s="50"/>
      <c r="N32" s="50"/>
      <c r="O32" s="50"/>
      <c r="P32" s="50"/>
      <c r="Q32" s="50"/>
    </row>
    <row r="33" spans="1:17" ht="15.75" customHeight="1" x14ac:dyDescent="0.2">
      <c r="A33" s="50"/>
      <c r="B33" s="50"/>
      <c r="C33" s="50"/>
      <c r="D33" s="50"/>
      <c r="E33" s="50"/>
      <c r="F33" s="50"/>
      <c r="G33" s="50"/>
      <c r="H33" s="50"/>
      <c r="I33" s="50"/>
      <c r="J33" s="50"/>
      <c r="K33" s="50"/>
      <c r="L33" s="50"/>
      <c r="M33" s="50"/>
      <c r="N33" s="50"/>
      <c r="O33" s="50"/>
      <c r="P33" s="50"/>
      <c r="Q33" s="50"/>
    </row>
    <row r="34" spans="1:17" ht="15.75" customHeight="1" x14ac:dyDescent="0.2">
      <c r="A34" s="50"/>
      <c r="B34" s="50"/>
      <c r="C34" s="50"/>
      <c r="D34" s="50"/>
      <c r="E34" s="50"/>
      <c r="F34" s="50"/>
      <c r="G34" s="50"/>
      <c r="H34" s="50"/>
      <c r="I34" s="50"/>
      <c r="J34" s="50"/>
      <c r="K34" s="50"/>
      <c r="L34" s="50"/>
      <c r="M34" s="50"/>
      <c r="N34" s="50"/>
      <c r="O34" s="50"/>
      <c r="P34" s="50"/>
      <c r="Q34" s="50"/>
    </row>
    <row r="35" spans="1:17" ht="15.75" customHeight="1" x14ac:dyDescent="0.2">
      <c r="A35" s="50"/>
      <c r="B35" s="50"/>
      <c r="C35" s="50"/>
      <c r="D35" s="50"/>
      <c r="E35" s="50"/>
      <c r="F35" s="50"/>
      <c r="G35" s="50"/>
      <c r="H35" s="50"/>
      <c r="I35" s="50"/>
      <c r="J35" s="50"/>
      <c r="K35" s="50"/>
      <c r="L35" s="50"/>
      <c r="M35" s="50"/>
      <c r="N35" s="50"/>
      <c r="O35" s="50"/>
      <c r="P35" s="50"/>
      <c r="Q35" s="50"/>
    </row>
    <row r="36" spans="1:17" ht="15.75" customHeight="1" x14ac:dyDescent="0.2">
      <c r="A36" s="50"/>
      <c r="B36" s="50"/>
      <c r="C36" s="50"/>
      <c r="D36" s="50"/>
      <c r="E36" s="50"/>
      <c r="F36" s="50"/>
      <c r="G36" s="50"/>
      <c r="H36" s="50"/>
      <c r="I36" s="50"/>
      <c r="J36" s="50"/>
      <c r="K36" s="50"/>
      <c r="L36" s="50"/>
      <c r="M36" s="50"/>
      <c r="N36" s="50"/>
      <c r="O36" s="50"/>
      <c r="P36" s="50"/>
      <c r="Q36" s="50"/>
    </row>
    <row r="37" spans="1:17" ht="15.75" customHeight="1" x14ac:dyDescent="0.2">
      <c r="A37" s="50"/>
      <c r="B37" s="50"/>
      <c r="C37" s="50"/>
      <c r="D37" s="50"/>
      <c r="E37" s="50"/>
      <c r="F37" s="50"/>
      <c r="G37" s="50"/>
      <c r="H37" s="50"/>
      <c r="I37" s="50"/>
      <c r="J37" s="50"/>
      <c r="K37" s="50"/>
      <c r="L37" s="50"/>
      <c r="M37" s="50"/>
      <c r="N37" s="50"/>
      <c r="O37" s="50"/>
      <c r="P37" s="50"/>
      <c r="Q37" s="50"/>
    </row>
    <row r="38" spans="1:17" ht="15.75" customHeight="1" x14ac:dyDescent="0.2">
      <c r="A38" s="50"/>
      <c r="B38" s="50"/>
      <c r="C38" s="50"/>
      <c r="D38" s="50"/>
      <c r="E38" s="50"/>
      <c r="F38" s="50"/>
      <c r="G38" s="50"/>
      <c r="H38" s="50"/>
      <c r="I38" s="50"/>
      <c r="J38" s="50"/>
      <c r="K38" s="50"/>
      <c r="L38" s="50"/>
      <c r="M38" s="50"/>
      <c r="N38" s="50"/>
      <c r="O38" s="50"/>
      <c r="P38" s="50"/>
      <c r="Q38" s="50"/>
    </row>
    <row r="39" spans="1:17" ht="15.75" customHeight="1" x14ac:dyDescent="0.2">
      <c r="A39" s="50"/>
      <c r="B39" s="50"/>
      <c r="C39" s="50"/>
      <c r="D39" s="50"/>
      <c r="E39" s="50"/>
      <c r="F39" s="50"/>
      <c r="G39" s="50"/>
      <c r="H39" s="50"/>
      <c r="I39" s="50"/>
      <c r="J39" s="50"/>
      <c r="K39" s="50"/>
      <c r="L39" s="50"/>
      <c r="M39" s="50"/>
      <c r="N39" s="50"/>
      <c r="O39" s="50"/>
      <c r="P39" s="50"/>
      <c r="Q39" s="50"/>
    </row>
    <row r="40" spans="1:17" ht="15.75" customHeight="1" x14ac:dyDescent="0.2">
      <c r="A40" s="50"/>
      <c r="B40" s="50"/>
      <c r="C40" s="50"/>
      <c r="D40" s="50"/>
      <c r="E40" s="50"/>
      <c r="F40" s="50"/>
      <c r="G40" s="50"/>
      <c r="H40" s="50"/>
      <c r="I40" s="50"/>
      <c r="J40" s="50"/>
      <c r="K40" s="50"/>
      <c r="L40" s="50"/>
      <c r="M40" s="50"/>
      <c r="N40" s="50"/>
      <c r="O40" s="50"/>
      <c r="P40" s="50"/>
      <c r="Q40" s="50"/>
    </row>
    <row r="41" spans="1:17" ht="15.75" customHeight="1" x14ac:dyDescent="0.2">
      <c r="A41" s="50"/>
      <c r="B41" s="50"/>
      <c r="C41" s="50"/>
      <c r="D41" s="50"/>
      <c r="E41" s="50"/>
      <c r="F41" s="50"/>
      <c r="G41" s="50"/>
      <c r="H41" s="50"/>
      <c r="I41" s="50"/>
      <c r="J41" s="50"/>
      <c r="K41" s="50"/>
      <c r="L41" s="50"/>
      <c r="M41" s="50"/>
      <c r="N41" s="50"/>
      <c r="O41" s="50"/>
      <c r="P41" s="50"/>
      <c r="Q41" s="50"/>
    </row>
    <row r="42" spans="1:17" ht="15.75" customHeight="1" x14ac:dyDescent="0.2">
      <c r="A42" s="50"/>
      <c r="B42" s="50"/>
      <c r="C42" s="50"/>
      <c r="D42" s="50"/>
      <c r="E42" s="50"/>
      <c r="F42" s="50"/>
      <c r="G42" s="50"/>
      <c r="H42" s="50"/>
      <c r="I42" s="50"/>
      <c r="J42" s="50"/>
      <c r="K42" s="50"/>
      <c r="L42" s="50"/>
      <c r="M42" s="50"/>
      <c r="N42" s="50"/>
      <c r="O42" s="50"/>
      <c r="P42" s="50"/>
      <c r="Q42" s="50"/>
    </row>
    <row r="43" spans="1:17" ht="15.75" customHeight="1" x14ac:dyDescent="0.2">
      <c r="A43" s="50"/>
      <c r="B43" s="50"/>
      <c r="C43" s="50"/>
      <c r="D43" s="50"/>
      <c r="E43" s="50"/>
      <c r="F43" s="50"/>
      <c r="G43" s="50"/>
      <c r="H43" s="50"/>
      <c r="I43" s="50"/>
      <c r="J43" s="50"/>
      <c r="K43" s="50" t="s">
        <v>84</v>
      </c>
      <c r="L43" s="50"/>
      <c r="M43" s="50"/>
      <c r="N43" s="50"/>
      <c r="O43" s="50"/>
      <c r="P43" s="50"/>
      <c r="Q43" s="50"/>
    </row>
    <row r="44" spans="1:17" ht="15.75" customHeight="1" x14ac:dyDescent="0.2">
      <c r="A44" s="50"/>
      <c r="B44" s="50"/>
      <c r="C44" s="50"/>
      <c r="D44" s="50"/>
      <c r="E44" s="50"/>
      <c r="F44" s="50"/>
      <c r="G44" s="50"/>
      <c r="H44" s="50"/>
      <c r="I44" s="50"/>
      <c r="J44" s="50"/>
      <c r="K44" s="50" t="s">
        <v>99</v>
      </c>
      <c r="L44" s="50"/>
      <c r="M44" s="50"/>
      <c r="N44" s="50"/>
      <c r="O44" s="50"/>
      <c r="P44" s="50"/>
      <c r="Q44" s="50"/>
    </row>
    <row r="45" spans="1:17" ht="15.75" customHeight="1" x14ac:dyDescent="0.2">
      <c r="A45" s="50"/>
      <c r="B45" s="50"/>
      <c r="C45" s="50"/>
      <c r="D45" s="50"/>
      <c r="E45" s="50"/>
      <c r="F45" s="50"/>
      <c r="G45" s="50"/>
      <c r="H45" s="50"/>
      <c r="I45" s="50"/>
      <c r="J45" s="50"/>
      <c r="K45" s="50" t="s">
        <v>100</v>
      </c>
      <c r="L45" s="50"/>
      <c r="M45" s="50"/>
      <c r="N45" s="50"/>
      <c r="O45" s="50"/>
      <c r="P45" s="50"/>
      <c r="Q45" s="50"/>
    </row>
    <row r="46" spans="1:17" ht="15.75" customHeight="1" x14ac:dyDescent="0.2">
      <c r="A46" s="50"/>
      <c r="B46" s="50"/>
      <c r="C46" s="50"/>
      <c r="D46" s="50"/>
      <c r="E46" s="50"/>
      <c r="F46" s="50"/>
      <c r="G46" s="50"/>
      <c r="H46" s="50"/>
      <c r="I46" s="50"/>
      <c r="J46" s="50"/>
      <c r="K46" s="50"/>
      <c r="L46" s="50"/>
      <c r="M46" s="50"/>
      <c r="N46" s="50"/>
      <c r="O46" s="50"/>
      <c r="P46" s="50"/>
      <c r="Q46" s="50"/>
    </row>
    <row r="47" spans="1:17" ht="15.75" customHeight="1" x14ac:dyDescent="0.2">
      <c r="A47" s="50"/>
      <c r="B47" s="50"/>
      <c r="C47" s="50"/>
      <c r="D47" s="50"/>
      <c r="E47" s="50"/>
      <c r="F47" s="50"/>
      <c r="G47" s="50"/>
      <c r="H47" s="50"/>
      <c r="I47" s="50"/>
      <c r="J47" s="50"/>
      <c r="K47" s="50"/>
      <c r="L47" s="50"/>
      <c r="M47" s="50"/>
      <c r="N47" s="50"/>
      <c r="O47" s="50"/>
      <c r="P47" s="50"/>
      <c r="Q47" s="50"/>
    </row>
    <row r="48" spans="1:17" ht="15.75" customHeight="1" x14ac:dyDescent="0.2">
      <c r="A48" s="50"/>
      <c r="B48" s="50"/>
      <c r="C48" s="50"/>
      <c r="D48" s="50"/>
      <c r="E48" s="50"/>
      <c r="F48" s="50"/>
      <c r="G48" s="50"/>
      <c r="H48" s="50"/>
      <c r="I48" s="50"/>
      <c r="J48" s="50"/>
      <c r="K48" s="50"/>
      <c r="L48" s="50"/>
      <c r="M48" s="50"/>
      <c r="N48" s="50"/>
      <c r="O48" s="50"/>
      <c r="P48" s="50"/>
      <c r="Q48" s="50"/>
    </row>
    <row r="49" spans="1:17" ht="15.75" customHeight="1" x14ac:dyDescent="0.2">
      <c r="A49" s="50"/>
      <c r="B49" s="50"/>
      <c r="C49" s="50"/>
      <c r="D49" s="50"/>
      <c r="E49" s="50"/>
      <c r="F49" s="50"/>
      <c r="G49" s="50"/>
      <c r="H49" s="50"/>
      <c r="I49" s="50"/>
      <c r="J49" s="50"/>
      <c r="K49" s="50"/>
      <c r="L49" s="50"/>
      <c r="M49" s="50"/>
      <c r="N49" s="50"/>
      <c r="O49" s="50"/>
      <c r="P49" s="50"/>
      <c r="Q49" s="50"/>
    </row>
    <row r="50" spans="1:17" ht="15.75" customHeight="1" x14ac:dyDescent="0.2">
      <c r="A50" s="50"/>
      <c r="B50" s="50"/>
      <c r="C50" s="50"/>
      <c r="D50" s="50"/>
      <c r="E50" s="50"/>
      <c r="F50" s="50"/>
      <c r="G50" s="50"/>
      <c r="H50" s="50"/>
      <c r="I50" s="50"/>
      <c r="J50" s="50"/>
      <c r="K50" s="50"/>
      <c r="L50" s="50"/>
      <c r="M50" s="50"/>
      <c r="N50" s="50"/>
      <c r="O50" s="50"/>
      <c r="P50" s="50"/>
      <c r="Q50" s="50"/>
    </row>
    <row r="51" spans="1:17" ht="15.75" customHeight="1" x14ac:dyDescent="0.2">
      <c r="A51" s="50"/>
      <c r="B51" s="50"/>
      <c r="C51" s="50"/>
      <c r="D51" s="50"/>
      <c r="E51" s="50"/>
      <c r="F51" s="50"/>
      <c r="G51" s="50"/>
      <c r="H51" s="50"/>
      <c r="I51" s="50"/>
      <c r="J51" s="50"/>
      <c r="K51" s="50"/>
      <c r="L51" s="50"/>
      <c r="M51" s="50"/>
      <c r="N51" s="50"/>
      <c r="O51" s="50"/>
      <c r="P51" s="50"/>
      <c r="Q51" s="50"/>
    </row>
    <row r="52" spans="1:17" ht="15.75" customHeight="1" x14ac:dyDescent="0.2">
      <c r="A52" s="50"/>
      <c r="B52" s="50"/>
      <c r="C52" s="50"/>
      <c r="D52" s="50"/>
      <c r="E52" s="50"/>
      <c r="F52" s="50"/>
      <c r="G52" s="50"/>
      <c r="H52" s="50"/>
      <c r="I52" s="50"/>
      <c r="J52" s="50"/>
      <c r="K52" s="50"/>
      <c r="L52" s="50"/>
      <c r="M52" s="50"/>
      <c r="N52" s="50"/>
      <c r="O52" s="50"/>
      <c r="P52" s="50"/>
      <c r="Q52" s="50"/>
    </row>
    <row r="53" spans="1:17" ht="15.75" customHeight="1" x14ac:dyDescent="0.2">
      <c r="A53" s="50"/>
      <c r="B53" s="50"/>
      <c r="C53" s="50"/>
      <c r="D53" s="50"/>
      <c r="E53" s="50"/>
      <c r="F53" s="50"/>
      <c r="G53" s="50"/>
      <c r="H53" s="50"/>
      <c r="I53" s="50"/>
      <c r="J53" s="50"/>
      <c r="K53" s="50"/>
      <c r="L53" s="50"/>
      <c r="M53" s="50"/>
      <c r="N53" s="50"/>
      <c r="O53" s="50"/>
      <c r="P53" s="50"/>
      <c r="Q53" s="50"/>
    </row>
    <row r="54" spans="1:17" ht="15.75" customHeight="1" x14ac:dyDescent="0.2">
      <c r="A54" s="50"/>
      <c r="B54" s="50"/>
      <c r="C54" s="50"/>
      <c r="D54" s="50"/>
      <c r="E54" s="50"/>
      <c r="F54" s="50"/>
      <c r="G54" s="50"/>
      <c r="H54" s="50"/>
      <c r="I54" s="50"/>
      <c r="J54" s="50"/>
      <c r="K54" s="50"/>
      <c r="L54" s="50"/>
      <c r="M54" s="50"/>
      <c r="N54" s="50"/>
      <c r="O54" s="50"/>
      <c r="P54" s="50"/>
      <c r="Q54" s="50"/>
    </row>
    <row r="55" spans="1:17" ht="15.75" customHeight="1" x14ac:dyDescent="0.2">
      <c r="A55" s="50"/>
      <c r="B55" s="50"/>
      <c r="C55" s="50"/>
      <c r="D55" s="50"/>
      <c r="E55" s="50"/>
      <c r="F55" s="50"/>
      <c r="G55" s="50"/>
      <c r="H55" s="50"/>
      <c r="I55" s="50"/>
      <c r="J55" s="50"/>
      <c r="K55" s="50"/>
      <c r="L55" s="50"/>
      <c r="M55" s="50"/>
      <c r="N55" s="50"/>
      <c r="O55" s="50"/>
      <c r="P55" s="50"/>
      <c r="Q55" s="50"/>
    </row>
    <row r="56" spans="1:17" ht="15.75" customHeight="1" x14ac:dyDescent="0.2">
      <c r="A56" s="50"/>
      <c r="B56" s="50"/>
      <c r="C56" s="50"/>
      <c r="D56" s="50"/>
      <c r="E56" s="50"/>
      <c r="F56" s="50"/>
      <c r="G56" s="50"/>
      <c r="H56" s="50"/>
      <c r="I56" s="50"/>
      <c r="J56" s="50"/>
      <c r="K56" s="50"/>
      <c r="L56" s="50"/>
      <c r="M56" s="50"/>
      <c r="N56" s="50"/>
      <c r="O56" s="50"/>
      <c r="P56" s="50"/>
      <c r="Q56" s="50"/>
    </row>
    <row r="57" spans="1:17" ht="15.75" customHeight="1" x14ac:dyDescent="0.2">
      <c r="A57" s="50"/>
      <c r="B57" s="50"/>
      <c r="C57" s="50"/>
      <c r="D57" s="50"/>
      <c r="E57" s="50"/>
      <c r="F57" s="50"/>
      <c r="G57" s="50"/>
      <c r="H57" s="50"/>
      <c r="I57" s="50"/>
      <c r="J57" s="50"/>
      <c r="K57" s="50"/>
      <c r="L57" s="50"/>
      <c r="M57" s="50"/>
      <c r="N57" s="50"/>
      <c r="O57" s="50"/>
      <c r="P57" s="50"/>
      <c r="Q57" s="50"/>
    </row>
    <row r="58" spans="1:17" ht="15.75" customHeight="1" x14ac:dyDescent="0.2">
      <c r="A58" s="50"/>
      <c r="B58" s="50"/>
      <c r="C58" s="50"/>
      <c r="D58" s="50"/>
      <c r="E58" s="50"/>
      <c r="F58" s="50"/>
      <c r="G58" s="50"/>
      <c r="H58" s="50"/>
      <c r="I58" s="50"/>
      <c r="J58" s="50"/>
      <c r="K58" s="50"/>
      <c r="L58" s="50"/>
      <c r="M58" s="50"/>
      <c r="N58" s="50"/>
      <c r="O58" s="50"/>
      <c r="P58" s="50"/>
      <c r="Q58" s="50"/>
    </row>
    <row r="59" spans="1:17" ht="15.75" customHeight="1" x14ac:dyDescent="0.2">
      <c r="A59" s="50"/>
      <c r="B59" s="50"/>
      <c r="C59" s="50"/>
      <c r="D59" s="50"/>
      <c r="E59" s="50"/>
      <c r="F59" s="50"/>
      <c r="G59" s="50"/>
      <c r="H59" s="50"/>
      <c r="I59" s="50"/>
      <c r="J59" s="50"/>
      <c r="K59" s="50"/>
      <c r="L59" s="50"/>
      <c r="M59" s="50"/>
      <c r="N59" s="50"/>
      <c r="O59" s="50"/>
      <c r="P59" s="50"/>
      <c r="Q59" s="50"/>
    </row>
    <row r="60" spans="1:17" ht="15.75" customHeight="1" x14ac:dyDescent="0.2">
      <c r="A60" s="50"/>
      <c r="B60" s="50"/>
      <c r="C60" s="50"/>
      <c r="D60" s="50"/>
      <c r="E60" s="50"/>
      <c r="F60" s="50"/>
      <c r="G60" s="50"/>
      <c r="H60" s="50"/>
      <c r="I60" s="50"/>
      <c r="J60" s="50"/>
      <c r="K60" s="50"/>
      <c r="L60" s="50"/>
      <c r="M60" s="50"/>
      <c r="N60" s="50"/>
      <c r="O60" s="50"/>
      <c r="P60" s="50"/>
      <c r="Q60" s="50"/>
    </row>
    <row r="61" spans="1:17" ht="15.75" customHeight="1" x14ac:dyDescent="0.2">
      <c r="A61" s="50"/>
      <c r="B61" s="50"/>
      <c r="C61" s="50"/>
      <c r="D61" s="50"/>
      <c r="E61" s="50"/>
      <c r="F61" s="50"/>
      <c r="G61" s="50"/>
      <c r="H61" s="50"/>
      <c r="I61" s="50"/>
      <c r="J61" s="50"/>
      <c r="K61" s="50"/>
      <c r="L61" s="50"/>
      <c r="M61" s="50"/>
      <c r="N61" s="50"/>
      <c r="O61" s="50"/>
      <c r="P61" s="50"/>
      <c r="Q61" s="50"/>
    </row>
    <row r="62" spans="1:17" ht="15.75" customHeight="1" x14ac:dyDescent="0.2">
      <c r="A62" s="50"/>
      <c r="B62" s="50"/>
      <c r="C62" s="50"/>
      <c r="D62" s="50"/>
      <c r="E62" s="50"/>
      <c r="F62" s="50"/>
      <c r="G62" s="50"/>
      <c r="H62" s="50"/>
      <c r="I62" s="50"/>
      <c r="J62" s="50"/>
      <c r="K62" s="50"/>
      <c r="L62" s="50"/>
      <c r="M62" s="50"/>
      <c r="N62" s="50"/>
      <c r="O62" s="50"/>
      <c r="P62" s="50"/>
      <c r="Q62" s="50"/>
    </row>
    <row r="63" spans="1:17" ht="15.75" customHeight="1" x14ac:dyDescent="0.2">
      <c r="A63" s="50"/>
      <c r="B63" s="50"/>
      <c r="C63" s="50"/>
      <c r="D63" s="50"/>
      <c r="E63" s="50"/>
      <c r="F63" s="50"/>
      <c r="G63" s="50"/>
      <c r="H63" s="50"/>
      <c r="I63" s="50"/>
      <c r="J63" s="50"/>
      <c r="K63" s="50"/>
      <c r="L63" s="50"/>
      <c r="M63" s="50"/>
      <c r="N63" s="50"/>
      <c r="O63" s="50"/>
      <c r="P63" s="50"/>
      <c r="Q63" s="50"/>
    </row>
    <row r="64" spans="1:17" ht="15.75" customHeight="1" x14ac:dyDescent="0.2">
      <c r="A64" s="50"/>
      <c r="B64" s="50"/>
      <c r="C64" s="50"/>
      <c r="D64" s="50"/>
      <c r="E64" s="50"/>
      <c r="F64" s="50"/>
      <c r="G64" s="50"/>
      <c r="H64" s="50"/>
      <c r="I64" s="50"/>
      <c r="J64" s="50"/>
      <c r="K64" s="50"/>
      <c r="L64" s="50"/>
      <c r="M64" s="50"/>
      <c r="N64" s="50"/>
      <c r="O64" s="50"/>
      <c r="P64" s="50"/>
      <c r="Q64" s="50"/>
    </row>
    <row r="65" spans="1:17" ht="15.75" customHeight="1" x14ac:dyDescent="0.2">
      <c r="A65" s="50"/>
      <c r="B65" s="50"/>
      <c r="C65" s="50"/>
      <c r="D65" s="50"/>
      <c r="E65" s="50"/>
      <c r="F65" s="50"/>
      <c r="G65" s="50"/>
      <c r="H65" s="50"/>
      <c r="I65" s="50"/>
      <c r="J65" s="50"/>
      <c r="K65" s="50"/>
      <c r="L65" s="50"/>
      <c r="M65" s="50"/>
      <c r="N65" s="50"/>
      <c r="O65" s="50"/>
      <c r="P65" s="50"/>
      <c r="Q65" s="50"/>
    </row>
    <row r="66" spans="1:17" ht="15.75" customHeight="1" x14ac:dyDescent="0.2">
      <c r="A66" s="50"/>
      <c r="B66" s="50"/>
      <c r="C66" s="50"/>
      <c r="D66" s="50"/>
      <c r="E66" s="50"/>
      <c r="F66" s="50"/>
      <c r="G66" s="50"/>
      <c r="H66" s="50"/>
      <c r="I66" s="50"/>
      <c r="J66" s="50"/>
      <c r="K66" s="50"/>
      <c r="L66" s="50"/>
      <c r="M66" s="50"/>
      <c r="N66" s="50"/>
      <c r="O66" s="50"/>
      <c r="P66" s="50"/>
      <c r="Q66" s="50"/>
    </row>
    <row r="67" spans="1:17" ht="15.75" customHeight="1" x14ac:dyDescent="0.2">
      <c r="A67" s="50"/>
      <c r="B67" s="50"/>
      <c r="C67" s="50"/>
      <c r="D67" s="50"/>
      <c r="E67" s="50"/>
      <c r="F67" s="50"/>
      <c r="G67" s="50"/>
      <c r="H67" s="50"/>
      <c r="I67" s="50"/>
      <c r="J67" s="50"/>
      <c r="K67" s="50"/>
      <c r="L67" s="50"/>
      <c r="M67" s="50"/>
      <c r="N67" s="50"/>
      <c r="O67" s="50"/>
      <c r="P67" s="50"/>
      <c r="Q67" s="50"/>
    </row>
    <row r="68" spans="1:17" ht="15.75" customHeight="1" x14ac:dyDescent="0.2">
      <c r="A68" s="50"/>
      <c r="B68" s="50"/>
      <c r="C68" s="50"/>
      <c r="D68" s="50"/>
      <c r="E68" s="50"/>
      <c r="F68" s="50"/>
      <c r="G68" s="50"/>
      <c r="H68" s="50"/>
      <c r="I68" s="50"/>
      <c r="J68" s="50"/>
      <c r="K68" s="50"/>
      <c r="L68" s="50"/>
      <c r="M68" s="50"/>
      <c r="N68" s="50"/>
      <c r="O68" s="50"/>
      <c r="P68" s="50"/>
      <c r="Q68" s="50"/>
    </row>
    <row r="69" spans="1:17" ht="15.75" customHeight="1" x14ac:dyDescent="0.2">
      <c r="A69" s="50"/>
      <c r="B69" s="50"/>
      <c r="C69" s="50"/>
      <c r="D69" s="50"/>
      <c r="E69" s="50"/>
      <c r="F69" s="50"/>
      <c r="G69" s="50"/>
      <c r="H69" s="50"/>
      <c r="I69" s="50"/>
      <c r="J69" s="50"/>
      <c r="K69" s="50"/>
      <c r="L69" s="50"/>
      <c r="M69" s="50"/>
      <c r="N69" s="50"/>
      <c r="O69" s="50"/>
      <c r="P69" s="50"/>
      <c r="Q69" s="50"/>
    </row>
    <row r="70" spans="1:17" ht="15.75" customHeight="1" x14ac:dyDescent="0.2">
      <c r="A70" s="50"/>
      <c r="B70" s="50"/>
      <c r="C70" s="50"/>
      <c r="D70" s="50"/>
      <c r="E70" s="50"/>
      <c r="F70" s="50"/>
      <c r="G70" s="50"/>
      <c r="H70" s="50"/>
      <c r="I70" s="50"/>
      <c r="J70" s="50"/>
      <c r="K70" s="50"/>
      <c r="L70" s="50"/>
      <c r="M70" s="50"/>
      <c r="N70" s="50"/>
      <c r="O70" s="50"/>
      <c r="P70" s="50"/>
      <c r="Q70" s="50"/>
    </row>
    <row r="71" spans="1:17" ht="15.75" customHeight="1" x14ac:dyDescent="0.2">
      <c r="A71" s="50"/>
      <c r="B71" s="50"/>
      <c r="C71" s="50"/>
      <c r="D71" s="50"/>
      <c r="E71" s="50"/>
      <c r="F71" s="50"/>
      <c r="G71" s="50"/>
      <c r="H71" s="50"/>
      <c r="I71" s="50"/>
      <c r="J71" s="50"/>
      <c r="K71" s="50"/>
      <c r="L71" s="50"/>
      <c r="M71" s="50"/>
      <c r="N71" s="50"/>
      <c r="O71" s="50"/>
      <c r="P71" s="50"/>
      <c r="Q71" s="50"/>
    </row>
    <row r="72" spans="1:17" ht="15.75" customHeight="1" x14ac:dyDescent="0.2">
      <c r="A72" s="50"/>
      <c r="B72" s="50"/>
      <c r="C72" s="50"/>
      <c r="D72" s="50"/>
      <c r="E72" s="50"/>
      <c r="F72" s="50"/>
      <c r="G72" s="50"/>
      <c r="H72" s="50"/>
      <c r="I72" s="50"/>
      <c r="J72" s="50"/>
      <c r="K72" s="50"/>
      <c r="L72" s="50"/>
      <c r="M72" s="50"/>
      <c r="N72" s="50"/>
      <c r="O72" s="50"/>
      <c r="P72" s="50"/>
      <c r="Q72" s="50"/>
    </row>
    <row r="73" spans="1:17" ht="15.75" customHeight="1" x14ac:dyDescent="0.2">
      <c r="A73" s="50"/>
      <c r="B73" s="50"/>
      <c r="C73" s="50"/>
      <c r="D73" s="50"/>
      <c r="E73" s="50"/>
      <c r="F73" s="50"/>
      <c r="G73" s="50"/>
      <c r="H73" s="50"/>
      <c r="I73" s="50"/>
      <c r="J73" s="50"/>
      <c r="K73" s="50"/>
      <c r="L73" s="50"/>
      <c r="M73" s="50"/>
      <c r="N73" s="50"/>
      <c r="O73" s="50"/>
      <c r="P73" s="50"/>
      <c r="Q73" s="50"/>
    </row>
    <row r="74" spans="1:17" ht="15.75" customHeight="1" x14ac:dyDescent="0.2">
      <c r="A74" s="50"/>
      <c r="B74" s="50"/>
      <c r="C74" s="50"/>
      <c r="D74" s="50"/>
      <c r="E74" s="50"/>
      <c r="F74" s="50"/>
      <c r="G74" s="50"/>
      <c r="H74" s="50"/>
      <c r="I74" s="50"/>
      <c r="J74" s="50"/>
      <c r="K74" s="50"/>
      <c r="L74" s="50"/>
      <c r="M74" s="50"/>
      <c r="N74" s="50"/>
      <c r="O74" s="50"/>
      <c r="P74" s="50"/>
      <c r="Q74" s="50"/>
    </row>
    <row r="75" spans="1:17" ht="15.75" customHeight="1" x14ac:dyDescent="0.2">
      <c r="A75" s="50"/>
      <c r="B75" s="50"/>
      <c r="C75" s="50"/>
      <c r="D75" s="50"/>
      <c r="E75" s="50"/>
      <c r="F75" s="50"/>
      <c r="G75" s="50"/>
      <c r="H75" s="50"/>
      <c r="I75" s="50"/>
      <c r="J75" s="50"/>
      <c r="K75" s="50"/>
      <c r="L75" s="50"/>
      <c r="M75" s="50"/>
      <c r="N75" s="50"/>
      <c r="O75" s="50"/>
      <c r="P75" s="50"/>
      <c r="Q75" s="50"/>
    </row>
    <row r="76" spans="1:17" ht="15.75" customHeight="1" x14ac:dyDescent="0.2">
      <c r="A76" s="50"/>
      <c r="B76" s="50"/>
      <c r="C76" s="50"/>
      <c r="D76" s="50"/>
      <c r="E76" s="50"/>
      <c r="F76" s="50"/>
      <c r="G76" s="50"/>
      <c r="H76" s="50"/>
      <c r="I76" s="50"/>
      <c r="J76" s="50"/>
      <c r="K76" s="50"/>
      <c r="L76" s="50"/>
      <c r="M76" s="50"/>
      <c r="N76" s="50"/>
      <c r="O76" s="50"/>
      <c r="P76" s="50"/>
      <c r="Q76" s="50"/>
    </row>
    <row r="77" spans="1:17" ht="15.75" customHeight="1" x14ac:dyDescent="0.2">
      <c r="A77" s="50"/>
      <c r="B77" s="50"/>
      <c r="C77" s="50"/>
      <c r="D77" s="50"/>
      <c r="E77" s="50"/>
      <c r="F77" s="50"/>
      <c r="G77" s="50"/>
      <c r="H77" s="50"/>
      <c r="I77" s="50"/>
      <c r="J77" s="50"/>
      <c r="K77" s="50"/>
      <c r="L77" s="50"/>
      <c r="M77" s="50"/>
      <c r="N77" s="50"/>
      <c r="O77" s="50"/>
      <c r="P77" s="50"/>
      <c r="Q77" s="50"/>
    </row>
    <row r="78" spans="1:17" ht="15.75" customHeight="1" x14ac:dyDescent="0.2">
      <c r="A78" s="50"/>
      <c r="B78" s="50"/>
      <c r="C78" s="50"/>
      <c r="D78" s="50"/>
      <c r="E78" s="50"/>
      <c r="F78" s="50"/>
      <c r="G78" s="50"/>
      <c r="H78" s="50"/>
      <c r="I78" s="50"/>
      <c r="J78" s="50"/>
      <c r="K78" s="50"/>
      <c r="L78" s="50"/>
      <c r="M78" s="50"/>
      <c r="N78" s="50"/>
      <c r="O78" s="50"/>
      <c r="P78" s="50"/>
      <c r="Q78" s="50"/>
    </row>
    <row r="79" spans="1:17" ht="15.75" customHeight="1" x14ac:dyDescent="0.2">
      <c r="A79" s="50"/>
      <c r="B79" s="50"/>
      <c r="C79" s="50"/>
      <c r="D79" s="50"/>
      <c r="E79" s="50"/>
      <c r="F79" s="50"/>
      <c r="G79" s="50"/>
      <c r="H79" s="50"/>
      <c r="I79" s="50"/>
      <c r="J79" s="50"/>
      <c r="K79" s="50"/>
      <c r="L79" s="50"/>
      <c r="M79" s="50"/>
      <c r="N79" s="50"/>
      <c r="O79" s="50"/>
      <c r="P79" s="50"/>
      <c r="Q79" s="50"/>
    </row>
    <row r="80" spans="1:17" ht="15.75" customHeight="1" x14ac:dyDescent="0.2">
      <c r="A80" s="50"/>
      <c r="B80" s="50"/>
      <c r="C80" s="50"/>
      <c r="D80" s="50"/>
      <c r="E80" s="50"/>
      <c r="F80" s="50"/>
      <c r="G80" s="50"/>
      <c r="H80" s="50"/>
      <c r="I80" s="50"/>
      <c r="J80" s="50"/>
      <c r="K80" s="50"/>
      <c r="L80" s="50"/>
      <c r="M80" s="50"/>
      <c r="N80" s="50"/>
      <c r="O80" s="50"/>
      <c r="P80" s="50"/>
      <c r="Q80" s="50"/>
    </row>
    <row r="81" spans="1:17" ht="15.75" customHeight="1" x14ac:dyDescent="0.2">
      <c r="A81" s="50"/>
      <c r="B81" s="50"/>
      <c r="C81" s="50"/>
      <c r="D81" s="50"/>
      <c r="E81" s="50"/>
      <c r="F81" s="50"/>
      <c r="G81" s="50"/>
      <c r="H81" s="50"/>
      <c r="I81" s="50"/>
      <c r="J81" s="50"/>
      <c r="K81" s="60"/>
      <c r="L81" s="50"/>
      <c r="M81" s="50"/>
      <c r="N81" s="50"/>
      <c r="O81" s="50"/>
      <c r="P81" s="50"/>
      <c r="Q81" s="50"/>
    </row>
  </sheetData>
  <hyperlinks>
    <hyperlink ref="A23:I23" r:id="rId1" display="The statistics in this table for England and Wales are National Statistics. The Scottish Fire and Rescue Service is working towards achieving UK Statistics Authority accreditation." xr:uid="{533381D8-F9A5-4CBB-AA19-C6FD4C190602}"/>
    <hyperlink ref="A26" r:id="rId2" xr:uid="{0F9214FB-D4FA-4D2B-BA9B-86524CB0F249}"/>
    <hyperlink ref="A27" r:id="rId3" xr:uid="{F96672C5-F6A9-4EC4-9A29-4DD6758A219B}"/>
    <hyperlink ref="A22" r:id="rId4" xr:uid="{64AE2C61-1492-4B9D-B7AA-DE3A04ACDE56}"/>
    <hyperlink ref="A4" r:id="rId5" xr:uid="{E7570DE9-4AA5-4978-A046-6200AB1BC2AF}"/>
    <hyperlink ref="A6" r:id="rId6" display="3 Figures for England are from the latest statistical release, published by the Home Office on 14 February 2019. This included data received by  9 December 2018. " xr:uid="{FA83FD3C-CD57-43D7-B09F-C67EC086DC06}"/>
    <hyperlink ref="A23" r:id="rId7" xr:uid="{EA71FC08-D6EB-48BD-B577-829AA185A640}"/>
    <hyperlink ref="A7:I7" r:id="rId8" display="4 Figures for Scotland are from the latest statistical release, published by the Scottish Fire and Rescue Service on 31 October 2019. This included data received by 26 September 2019." xr:uid="{30377182-7DFF-4759-9885-1363965D767D}"/>
    <hyperlink ref="A8:I8" r:id="rId9" display="5 Figures for Wales are from the latest statistical release, published by the Welsh Government on 21 August 2018. This included data received by 5 July 2018." xr:uid="{BA7628A4-E147-4C0A-BA36-6392102F2B9E}"/>
    <hyperlink ref="A7" r:id="rId10" display="6 Figures for Scotland are from the latest statistical release, published by the Scottish Fire and Rescue Service on 31 October 2023. This included data received by 25 September 2023." xr:uid="{C2F238E0-CA5B-43D2-B054-292D6995B458}"/>
    <hyperlink ref="A8" r:id="rId11" display="5 Figures for Wales are from the latest statistical release, published by the Welsh Government on 21 August 2018. This included data received by 5 July 2018." xr:uid="{08EBF4E9-EE77-41D5-BEB9-747801C8B131}"/>
  </hyperlinks>
  <pageMargins left="0.70866141732283472" right="0.70866141732283472" top="0.74803149606299213" bottom="0.74803149606299213" header="0.31496062992125984" footer="0.31496062992125984"/>
  <pageSetup paperSize="9" orientation="landscape" r:id="rId12"/>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91745-C8F1-4324-B6BA-1E7F10D6D8B0}">
  <sheetPr codeName="Sheet8">
    <tabColor rgb="FFFFC000"/>
  </sheetPr>
  <dimension ref="A1:X120"/>
  <sheetViews>
    <sheetView zoomScaleNormal="100" workbookViewId="0">
      <selection activeCell="C1" sqref="C1"/>
    </sheetView>
  </sheetViews>
  <sheetFormatPr defaultRowHeight="15" x14ac:dyDescent="0.2"/>
  <cols>
    <col min="1" max="1" width="26.42578125" style="19" bestFit="1" customWidth="1"/>
    <col min="2" max="2" width="16.7109375" style="19" bestFit="1" customWidth="1"/>
    <col min="3" max="3" width="16" style="19" bestFit="1" customWidth="1"/>
    <col min="4" max="5" width="14.140625" style="19" bestFit="1" customWidth="1"/>
    <col min="6" max="6" width="16" style="19" bestFit="1" customWidth="1"/>
    <col min="7" max="7" width="11.7109375" style="19" bestFit="1" customWidth="1"/>
    <col min="8" max="8" width="11.42578125" style="19" bestFit="1" customWidth="1"/>
    <col min="9" max="10" width="16" style="19" bestFit="1" customWidth="1"/>
    <col min="11" max="12" width="14.140625" style="19" bestFit="1" customWidth="1"/>
    <col min="13" max="13" width="9.140625" style="19"/>
    <col min="14" max="18" width="9.5703125" style="19" bestFit="1" customWidth="1"/>
    <col min="19" max="20" width="9.140625" style="19"/>
    <col min="21" max="24" width="9.5703125" style="19" bestFit="1" customWidth="1"/>
    <col min="25" max="16384" width="9.140625" style="19"/>
  </cols>
  <sheetData>
    <row r="1" spans="1:17" ht="15.75" x14ac:dyDescent="0.2">
      <c r="A1" s="75" t="s">
        <v>117</v>
      </c>
      <c r="B1" s="76">
        <f>IF(SUM(B58,B3)=0,"PASS",SUM(B3,B58))</f>
        <v>3</v>
      </c>
    </row>
    <row r="3" spans="1:17" ht="31.5" x14ac:dyDescent="0.2">
      <c r="A3" s="77" t="s">
        <v>126</v>
      </c>
      <c r="B3" s="19">
        <f>COUNTIF($N$6:$Q$54,"Error")</f>
        <v>3</v>
      </c>
    </row>
    <row r="4" spans="1:17" x14ac:dyDescent="0.2">
      <c r="A4" s="78" t="s">
        <v>115</v>
      </c>
      <c r="B4" s="78" t="s">
        <v>116</v>
      </c>
    </row>
    <row r="5" spans="1:17" x14ac:dyDescent="0.2">
      <c r="A5" s="78" t="s">
        <v>113</v>
      </c>
      <c r="B5" s="19" t="s">
        <v>32</v>
      </c>
      <c r="C5" s="19" t="s">
        <v>77</v>
      </c>
      <c r="D5" s="19" t="s">
        <v>78</v>
      </c>
      <c r="E5" s="19" t="s">
        <v>114</v>
      </c>
      <c r="G5" s="19" t="str" cm="1">
        <f t="array" ref="G5:K54">A5:E54</f>
        <v>Row Labels</v>
      </c>
      <c r="H5" s="19" t="str">
        <v>England</v>
      </c>
      <c r="I5" s="19" t="str">
        <v>Scotland</v>
      </c>
      <c r="J5" s="19" t="str">
        <v>Wales</v>
      </c>
      <c r="K5" s="19" t="str">
        <v>Grand Total</v>
      </c>
      <c r="M5" s="19" t="s">
        <v>83</v>
      </c>
      <c r="N5" s="19" t="s">
        <v>118</v>
      </c>
      <c r="O5" s="19" t="s">
        <v>119</v>
      </c>
      <c r="P5" s="19" t="s">
        <v>120</v>
      </c>
      <c r="Q5" s="19" t="s">
        <v>81</v>
      </c>
    </row>
    <row r="6" spans="1:17" x14ac:dyDescent="0.2">
      <c r="A6" s="79" t="s">
        <v>48</v>
      </c>
      <c r="B6" s="19">
        <v>44601</v>
      </c>
      <c r="E6" s="19">
        <v>44601</v>
      </c>
      <c r="G6" s="19" t="str">
        <v>1981/82</v>
      </c>
      <c r="H6" s="19">
        <v>44601</v>
      </c>
      <c r="I6" s="19">
        <v>0</v>
      </c>
      <c r="J6" s="19">
        <v>0</v>
      </c>
      <c r="K6" s="19">
        <v>44601</v>
      </c>
      <c r="M6" s="19" t="s">
        <v>48</v>
      </c>
      <c r="N6" s="19" t="b">
        <f>IF(H6=INDEX(FIRE0201!$A$4:$E$49,MATCH('QA checks'!$M6,FIRE0201!$A$4:$A$49,0),MATCH('QA checks'!N$5,FIRE0201!$A$4:$E$4,0)),TRUE,"Error")</f>
        <v>1</v>
      </c>
    </row>
    <row r="7" spans="1:17" x14ac:dyDescent="0.2">
      <c r="A7" s="79" t="s">
        <v>49</v>
      </c>
      <c r="B7" s="19">
        <v>44094</v>
      </c>
      <c r="E7" s="19">
        <v>44094</v>
      </c>
      <c r="G7" s="19" t="str">
        <v>1982/83</v>
      </c>
      <c r="H7" s="19">
        <v>44094</v>
      </c>
      <c r="I7" s="19">
        <v>0</v>
      </c>
      <c r="J7" s="19">
        <v>0</v>
      </c>
      <c r="K7" s="19">
        <v>44094</v>
      </c>
      <c r="M7" s="19" t="s">
        <v>49</v>
      </c>
      <c r="N7" s="19" t="b">
        <f>IF(H7=INDEX(FIRE0201!$A$4:$E$49,MATCH('QA checks'!$M7,FIRE0201!$A$4:$A$49,0),MATCH('QA checks'!N$5,FIRE0201!$A$4:$E$4,0)),TRUE,"Error")</f>
        <v>1</v>
      </c>
    </row>
    <row r="8" spans="1:17" x14ac:dyDescent="0.2">
      <c r="A8" s="79" t="s">
        <v>50</v>
      </c>
      <c r="B8" s="19">
        <v>44964</v>
      </c>
      <c r="E8" s="19">
        <v>44964</v>
      </c>
      <c r="G8" s="19" t="str">
        <v>1983/84</v>
      </c>
      <c r="H8" s="19">
        <v>44964</v>
      </c>
      <c r="I8" s="19">
        <v>0</v>
      </c>
      <c r="J8" s="19">
        <v>0</v>
      </c>
      <c r="K8" s="19">
        <v>44964</v>
      </c>
      <c r="M8" s="19" t="s">
        <v>50</v>
      </c>
      <c r="N8" s="19" t="b">
        <f>IF(H8=INDEX(FIRE0201!$A$4:$E$49,MATCH('QA checks'!$M8,FIRE0201!$A$4:$A$49,0),MATCH('QA checks'!N$5,FIRE0201!$A$4:$E$4,0)),TRUE,"Error")</f>
        <v>1</v>
      </c>
    </row>
    <row r="9" spans="1:17" x14ac:dyDescent="0.2">
      <c r="A9" s="79" t="s">
        <v>51</v>
      </c>
      <c r="B9" s="19">
        <v>47115</v>
      </c>
      <c r="E9" s="19">
        <v>47115</v>
      </c>
      <c r="G9" s="19" t="str">
        <v>1984/85</v>
      </c>
      <c r="H9" s="19">
        <v>47115</v>
      </c>
      <c r="I9" s="19">
        <v>0</v>
      </c>
      <c r="J9" s="19">
        <v>0</v>
      </c>
      <c r="K9" s="19">
        <v>47115</v>
      </c>
      <c r="M9" s="19" t="s">
        <v>51</v>
      </c>
      <c r="N9" s="19" t="b">
        <f>IF(H9=INDEX(FIRE0201!$A$4:$E$49,MATCH('QA checks'!$M9,FIRE0201!$A$4:$A$49,0),MATCH('QA checks'!N$5,FIRE0201!$A$4:$E$4,0)),TRUE,"Error")</f>
        <v>1</v>
      </c>
    </row>
    <row r="10" spans="1:17" x14ac:dyDescent="0.2">
      <c r="A10" s="79" t="s">
        <v>52</v>
      </c>
      <c r="B10" s="19">
        <v>49029</v>
      </c>
      <c r="E10" s="19">
        <v>49029</v>
      </c>
      <c r="G10" s="19" t="str">
        <v>1985/86</v>
      </c>
      <c r="H10" s="19">
        <v>49029</v>
      </c>
      <c r="I10" s="19">
        <v>0</v>
      </c>
      <c r="J10" s="19">
        <v>0</v>
      </c>
      <c r="K10" s="19">
        <v>49029</v>
      </c>
      <c r="M10" s="19" t="s">
        <v>52</v>
      </c>
      <c r="N10" s="19" t="b">
        <f>IF(H10=INDEX(FIRE0201!$A$4:$E$49,MATCH('QA checks'!$M10,FIRE0201!$A$4:$A$49,0),MATCH('QA checks'!N$5,FIRE0201!$A$4:$E$4,0)),TRUE,"Error")</f>
        <v>1</v>
      </c>
    </row>
    <row r="11" spans="1:17" x14ac:dyDescent="0.2">
      <c r="A11" s="79" t="s">
        <v>53</v>
      </c>
      <c r="B11" s="19">
        <v>49291</v>
      </c>
      <c r="E11" s="19">
        <v>49291</v>
      </c>
      <c r="G11" s="19" t="str">
        <v>1986/87</v>
      </c>
      <c r="H11" s="19">
        <v>49291</v>
      </c>
      <c r="I11" s="19">
        <v>0</v>
      </c>
      <c r="J11" s="19">
        <v>0</v>
      </c>
      <c r="K11" s="19">
        <v>49291</v>
      </c>
      <c r="M11" s="19" t="s">
        <v>53</v>
      </c>
      <c r="N11" s="19" t="b">
        <f>IF(H11=INDEX(FIRE0201!$A$4:$E$49,MATCH('QA checks'!$M11,FIRE0201!$A$4:$A$49,0),MATCH('QA checks'!N$5,FIRE0201!$A$4:$E$4,0)),TRUE,"Error")</f>
        <v>1</v>
      </c>
    </row>
    <row r="12" spans="1:17" x14ac:dyDescent="0.2">
      <c r="A12" s="79" t="s">
        <v>54</v>
      </c>
      <c r="B12" s="19">
        <v>48850</v>
      </c>
      <c r="E12" s="19">
        <v>48850</v>
      </c>
      <c r="G12" s="19" t="str">
        <v>1987/88</v>
      </c>
      <c r="H12" s="19">
        <v>48850</v>
      </c>
      <c r="I12" s="19">
        <v>0</v>
      </c>
      <c r="J12" s="19">
        <v>0</v>
      </c>
      <c r="K12" s="19">
        <v>48850</v>
      </c>
      <c r="M12" s="19" t="s">
        <v>54</v>
      </c>
      <c r="N12" s="19" t="b">
        <f>IF(H12=INDEX(FIRE0201!$A$4:$E$49,MATCH('QA checks'!$M12,FIRE0201!$A$4:$A$49,0),MATCH('QA checks'!N$5,FIRE0201!$A$4:$E$4,0)),TRUE,"Error")</f>
        <v>1</v>
      </c>
    </row>
    <row r="13" spans="1:17" x14ac:dyDescent="0.2">
      <c r="A13" s="79" t="s">
        <v>55</v>
      </c>
      <c r="B13" s="19">
        <v>49471</v>
      </c>
      <c r="E13" s="19">
        <v>49471</v>
      </c>
      <c r="G13" s="19" t="str">
        <v>1988/89</v>
      </c>
      <c r="H13" s="19">
        <v>49471</v>
      </c>
      <c r="I13" s="19">
        <v>0</v>
      </c>
      <c r="J13" s="19">
        <v>0</v>
      </c>
      <c r="K13" s="19">
        <v>49471</v>
      </c>
      <c r="M13" s="19" t="s">
        <v>55</v>
      </c>
      <c r="N13" s="19" t="b">
        <f>IF(H13=INDEX(FIRE0201!$A$4:$E$49,MATCH('QA checks'!$M13,FIRE0201!$A$4:$A$49,0),MATCH('QA checks'!N$5,FIRE0201!$A$4:$E$4,0)),TRUE,"Error")</f>
        <v>1</v>
      </c>
    </row>
    <row r="14" spans="1:17" x14ac:dyDescent="0.2">
      <c r="A14" s="79" t="s">
        <v>56</v>
      </c>
      <c r="B14" s="19">
        <v>49920</v>
      </c>
      <c r="E14" s="19">
        <v>49920</v>
      </c>
      <c r="G14" s="19" t="str">
        <v>1989/90</v>
      </c>
      <c r="H14" s="19">
        <v>49920</v>
      </c>
      <c r="I14" s="19">
        <v>0</v>
      </c>
      <c r="J14" s="19">
        <v>0</v>
      </c>
      <c r="K14" s="19">
        <v>49920</v>
      </c>
      <c r="M14" s="19" t="s">
        <v>56</v>
      </c>
      <c r="N14" s="19" t="b">
        <f>IF(H14=INDEX(FIRE0201!$A$4:$E$49,MATCH('QA checks'!$M14,FIRE0201!$A$4:$A$49,0),MATCH('QA checks'!N$5,FIRE0201!$A$4:$E$4,0)),TRUE,"Error")</f>
        <v>1</v>
      </c>
    </row>
    <row r="15" spans="1:17" x14ac:dyDescent="0.2">
      <c r="A15" s="79" t="s">
        <v>57</v>
      </c>
      <c r="B15" s="19">
        <v>48631</v>
      </c>
      <c r="C15" s="19">
        <v>9811</v>
      </c>
      <c r="E15" s="19">
        <v>58442</v>
      </c>
      <c r="G15" s="19" t="str">
        <v>1990/91</v>
      </c>
      <c r="H15" s="19">
        <v>48631</v>
      </c>
      <c r="I15" s="19">
        <v>9811</v>
      </c>
      <c r="J15" s="19">
        <v>0</v>
      </c>
      <c r="K15" s="19">
        <v>58442</v>
      </c>
      <c r="M15" s="19" t="s">
        <v>57</v>
      </c>
      <c r="N15" s="19" t="b">
        <f>IF(H15=INDEX(FIRE0201!$A$4:$E$49,MATCH('QA checks'!$M15,FIRE0201!$A$4:$A$49,0),MATCH('QA checks'!N$5,FIRE0201!$A$4:$E$4,0)),TRUE,"Error")</f>
        <v>1</v>
      </c>
      <c r="O15" s="19" t="b">
        <f>IF(I15=INDEX(FIRE0201!$A$4:$E$49,MATCH('QA checks'!$M15,FIRE0201!$A$4:$A$49,0),MATCH('QA checks'!O$5,FIRE0201!$A$4:$E$4,0)),TRUE,"Error")</f>
        <v>1</v>
      </c>
    </row>
    <row r="16" spans="1:17" x14ac:dyDescent="0.2">
      <c r="A16" s="79" t="s">
        <v>58</v>
      </c>
      <c r="B16" s="19">
        <v>49558</v>
      </c>
      <c r="C16" s="19">
        <v>9799</v>
      </c>
      <c r="E16" s="19">
        <v>59357</v>
      </c>
      <c r="G16" s="19" t="str">
        <v>1991/92</v>
      </c>
      <c r="H16" s="19">
        <v>49558</v>
      </c>
      <c r="I16" s="19">
        <v>9799</v>
      </c>
      <c r="J16" s="19">
        <v>0</v>
      </c>
      <c r="K16" s="19">
        <v>59357</v>
      </c>
      <c r="M16" s="19" t="s">
        <v>58</v>
      </c>
      <c r="N16" s="19" t="b">
        <f>IF(H16=INDEX(FIRE0201!$A$4:$E$49,MATCH('QA checks'!$M16,FIRE0201!$A$4:$A$49,0),MATCH('QA checks'!N$5,FIRE0201!$A$4:$E$4,0)),TRUE,"Error")</f>
        <v>1</v>
      </c>
      <c r="O16" s="19" t="b">
        <f>IF(I16=INDEX(FIRE0201!$A$4:$E$49,MATCH('QA checks'!$M16,FIRE0201!$A$4:$A$49,0),MATCH('QA checks'!O$5,FIRE0201!$A$4:$E$4,0)),TRUE,"Error")</f>
        <v>1</v>
      </c>
    </row>
    <row r="17" spans="1:17" x14ac:dyDescent="0.2">
      <c r="A17" s="79" t="s">
        <v>59</v>
      </c>
      <c r="B17" s="19">
        <v>50199</v>
      </c>
      <c r="C17" s="19">
        <v>9612</v>
      </c>
      <c r="E17" s="19">
        <v>59811</v>
      </c>
      <c r="G17" s="19" t="str">
        <v>1992/93</v>
      </c>
      <c r="H17" s="19">
        <v>50199</v>
      </c>
      <c r="I17" s="19">
        <v>9612</v>
      </c>
      <c r="J17" s="19">
        <v>0</v>
      </c>
      <c r="K17" s="19">
        <v>59811</v>
      </c>
      <c r="M17" s="19" t="s">
        <v>59</v>
      </c>
      <c r="N17" s="19" t="b">
        <f>IF(H17=INDEX(FIRE0201!$A$4:$E$49,MATCH('QA checks'!$M17,FIRE0201!$A$4:$A$49,0),MATCH('QA checks'!N$5,FIRE0201!$A$4:$E$4,0)),TRUE,"Error")</f>
        <v>1</v>
      </c>
      <c r="O17" s="19" t="b">
        <f>IF(I17=INDEX(FIRE0201!$A$4:$E$49,MATCH('QA checks'!$M17,FIRE0201!$A$4:$A$49,0),MATCH('QA checks'!O$5,FIRE0201!$A$4:$E$4,0)),TRUE,"Error")</f>
        <v>1</v>
      </c>
    </row>
    <row r="18" spans="1:17" x14ac:dyDescent="0.2">
      <c r="A18" s="79" t="s">
        <v>60</v>
      </c>
      <c r="B18" s="19">
        <v>50960</v>
      </c>
      <c r="C18" s="19">
        <v>9786</v>
      </c>
      <c r="E18" s="19">
        <v>60746</v>
      </c>
      <c r="G18" s="19" t="str">
        <v>1993/94</v>
      </c>
      <c r="H18" s="19">
        <v>50960</v>
      </c>
      <c r="I18" s="19">
        <v>9786</v>
      </c>
      <c r="J18" s="19">
        <v>0</v>
      </c>
      <c r="K18" s="19">
        <v>60746</v>
      </c>
      <c r="M18" s="19" t="s">
        <v>60</v>
      </c>
      <c r="N18" s="19" t="b">
        <f>IF(H18=INDEX(FIRE0201!$A$4:$E$49,MATCH('QA checks'!$M18,FIRE0201!$A$4:$A$49,0),MATCH('QA checks'!N$5,FIRE0201!$A$4:$E$4,0)),TRUE,"Error")</f>
        <v>1</v>
      </c>
      <c r="O18" s="19" t="b">
        <f>IF(I18=INDEX(FIRE0201!$A$4:$E$49,MATCH('QA checks'!$M18,FIRE0201!$A$4:$A$49,0),MATCH('QA checks'!O$5,FIRE0201!$A$4:$E$4,0)),TRUE,"Error")</f>
        <v>1</v>
      </c>
    </row>
    <row r="19" spans="1:17" x14ac:dyDescent="0.2">
      <c r="A19" s="79" t="s">
        <v>61</v>
      </c>
      <c r="B19" s="19">
        <v>51863</v>
      </c>
      <c r="C19" s="19">
        <v>9139</v>
      </c>
      <c r="D19" s="19">
        <v>3030</v>
      </c>
      <c r="E19" s="19">
        <v>64032</v>
      </c>
      <c r="G19" s="19" t="str">
        <v>1994/95</v>
      </c>
      <c r="H19" s="19">
        <v>51863</v>
      </c>
      <c r="I19" s="19">
        <v>9139</v>
      </c>
      <c r="J19" s="19">
        <v>3030</v>
      </c>
      <c r="K19" s="19">
        <v>64032</v>
      </c>
      <c r="M19" s="19" t="s">
        <v>61</v>
      </c>
      <c r="N19" s="19" t="b">
        <f>IF(H19=INDEX(FIRE0201!$A$4:$E$49,MATCH('QA checks'!$M19,FIRE0201!$A$4:$A$49,0),MATCH('QA checks'!N$5,FIRE0201!$A$4:$E$4,0)),TRUE,"Error")</f>
        <v>1</v>
      </c>
      <c r="O19" s="19" t="b">
        <f>IF(I19=INDEX(FIRE0201!$A$4:$E$49,MATCH('QA checks'!$M19,FIRE0201!$A$4:$A$49,0),MATCH('QA checks'!O$5,FIRE0201!$A$4:$E$4,0)),TRUE,"Error")</f>
        <v>1</v>
      </c>
      <c r="P19" s="19" t="b">
        <f>IF(J19=INDEX(FIRE0201!$A$4:$E$49,MATCH('QA checks'!$M19,FIRE0201!$A$4:$A$49,0),MATCH('QA checks'!P$5,FIRE0201!$A$4:$E$4,0)),TRUE,"Error")</f>
        <v>1</v>
      </c>
      <c r="Q19" s="19" t="b">
        <f>IF(SUM(H19:J19)=FIRE0201!E18,TRUE,"Error")</f>
        <v>1</v>
      </c>
    </row>
    <row r="20" spans="1:17" x14ac:dyDescent="0.2">
      <c r="A20" s="79" t="s">
        <v>62</v>
      </c>
      <c r="B20" s="19">
        <v>53487</v>
      </c>
      <c r="C20" s="19">
        <v>9313</v>
      </c>
      <c r="D20" s="19">
        <v>3128</v>
      </c>
      <c r="E20" s="19">
        <v>65928</v>
      </c>
      <c r="G20" s="19" t="str">
        <v>1995/96</v>
      </c>
      <c r="H20" s="19">
        <v>53487</v>
      </c>
      <c r="I20" s="19">
        <v>9313</v>
      </c>
      <c r="J20" s="19">
        <v>3128</v>
      </c>
      <c r="K20" s="19">
        <v>65928</v>
      </c>
      <c r="M20" s="19" t="s">
        <v>62</v>
      </c>
      <c r="N20" s="19" t="b">
        <f>IF(H20=INDEX(FIRE0201!$A$4:$E$49,MATCH('QA checks'!$M20,FIRE0201!$A$4:$A$49,0),MATCH('QA checks'!N$5,FIRE0201!$A$4:$E$4,0)),TRUE,"Error")</f>
        <v>1</v>
      </c>
      <c r="O20" s="19" t="b">
        <f>IF(I20=INDEX(FIRE0201!$A$4:$E$49,MATCH('QA checks'!$M20,FIRE0201!$A$4:$A$49,0),MATCH('QA checks'!O$5,FIRE0201!$A$4:$E$4,0)),TRUE,"Error")</f>
        <v>1</v>
      </c>
      <c r="P20" s="19" t="b">
        <f>IF(J20=INDEX(FIRE0201!$A$4:$E$49,MATCH('QA checks'!$M20,FIRE0201!$A$4:$A$49,0),MATCH('QA checks'!P$5,FIRE0201!$A$4:$E$4,0)),TRUE,"Error")</f>
        <v>1</v>
      </c>
      <c r="Q20" s="19" t="b">
        <f>IF(SUM(H20:J20)=FIRE0201!E19,TRUE,"Error")</f>
        <v>1</v>
      </c>
    </row>
    <row r="21" spans="1:17" x14ac:dyDescent="0.2">
      <c r="A21" s="79" t="s">
        <v>63</v>
      </c>
      <c r="B21" s="19">
        <v>56664</v>
      </c>
      <c r="C21" s="19">
        <v>9461</v>
      </c>
      <c r="D21" s="19">
        <v>3296</v>
      </c>
      <c r="E21" s="19">
        <v>69421</v>
      </c>
      <c r="G21" s="19" t="str">
        <v>1996/97</v>
      </c>
      <c r="H21" s="19">
        <v>56664</v>
      </c>
      <c r="I21" s="19">
        <v>9461</v>
      </c>
      <c r="J21" s="19">
        <v>3296</v>
      </c>
      <c r="K21" s="19">
        <v>69421</v>
      </c>
      <c r="M21" s="19" t="s">
        <v>63</v>
      </c>
      <c r="N21" s="19" t="b">
        <f>IF(H21=INDEX(FIRE0201!$A$4:$E$49,MATCH('QA checks'!$M21,FIRE0201!$A$4:$A$49,0),MATCH('QA checks'!N$5,FIRE0201!$A$4:$E$4,0)),TRUE,"Error")</f>
        <v>1</v>
      </c>
      <c r="O21" s="19" t="b">
        <f>IF(I21=INDEX(FIRE0201!$A$4:$E$49,MATCH('QA checks'!$M21,FIRE0201!$A$4:$A$49,0),MATCH('QA checks'!O$5,FIRE0201!$A$4:$E$4,0)),TRUE,"Error")</f>
        <v>1</v>
      </c>
      <c r="P21" s="19" t="b">
        <f>IF(J21=INDEX(FIRE0201!$A$4:$E$49,MATCH('QA checks'!$M21,FIRE0201!$A$4:$A$49,0),MATCH('QA checks'!P$5,FIRE0201!$A$4:$E$4,0)),TRUE,"Error")</f>
        <v>1</v>
      </c>
      <c r="Q21" s="19" t="b">
        <f>IF(SUM(H21:J21)=FIRE0201!E20,TRUE,"Error")</f>
        <v>1</v>
      </c>
    </row>
    <row r="22" spans="1:17" x14ac:dyDescent="0.2">
      <c r="A22" s="79" t="s">
        <v>64</v>
      </c>
      <c r="B22" s="19">
        <v>57608</v>
      </c>
      <c r="C22" s="19">
        <v>9282</v>
      </c>
      <c r="D22" s="19">
        <v>3386</v>
      </c>
      <c r="E22" s="19">
        <v>70276</v>
      </c>
      <c r="G22" s="19" t="str">
        <v>1997/98</v>
      </c>
      <c r="H22" s="19">
        <v>57608</v>
      </c>
      <c r="I22" s="19">
        <v>9282</v>
      </c>
      <c r="J22" s="19">
        <v>3386</v>
      </c>
      <c r="K22" s="19">
        <v>70276</v>
      </c>
      <c r="M22" s="19" t="s">
        <v>64</v>
      </c>
      <c r="N22" s="19" t="b">
        <f>IF(H22=INDEX(FIRE0201!$A$4:$E$49,MATCH('QA checks'!$M22,FIRE0201!$A$4:$A$49,0),MATCH('QA checks'!N$5,FIRE0201!$A$4:$E$4,0)),TRUE,"Error")</f>
        <v>1</v>
      </c>
      <c r="O22" s="19" t="b">
        <f>IF(I22=INDEX(FIRE0201!$A$4:$E$49,MATCH('QA checks'!$M22,FIRE0201!$A$4:$A$49,0),MATCH('QA checks'!O$5,FIRE0201!$A$4:$E$4,0)),TRUE,"Error")</f>
        <v>1</v>
      </c>
      <c r="P22" s="19" t="b">
        <f>IF(J22=INDEX(FIRE0201!$A$4:$E$49,MATCH('QA checks'!$M22,FIRE0201!$A$4:$A$49,0),MATCH('QA checks'!P$5,FIRE0201!$A$4:$E$4,0)),TRUE,"Error")</f>
        <v>1</v>
      </c>
      <c r="Q22" s="19" t="b">
        <f>IF(SUM(H22:J22)=FIRE0201!E21,TRUE,"Error")</f>
        <v>1</v>
      </c>
    </row>
    <row r="23" spans="1:17" x14ac:dyDescent="0.2">
      <c r="A23" s="79" t="s">
        <v>65</v>
      </c>
      <c r="B23" s="19">
        <v>55908</v>
      </c>
      <c r="C23" s="19">
        <v>9222</v>
      </c>
      <c r="D23" s="19">
        <v>3109</v>
      </c>
      <c r="E23" s="19">
        <v>68239</v>
      </c>
      <c r="G23" s="19" t="str">
        <v>1998/99</v>
      </c>
      <c r="H23" s="19">
        <v>55908</v>
      </c>
      <c r="I23" s="19">
        <v>9222</v>
      </c>
      <c r="J23" s="19">
        <v>3109</v>
      </c>
      <c r="K23" s="19">
        <v>68239</v>
      </c>
      <c r="M23" s="19" t="s">
        <v>65</v>
      </c>
      <c r="N23" s="19" t="b">
        <f>IF(H23=INDEX(FIRE0201!$A$4:$E$49,MATCH('QA checks'!$M23,FIRE0201!$A$4:$A$49,0),MATCH('QA checks'!N$5,FIRE0201!$A$4:$E$4,0)),TRUE,"Error")</f>
        <v>1</v>
      </c>
      <c r="O23" s="19" t="b">
        <f>IF(I23=INDEX(FIRE0201!$A$4:$E$49,MATCH('QA checks'!$M23,FIRE0201!$A$4:$A$49,0),MATCH('QA checks'!O$5,FIRE0201!$A$4:$E$4,0)),TRUE,"Error")</f>
        <v>1</v>
      </c>
      <c r="P23" s="19" t="b">
        <f>IF(J23=INDEX(FIRE0201!$A$4:$E$49,MATCH('QA checks'!$M23,FIRE0201!$A$4:$A$49,0),MATCH('QA checks'!P$5,FIRE0201!$A$4:$E$4,0)),TRUE,"Error")</f>
        <v>1</v>
      </c>
      <c r="Q23" s="19" t="b">
        <f>IF(SUM(H23:J23)=FIRE0201!E22,TRUE,"Error")</f>
        <v>1</v>
      </c>
    </row>
    <row r="24" spans="1:17" x14ac:dyDescent="0.2">
      <c r="A24" s="79" t="s">
        <v>66</v>
      </c>
      <c r="B24" s="19">
        <v>58280</v>
      </c>
      <c r="C24" s="19">
        <v>9316</v>
      </c>
      <c r="D24" s="19">
        <v>3486</v>
      </c>
      <c r="E24" s="19">
        <v>71082</v>
      </c>
      <c r="G24" s="19" t="str">
        <v>1999/00</v>
      </c>
      <c r="H24" s="19">
        <v>58280</v>
      </c>
      <c r="I24" s="19">
        <v>9316</v>
      </c>
      <c r="J24" s="19">
        <v>3486</v>
      </c>
      <c r="K24" s="19">
        <v>71082</v>
      </c>
      <c r="M24" s="19" t="s">
        <v>66</v>
      </c>
      <c r="N24" s="19" t="b">
        <f>IF(H24=INDEX(FIRE0201!$A$4:$E$49,MATCH('QA checks'!$M24,FIRE0201!$A$4:$A$49,0),MATCH('QA checks'!N$5,FIRE0201!$A$4:$E$4,0)),TRUE,"Error")</f>
        <v>1</v>
      </c>
      <c r="O24" s="19" t="b">
        <f>IF(I24=INDEX(FIRE0201!$A$4:$E$49,MATCH('QA checks'!$M24,FIRE0201!$A$4:$A$49,0),MATCH('QA checks'!O$5,FIRE0201!$A$4:$E$4,0)),TRUE,"Error")</f>
        <v>1</v>
      </c>
      <c r="P24" s="19" t="b">
        <f>IF(J24=INDEX(FIRE0201!$A$4:$E$49,MATCH('QA checks'!$M24,FIRE0201!$A$4:$A$49,0),MATCH('QA checks'!P$5,FIRE0201!$A$4:$E$4,0)),TRUE,"Error")</f>
        <v>1</v>
      </c>
      <c r="Q24" s="19" t="b">
        <f>IF(SUM(H24:J24)=FIRE0201!E23,TRUE,"Error")</f>
        <v>1</v>
      </c>
    </row>
    <row r="25" spans="1:17" x14ac:dyDescent="0.2">
      <c r="A25" s="79" t="s">
        <v>67</v>
      </c>
      <c r="B25" s="19">
        <v>54933</v>
      </c>
      <c r="C25" s="19">
        <v>9257</v>
      </c>
      <c r="D25" s="19">
        <v>3202</v>
      </c>
      <c r="E25" s="19">
        <v>67392</v>
      </c>
      <c r="G25" s="19" t="str">
        <v>2000/01</v>
      </c>
      <c r="H25" s="19">
        <v>54933</v>
      </c>
      <c r="I25" s="19">
        <v>9257</v>
      </c>
      <c r="J25" s="19">
        <v>3202</v>
      </c>
      <c r="K25" s="19">
        <v>67392</v>
      </c>
      <c r="M25" s="19" t="s">
        <v>67</v>
      </c>
      <c r="N25" s="19" t="b">
        <f>IF(H25=INDEX(FIRE0201!$A$4:$E$49,MATCH('QA checks'!$M25,FIRE0201!$A$4:$A$49,0),MATCH('QA checks'!N$5,FIRE0201!$A$4:$E$4,0)),TRUE,"Error")</f>
        <v>1</v>
      </c>
      <c r="O25" s="19" t="b">
        <f>IF(I25=INDEX(FIRE0201!$A$4:$E$49,MATCH('QA checks'!$M25,FIRE0201!$A$4:$A$49,0),MATCH('QA checks'!O$5,FIRE0201!$A$4:$E$4,0)),TRUE,"Error")</f>
        <v>1</v>
      </c>
      <c r="P25" s="19" t="b">
        <f>IF(J25=INDEX(FIRE0201!$A$4:$E$49,MATCH('QA checks'!$M25,FIRE0201!$A$4:$A$49,0),MATCH('QA checks'!P$5,FIRE0201!$A$4:$E$4,0)),TRUE,"Error")</f>
        <v>1</v>
      </c>
      <c r="Q25" s="19" t="b">
        <f>IF(SUM(H25:J25)=FIRE0201!E24,TRUE,"Error")</f>
        <v>1</v>
      </c>
    </row>
    <row r="26" spans="1:17" x14ac:dyDescent="0.2">
      <c r="A26" s="79" t="s">
        <v>68</v>
      </c>
      <c r="B26" s="19">
        <v>54531</v>
      </c>
      <c r="C26" s="19">
        <v>8895</v>
      </c>
      <c r="D26" s="19">
        <v>3086</v>
      </c>
      <c r="E26" s="19">
        <v>66512</v>
      </c>
      <c r="G26" s="19" t="str">
        <v>2001/02</v>
      </c>
      <c r="H26" s="19">
        <v>54531</v>
      </c>
      <c r="I26" s="19">
        <v>8895</v>
      </c>
      <c r="J26" s="19">
        <v>3086</v>
      </c>
      <c r="K26" s="19">
        <v>66512</v>
      </c>
      <c r="M26" s="19" t="s">
        <v>68</v>
      </c>
      <c r="N26" s="19" t="b">
        <f>IF(H26=INDEX(FIRE0201!$A$4:$E$49,MATCH('QA checks'!$M26,FIRE0201!$A$4:$A$49,0),MATCH('QA checks'!N$5,FIRE0201!$A$4:$E$4,0)),TRUE,"Error")</f>
        <v>1</v>
      </c>
      <c r="O26" s="19" t="b">
        <f>IF(I26=INDEX(FIRE0201!$A$4:$E$49,MATCH('QA checks'!$M26,FIRE0201!$A$4:$A$49,0),MATCH('QA checks'!O$5,FIRE0201!$A$4:$E$4,0)),TRUE,"Error")</f>
        <v>1</v>
      </c>
      <c r="P26" s="19" t="b">
        <f>IF(J26=INDEX(FIRE0201!$A$4:$E$49,MATCH('QA checks'!$M26,FIRE0201!$A$4:$A$49,0),MATCH('QA checks'!P$5,FIRE0201!$A$4:$E$4,0)),TRUE,"Error")</f>
        <v>1</v>
      </c>
      <c r="Q26" s="19" t="b">
        <f>IF(SUM(H26:J26)=FIRE0201!E25,TRUE,"Error")</f>
        <v>1</v>
      </c>
    </row>
    <row r="27" spans="1:17" x14ac:dyDescent="0.2">
      <c r="A27" s="79" t="s">
        <v>69</v>
      </c>
      <c r="B27" s="19">
        <v>48899</v>
      </c>
      <c r="C27" s="19">
        <v>7875</v>
      </c>
      <c r="D27" s="19">
        <v>2924</v>
      </c>
      <c r="E27" s="19">
        <v>59698</v>
      </c>
      <c r="G27" s="19" t="str">
        <v>2002/03</v>
      </c>
      <c r="H27" s="19">
        <v>48899</v>
      </c>
      <c r="I27" s="19">
        <v>7875</v>
      </c>
      <c r="J27" s="19">
        <v>2924</v>
      </c>
      <c r="K27" s="19">
        <v>59698</v>
      </c>
      <c r="M27" s="19" t="s">
        <v>69</v>
      </c>
      <c r="N27" s="19" t="b">
        <f>IF(H27=INDEX(FIRE0201!$A$4:$E$49,MATCH('QA checks'!$M27,FIRE0201!$A$4:$A$49,0),MATCH('QA checks'!N$5,FIRE0201!$A$4:$E$4,0)),TRUE,"Error")</f>
        <v>1</v>
      </c>
      <c r="O27" s="19" t="b">
        <f>IF(I27=INDEX(FIRE0201!$A$4:$E$49,MATCH('QA checks'!$M27,FIRE0201!$A$4:$A$49,0),MATCH('QA checks'!O$5,FIRE0201!$A$4:$E$4,0)),TRUE,"Error")</f>
        <v>1</v>
      </c>
      <c r="P27" s="19" t="b">
        <f>IF(J27=INDEX(FIRE0201!$A$4:$E$49,MATCH('QA checks'!$M27,FIRE0201!$A$4:$A$49,0),MATCH('QA checks'!P$5,FIRE0201!$A$4:$E$4,0)),TRUE,"Error")</f>
        <v>1</v>
      </c>
      <c r="Q27" s="19" t="b">
        <f>IF(SUM(H27:J27)=FIRE0201!E26,TRUE,"Error")</f>
        <v>1</v>
      </c>
    </row>
    <row r="28" spans="1:17" x14ac:dyDescent="0.2">
      <c r="A28" s="79" t="s">
        <v>70</v>
      </c>
      <c r="B28" s="19">
        <v>50830</v>
      </c>
      <c r="C28" s="19">
        <v>8131</v>
      </c>
      <c r="D28" s="19">
        <v>2787</v>
      </c>
      <c r="E28" s="19">
        <v>61748</v>
      </c>
      <c r="G28" s="19" t="str">
        <v>2003/04</v>
      </c>
      <c r="H28" s="19">
        <v>50830</v>
      </c>
      <c r="I28" s="19">
        <v>8131</v>
      </c>
      <c r="J28" s="19">
        <v>2787</v>
      </c>
      <c r="K28" s="19">
        <v>61748</v>
      </c>
      <c r="M28" s="19" t="s">
        <v>70</v>
      </c>
      <c r="N28" s="19" t="b">
        <f>IF(H28=INDEX(FIRE0201!$A$4:$E$49,MATCH('QA checks'!$M28,FIRE0201!$A$4:$A$49,0),MATCH('QA checks'!N$5,FIRE0201!$A$4:$E$4,0)),TRUE,"Error")</f>
        <v>1</v>
      </c>
      <c r="O28" s="19" t="b">
        <f>IF(I28=INDEX(FIRE0201!$A$4:$E$49,MATCH('QA checks'!$M28,FIRE0201!$A$4:$A$49,0),MATCH('QA checks'!O$5,FIRE0201!$A$4:$E$4,0)),TRUE,"Error")</f>
        <v>1</v>
      </c>
      <c r="P28" s="19" t="b">
        <f>IF(J28=INDEX(FIRE0201!$A$4:$E$49,MATCH('QA checks'!$M28,FIRE0201!$A$4:$A$49,0),MATCH('QA checks'!P$5,FIRE0201!$A$4:$E$4,0)),TRUE,"Error")</f>
        <v>1</v>
      </c>
      <c r="Q28" s="19" t="b">
        <f>IF(SUM(H28:J28)=FIRE0201!E27,TRUE,"Error")</f>
        <v>1</v>
      </c>
    </row>
    <row r="29" spans="1:17" x14ac:dyDescent="0.2">
      <c r="A29" s="79" t="s">
        <v>71</v>
      </c>
      <c r="B29" s="19">
        <v>47434</v>
      </c>
      <c r="C29" s="19">
        <v>7048</v>
      </c>
      <c r="D29" s="19">
        <v>2592</v>
      </c>
      <c r="E29" s="19">
        <v>57074</v>
      </c>
      <c r="G29" s="19" t="str">
        <v>2004/05</v>
      </c>
      <c r="H29" s="19">
        <v>47434</v>
      </c>
      <c r="I29" s="19">
        <v>7048</v>
      </c>
      <c r="J29" s="19">
        <v>2592</v>
      </c>
      <c r="K29" s="19">
        <v>57074</v>
      </c>
      <c r="M29" s="19" t="s">
        <v>71</v>
      </c>
      <c r="N29" s="19" t="b">
        <f>IF(H29=INDEX(FIRE0201!$A$4:$E$49,MATCH('QA checks'!$M29,FIRE0201!$A$4:$A$49,0),MATCH('QA checks'!N$5,FIRE0201!$A$4:$E$4,0)),TRUE,"Error")</f>
        <v>1</v>
      </c>
      <c r="O29" s="19" t="b">
        <f>IF(I29=INDEX(FIRE0201!$A$4:$E$49,MATCH('QA checks'!$M29,FIRE0201!$A$4:$A$49,0),MATCH('QA checks'!O$5,FIRE0201!$A$4:$E$4,0)),TRUE,"Error")</f>
        <v>1</v>
      </c>
      <c r="P29" s="19" t="b">
        <f>IF(J29=INDEX(FIRE0201!$A$4:$E$49,MATCH('QA checks'!$M29,FIRE0201!$A$4:$A$49,0),MATCH('QA checks'!P$5,FIRE0201!$A$4:$E$4,0)),TRUE,"Error")</f>
        <v>1</v>
      </c>
      <c r="Q29" s="19" t="b">
        <f>IF(SUM(H29:J29)=FIRE0201!E28,TRUE,"Error")</f>
        <v>1</v>
      </c>
    </row>
    <row r="30" spans="1:17" x14ac:dyDescent="0.2">
      <c r="A30" s="79" t="s">
        <v>72</v>
      </c>
      <c r="B30" s="19">
        <v>46248</v>
      </c>
      <c r="C30" s="19">
        <v>7061</v>
      </c>
      <c r="D30" s="19">
        <v>2548</v>
      </c>
      <c r="E30" s="19">
        <v>55857</v>
      </c>
      <c r="G30" s="19" t="str">
        <v>2005/06</v>
      </c>
      <c r="H30" s="19">
        <v>46248</v>
      </c>
      <c r="I30" s="19">
        <v>7061</v>
      </c>
      <c r="J30" s="19">
        <v>2548</v>
      </c>
      <c r="K30" s="19">
        <v>55857</v>
      </c>
      <c r="M30" s="19" t="s">
        <v>72</v>
      </c>
      <c r="N30" s="19" t="b">
        <f>IF(H30=INDEX(FIRE0201!$A$4:$E$49,MATCH('QA checks'!$M30,FIRE0201!$A$4:$A$49,0),MATCH('QA checks'!N$5,FIRE0201!$A$4:$E$4,0)),TRUE,"Error")</f>
        <v>1</v>
      </c>
      <c r="O30" s="19" t="b">
        <f>IF(I30=INDEX(FIRE0201!$A$4:$E$49,MATCH('QA checks'!$M30,FIRE0201!$A$4:$A$49,0),MATCH('QA checks'!O$5,FIRE0201!$A$4:$E$4,0)),TRUE,"Error")</f>
        <v>1</v>
      </c>
      <c r="P30" s="19" t="b">
        <f>IF(J30=INDEX(FIRE0201!$A$4:$E$49,MATCH('QA checks'!$M30,FIRE0201!$A$4:$A$49,0),MATCH('QA checks'!P$5,FIRE0201!$A$4:$E$4,0)),TRUE,"Error")</f>
        <v>1</v>
      </c>
      <c r="Q30" s="19" t="b">
        <f>IF(SUM(H30:J30)=FIRE0201!E29,TRUE,"Error")</f>
        <v>1</v>
      </c>
    </row>
    <row r="31" spans="1:17" x14ac:dyDescent="0.2">
      <c r="A31" s="79" t="s">
        <v>73</v>
      </c>
      <c r="B31" s="19">
        <v>44422</v>
      </c>
      <c r="C31" s="19">
        <v>6963</v>
      </c>
      <c r="D31" s="19">
        <v>2400</v>
      </c>
      <c r="E31" s="19">
        <v>53785</v>
      </c>
      <c r="G31" s="19" t="str">
        <v>2006/07</v>
      </c>
      <c r="H31" s="19">
        <v>44422</v>
      </c>
      <c r="I31" s="19">
        <v>6963</v>
      </c>
      <c r="J31" s="19">
        <v>2400</v>
      </c>
      <c r="K31" s="19">
        <v>53785</v>
      </c>
      <c r="M31" s="19" t="s">
        <v>73</v>
      </c>
      <c r="N31" s="19" t="b">
        <f>IF(H31=INDEX(FIRE0201!$A$4:$E$49,MATCH('QA checks'!$M31,FIRE0201!$A$4:$A$49,0),MATCH('QA checks'!N$5,FIRE0201!$A$4:$E$4,0)),TRUE,"Error")</f>
        <v>1</v>
      </c>
      <c r="O31" s="19" t="b">
        <f>IF(I31=INDEX(FIRE0201!$A$4:$E$49,MATCH('QA checks'!$M31,FIRE0201!$A$4:$A$49,0),MATCH('QA checks'!O$5,FIRE0201!$A$4:$E$4,0)),TRUE,"Error")</f>
        <v>1</v>
      </c>
      <c r="P31" s="19" t="b">
        <f>IF(J31=INDEX(FIRE0201!$A$4:$E$49,MATCH('QA checks'!$M31,FIRE0201!$A$4:$A$49,0),MATCH('QA checks'!P$5,FIRE0201!$A$4:$E$4,0)),TRUE,"Error")</f>
        <v>1</v>
      </c>
      <c r="Q31" s="19" t="b">
        <f>IF(SUM(H31:J31)=FIRE0201!E30,TRUE,"Error")</f>
        <v>1</v>
      </c>
    </row>
    <row r="32" spans="1:17" x14ac:dyDescent="0.2">
      <c r="A32" s="79" t="s">
        <v>74</v>
      </c>
      <c r="B32" s="19">
        <v>41336</v>
      </c>
      <c r="C32" s="19">
        <v>6666</v>
      </c>
      <c r="D32" s="19">
        <v>2380</v>
      </c>
      <c r="E32" s="19">
        <v>50382</v>
      </c>
      <c r="G32" s="19" t="str">
        <v>2007/08</v>
      </c>
      <c r="H32" s="19">
        <v>41336</v>
      </c>
      <c r="I32" s="19">
        <v>6666</v>
      </c>
      <c r="J32" s="19">
        <v>2380</v>
      </c>
      <c r="K32" s="19">
        <v>50382</v>
      </c>
      <c r="M32" s="19" t="s">
        <v>74</v>
      </c>
      <c r="N32" s="19" t="b">
        <f>IF(H32=INDEX(FIRE0201!$A$4:$E$49,MATCH('QA checks'!$M32,FIRE0201!$A$4:$A$49,0),MATCH('QA checks'!N$5,FIRE0201!$A$4:$E$4,0)),TRUE,"Error")</f>
        <v>1</v>
      </c>
      <c r="O32" s="19" t="b">
        <f>IF(I32=INDEX(FIRE0201!$A$4:$E$49,MATCH('QA checks'!$M32,FIRE0201!$A$4:$A$49,0),MATCH('QA checks'!O$5,FIRE0201!$A$4:$E$4,0)),TRUE,"Error")</f>
        <v>1</v>
      </c>
      <c r="P32" s="19" t="b">
        <f>IF(J32=INDEX(FIRE0201!$A$4:$E$49,MATCH('QA checks'!$M32,FIRE0201!$A$4:$A$49,0),MATCH('QA checks'!P$5,FIRE0201!$A$4:$E$4,0)),TRUE,"Error")</f>
        <v>1</v>
      </c>
      <c r="Q32" s="19" t="b">
        <f>IF(SUM(H32:J32)=FIRE0201!E31,TRUE,"Error")</f>
        <v>1</v>
      </c>
    </row>
    <row r="33" spans="1:17" x14ac:dyDescent="0.2">
      <c r="A33" s="79" t="s">
        <v>75</v>
      </c>
      <c r="B33" s="19">
        <v>38584</v>
      </c>
      <c r="C33" s="19">
        <v>6705</v>
      </c>
      <c r="D33" s="19">
        <v>2257</v>
      </c>
      <c r="E33" s="19">
        <v>47546</v>
      </c>
      <c r="G33" s="19" t="str">
        <v>2008/09</v>
      </c>
      <c r="H33" s="19">
        <v>38584</v>
      </c>
      <c r="I33" s="19">
        <v>6705</v>
      </c>
      <c r="J33" s="19">
        <v>2257</v>
      </c>
      <c r="K33" s="19">
        <v>47546</v>
      </c>
      <c r="M33" s="19" t="s">
        <v>75</v>
      </c>
      <c r="N33" s="19" t="b">
        <f>IF(H33=INDEX(FIRE0201!$A$4:$E$49,MATCH('QA checks'!$M33,FIRE0201!$A$4:$A$49,0),MATCH('QA checks'!N$5,FIRE0201!$A$4:$E$4,0)),TRUE,"Error")</f>
        <v>1</v>
      </c>
      <c r="O33" s="19" t="b">
        <f>IF(I33=INDEX(FIRE0201!$A$4:$E$49,MATCH('QA checks'!$M33,FIRE0201!$A$4:$A$49,0),MATCH('QA checks'!O$5,FIRE0201!$A$4:$E$4,0)),TRUE,"Error")</f>
        <v>1</v>
      </c>
      <c r="P33" s="19" t="b">
        <f>IF(J33=INDEX(FIRE0201!$A$4:$E$49,MATCH('QA checks'!$M33,FIRE0201!$A$4:$A$49,0),MATCH('QA checks'!P$5,FIRE0201!$A$4:$E$4,0)),TRUE,"Error")</f>
        <v>1</v>
      </c>
      <c r="Q33" s="19" t="b">
        <f>IF(SUM(H33:J33)=FIRE0201!E32,TRUE,"Error")</f>
        <v>1</v>
      </c>
    </row>
    <row r="34" spans="1:17" x14ac:dyDescent="0.2">
      <c r="A34" s="79" t="s">
        <v>76</v>
      </c>
      <c r="B34" s="19">
        <v>38376</v>
      </c>
      <c r="C34" s="19">
        <v>6568</v>
      </c>
      <c r="D34" s="19">
        <v>2203</v>
      </c>
      <c r="E34" s="19">
        <v>47147</v>
      </c>
      <c r="G34" s="19" t="str">
        <v>2009/10</v>
      </c>
      <c r="H34" s="19">
        <v>38376</v>
      </c>
      <c r="I34" s="19">
        <v>6568</v>
      </c>
      <c r="J34" s="19">
        <v>2203</v>
      </c>
      <c r="K34" s="19">
        <v>47147</v>
      </c>
      <c r="M34" s="19" t="s">
        <v>76</v>
      </c>
      <c r="N34" s="19" t="b">
        <f>IF(H34=INDEX(FIRE0201!$A$4:$E$49,MATCH('QA checks'!$M34,FIRE0201!$A$4:$A$49,0),MATCH('QA checks'!N$5,FIRE0201!$A$4:$E$4,0)),TRUE,"Error")</f>
        <v>1</v>
      </c>
      <c r="O34" s="19" t="b">
        <f>IF(I34=INDEX(FIRE0201!$A$4:$E$49,MATCH('QA checks'!$M34,FIRE0201!$A$4:$A$49,0),MATCH('QA checks'!O$5,FIRE0201!$A$4:$E$4,0)),TRUE,"Error")</f>
        <v>1</v>
      </c>
      <c r="P34" s="19" t="b">
        <f>IF(J34=INDEX(FIRE0201!$A$4:$E$49,MATCH('QA checks'!$M34,FIRE0201!$A$4:$A$49,0),MATCH('QA checks'!P$5,FIRE0201!$A$4:$E$4,0)),TRUE,"Error")</f>
        <v>1</v>
      </c>
      <c r="Q34" s="19" t="b">
        <f>IF(SUM(H34:J34)=FIRE0201!E33,TRUE,"Error")</f>
        <v>1</v>
      </c>
    </row>
    <row r="35" spans="1:17" x14ac:dyDescent="0.2">
      <c r="A35" s="79" t="s">
        <v>33</v>
      </c>
      <c r="B35" s="19">
        <v>36619</v>
      </c>
      <c r="C35" s="19">
        <v>6294</v>
      </c>
      <c r="D35" s="19">
        <v>2108</v>
      </c>
      <c r="E35" s="19">
        <v>45021</v>
      </c>
      <c r="G35" s="19" t="str">
        <v>2010/11</v>
      </c>
      <c r="H35" s="19">
        <v>36619</v>
      </c>
      <c r="I35" s="19">
        <v>6294</v>
      </c>
      <c r="J35" s="19">
        <v>2108</v>
      </c>
      <c r="K35" s="19">
        <v>45021</v>
      </c>
      <c r="M35" s="19" t="s">
        <v>33</v>
      </c>
      <c r="N35" s="19" t="b">
        <f>IF(H35=INDEX(FIRE0201!$A$4:$E$49,MATCH('QA checks'!$M35,FIRE0201!$A$4:$A$49,0),MATCH('QA checks'!N$5,FIRE0201!$A$4:$E$4,0)),TRUE,"Error")</f>
        <v>1</v>
      </c>
      <c r="O35" s="19" t="b">
        <f>IF(I35=INDEX(FIRE0201!$A$4:$E$49,MATCH('QA checks'!$M35,FIRE0201!$A$4:$A$49,0),MATCH('QA checks'!O$5,FIRE0201!$A$4:$E$4,0)),TRUE,"Error")</f>
        <v>1</v>
      </c>
      <c r="P35" s="19" t="b">
        <f>IF(J35=INDEX(FIRE0201!$A$4:$E$49,MATCH('QA checks'!$M35,FIRE0201!$A$4:$A$49,0),MATCH('QA checks'!P$5,FIRE0201!$A$4:$E$4,0)),TRUE,"Error")</f>
        <v>1</v>
      </c>
      <c r="Q35" s="19" t="b">
        <f>IF(SUM(H35:J35)=FIRE0201!E34,TRUE,"Error")</f>
        <v>1</v>
      </c>
    </row>
    <row r="36" spans="1:17" x14ac:dyDescent="0.2">
      <c r="A36" s="79" t="s">
        <v>34</v>
      </c>
      <c r="B36" s="19">
        <v>35421</v>
      </c>
      <c r="C36" s="19">
        <v>6158</v>
      </c>
      <c r="D36" s="19">
        <v>2023</v>
      </c>
      <c r="E36" s="19">
        <v>43602</v>
      </c>
      <c r="G36" s="19" t="str">
        <v>2011/12</v>
      </c>
      <c r="H36" s="19">
        <v>35421</v>
      </c>
      <c r="I36" s="19">
        <v>6158</v>
      </c>
      <c r="J36" s="19">
        <v>2023</v>
      </c>
      <c r="K36" s="19">
        <v>43602</v>
      </c>
      <c r="M36" s="19" t="s">
        <v>34</v>
      </c>
      <c r="N36" s="19" t="b">
        <f>IF(H36=INDEX(FIRE0201!$A$4:$E$49,MATCH('QA checks'!$M36,FIRE0201!$A$4:$A$49,0),MATCH('QA checks'!N$5,FIRE0201!$A$4:$E$4,0)),TRUE,"Error")</f>
        <v>1</v>
      </c>
      <c r="O36" s="19" t="b">
        <f>IF(I36=INDEX(FIRE0201!$A$4:$E$49,MATCH('QA checks'!$M36,FIRE0201!$A$4:$A$49,0),MATCH('QA checks'!O$5,FIRE0201!$A$4:$E$4,0)),TRUE,"Error")</f>
        <v>1</v>
      </c>
      <c r="P36" s="19" t="b">
        <f>IF(J36=INDEX(FIRE0201!$A$4:$E$49,MATCH('QA checks'!$M36,FIRE0201!$A$4:$A$49,0),MATCH('QA checks'!P$5,FIRE0201!$A$4:$E$4,0)),TRUE,"Error")</f>
        <v>1</v>
      </c>
      <c r="Q36" s="19" t="b">
        <f>IF(SUM(H36:J36)=FIRE0201!E35,TRUE,"Error")</f>
        <v>1</v>
      </c>
    </row>
    <row r="37" spans="1:17" x14ac:dyDescent="0.2">
      <c r="A37" s="79" t="s">
        <v>35</v>
      </c>
      <c r="B37" s="19">
        <v>33311</v>
      </c>
      <c r="C37" s="19">
        <v>5829</v>
      </c>
      <c r="D37" s="19">
        <v>1911</v>
      </c>
      <c r="E37" s="19">
        <v>41051</v>
      </c>
      <c r="G37" s="19" t="str">
        <v>2012/13</v>
      </c>
      <c r="H37" s="19">
        <v>33311</v>
      </c>
      <c r="I37" s="19">
        <v>5829</v>
      </c>
      <c r="J37" s="19">
        <v>1911</v>
      </c>
      <c r="K37" s="19">
        <v>41051</v>
      </c>
      <c r="M37" s="19" t="s">
        <v>35</v>
      </c>
      <c r="N37" s="19" t="b">
        <f>IF(H37=INDEX(FIRE0201!$A$4:$E$49,MATCH('QA checks'!$M37,FIRE0201!$A$4:$A$49,0),MATCH('QA checks'!N$5,FIRE0201!$A$4:$E$4,0)),TRUE,"Error")</f>
        <v>1</v>
      </c>
      <c r="O37" s="19" t="b">
        <f>IF(I37=INDEX(FIRE0201!$A$4:$E$49,MATCH('QA checks'!$M37,FIRE0201!$A$4:$A$49,0),MATCH('QA checks'!O$5,FIRE0201!$A$4:$E$4,0)),TRUE,"Error")</f>
        <v>1</v>
      </c>
      <c r="P37" s="19" t="b">
        <f>IF(J37=INDEX(FIRE0201!$A$4:$E$49,MATCH('QA checks'!$M37,FIRE0201!$A$4:$A$49,0),MATCH('QA checks'!P$5,FIRE0201!$A$4:$E$4,0)),TRUE,"Error")</f>
        <v>1</v>
      </c>
      <c r="Q37" s="19" t="b">
        <f>IF(SUM(H37:J37)=FIRE0201!E36,TRUE,"Error")</f>
        <v>1</v>
      </c>
    </row>
    <row r="38" spans="1:17" x14ac:dyDescent="0.2">
      <c r="A38" s="79" t="s">
        <v>36</v>
      </c>
      <c r="B38" s="19">
        <v>31919</v>
      </c>
      <c r="C38" s="19">
        <v>5323</v>
      </c>
      <c r="D38" s="19">
        <v>1910</v>
      </c>
      <c r="E38" s="19">
        <v>39152</v>
      </c>
      <c r="G38" s="19" t="str">
        <v>2013/14</v>
      </c>
      <c r="H38" s="19">
        <v>31919</v>
      </c>
      <c r="I38" s="19">
        <v>5323</v>
      </c>
      <c r="J38" s="19">
        <v>1910</v>
      </c>
      <c r="K38" s="19">
        <v>39152</v>
      </c>
      <c r="M38" s="19" t="s">
        <v>36</v>
      </c>
      <c r="N38" s="19" t="b">
        <f>IF(H38=INDEX(FIRE0201!$A$4:$E$49,MATCH('QA checks'!$M38,FIRE0201!$A$4:$A$49,0),MATCH('QA checks'!N$5,FIRE0201!$A$4:$E$4,0)),TRUE,"Error")</f>
        <v>1</v>
      </c>
      <c r="O38" s="19" t="b">
        <f>IF(I38=INDEX(FIRE0201!$A$4:$E$49,MATCH('QA checks'!$M38,FIRE0201!$A$4:$A$49,0),MATCH('QA checks'!O$5,FIRE0201!$A$4:$E$4,0)),TRUE,"Error")</f>
        <v>1</v>
      </c>
      <c r="P38" s="19" t="b">
        <f>IF(J38=INDEX(FIRE0201!$A$4:$E$49,MATCH('QA checks'!$M38,FIRE0201!$A$4:$A$49,0),MATCH('QA checks'!P$5,FIRE0201!$A$4:$E$4,0)),TRUE,"Error")</f>
        <v>1</v>
      </c>
      <c r="Q38" s="19" t="b">
        <f>IF(SUM(H38:J38)=FIRE0201!E37,TRUE,"Error")</f>
        <v>1</v>
      </c>
    </row>
    <row r="39" spans="1:17" x14ac:dyDescent="0.2">
      <c r="A39" s="79" t="s">
        <v>37</v>
      </c>
      <c r="B39" s="19">
        <v>31344</v>
      </c>
      <c r="C39" s="19">
        <v>5575</v>
      </c>
      <c r="D39" s="19">
        <v>1809</v>
      </c>
      <c r="E39" s="19">
        <v>38728</v>
      </c>
      <c r="G39" s="19" t="str">
        <v>2014/15</v>
      </c>
      <c r="H39" s="19">
        <v>31344</v>
      </c>
      <c r="I39" s="19">
        <v>5575</v>
      </c>
      <c r="J39" s="19">
        <v>1809</v>
      </c>
      <c r="K39" s="19">
        <v>38728</v>
      </c>
      <c r="M39" s="19" t="s">
        <v>37</v>
      </c>
      <c r="N39" s="19" t="b">
        <f>IF(H39=INDEX(FIRE0201!$A$4:$E$49,MATCH('QA checks'!$M39,FIRE0201!$A$4:$A$49,0),MATCH('QA checks'!N$5,FIRE0201!$A$4:$E$4,0)),TRUE,"Error")</f>
        <v>1</v>
      </c>
      <c r="O39" s="19" t="b">
        <f>IF(I39=INDEX(FIRE0201!$A$4:$E$49,MATCH('QA checks'!$M39,FIRE0201!$A$4:$A$49,0),MATCH('QA checks'!O$5,FIRE0201!$A$4:$E$4,0)),TRUE,"Error")</f>
        <v>1</v>
      </c>
      <c r="P39" s="19" t="b">
        <f>IF(J39=INDEX(FIRE0201!$A$4:$E$49,MATCH('QA checks'!$M39,FIRE0201!$A$4:$A$49,0),MATCH('QA checks'!P$5,FIRE0201!$A$4:$E$4,0)),TRUE,"Error")</f>
        <v>1</v>
      </c>
      <c r="Q39" s="19" t="b">
        <f>IF(SUM(H39:J39)=FIRE0201!E38,TRUE,"Error")</f>
        <v>1</v>
      </c>
    </row>
    <row r="40" spans="1:17" x14ac:dyDescent="0.2">
      <c r="A40" s="79" t="s">
        <v>38</v>
      </c>
      <c r="B40" s="19">
        <v>31385</v>
      </c>
      <c r="C40" s="19">
        <v>5672</v>
      </c>
      <c r="D40" s="19">
        <v>1775</v>
      </c>
      <c r="E40" s="19">
        <v>38832</v>
      </c>
      <c r="G40" s="19" t="str">
        <v>2015/16</v>
      </c>
      <c r="H40" s="19">
        <v>31385</v>
      </c>
      <c r="I40" s="19">
        <v>5672</v>
      </c>
      <c r="J40" s="19">
        <v>1775</v>
      </c>
      <c r="K40" s="19">
        <v>38832</v>
      </c>
      <c r="M40" s="19" t="s">
        <v>38</v>
      </c>
      <c r="N40" s="19" t="b">
        <f>IF(H40=INDEX(FIRE0201!$A$4:$E$49,MATCH('QA checks'!$M40,FIRE0201!$A$4:$A$49,0),MATCH('QA checks'!N$5,FIRE0201!$A$4:$E$4,0)),TRUE,"Error")</f>
        <v>1</v>
      </c>
      <c r="O40" s="19" t="b">
        <f>IF(I40=INDEX(FIRE0201!$A$4:$E$49,MATCH('QA checks'!$M40,FIRE0201!$A$4:$A$49,0),MATCH('QA checks'!O$5,FIRE0201!$A$4:$E$4,0)),TRUE,"Error")</f>
        <v>1</v>
      </c>
      <c r="P40" s="19" t="b">
        <f>IF(J40=INDEX(FIRE0201!$A$4:$E$49,MATCH('QA checks'!$M40,FIRE0201!$A$4:$A$49,0),MATCH('QA checks'!P$5,FIRE0201!$A$4:$E$4,0)),TRUE,"Error")</f>
        <v>1</v>
      </c>
      <c r="Q40" s="19" t="b">
        <f>IF(SUM(H40:J40)=FIRE0201!E39,TRUE,"Error")</f>
        <v>1</v>
      </c>
    </row>
    <row r="41" spans="1:17" x14ac:dyDescent="0.2">
      <c r="A41" s="79" t="s">
        <v>39</v>
      </c>
      <c r="B41" s="19">
        <v>30360</v>
      </c>
      <c r="C41" s="19">
        <v>5540</v>
      </c>
      <c r="D41" s="19">
        <v>1858</v>
      </c>
      <c r="E41" s="19">
        <v>37758</v>
      </c>
      <c r="G41" s="19" t="str">
        <v>2016/17</v>
      </c>
      <c r="H41" s="19">
        <v>30360</v>
      </c>
      <c r="I41" s="19">
        <v>5540</v>
      </c>
      <c r="J41" s="19">
        <v>1858</v>
      </c>
      <c r="K41" s="19">
        <v>37758</v>
      </c>
      <c r="M41" s="19" t="s">
        <v>39</v>
      </c>
      <c r="N41" s="19" t="b">
        <f>IF(H41=INDEX(FIRE0201!$A$4:$E$49,MATCH('QA checks'!$M41,FIRE0201!$A$4:$A$49,0),MATCH('QA checks'!N$5,FIRE0201!$A$4:$E$4,0)),TRUE,"Error")</f>
        <v>1</v>
      </c>
      <c r="O41" s="19" t="b">
        <f>IF(I41=INDEX(FIRE0201!$A$4:$E$49,MATCH('QA checks'!$M41,FIRE0201!$A$4:$A$49,0),MATCH('QA checks'!O$5,FIRE0201!$A$4:$E$4,0)),TRUE,"Error")</f>
        <v>1</v>
      </c>
      <c r="P41" s="19" t="b">
        <f>IF(J41=INDEX(FIRE0201!$A$4:$E$49,MATCH('QA checks'!$M41,FIRE0201!$A$4:$A$49,0),MATCH('QA checks'!P$5,FIRE0201!$A$4:$E$4,0)),TRUE,"Error")</f>
        <v>1</v>
      </c>
      <c r="Q41" s="19" t="b">
        <f>IF(SUM(H41:J41)=FIRE0201!E40,TRUE,"Error")</f>
        <v>1</v>
      </c>
    </row>
    <row r="42" spans="1:17" x14ac:dyDescent="0.2">
      <c r="A42" s="79" t="s">
        <v>40</v>
      </c>
      <c r="B42" s="19">
        <v>30828</v>
      </c>
      <c r="C42" s="19">
        <v>5311</v>
      </c>
      <c r="D42" s="19">
        <v>1617</v>
      </c>
      <c r="E42" s="19">
        <v>37756</v>
      </c>
      <c r="G42" s="19" t="str">
        <v>2017/18</v>
      </c>
      <c r="H42" s="19">
        <v>30828</v>
      </c>
      <c r="I42" s="19">
        <v>5311</v>
      </c>
      <c r="J42" s="19">
        <v>1617</v>
      </c>
      <c r="K42" s="19">
        <v>37756</v>
      </c>
      <c r="M42" s="19" t="s">
        <v>40</v>
      </c>
      <c r="N42" s="19" t="b">
        <f>IF(H42=INDEX(FIRE0201!$A$4:$E$49,MATCH('QA checks'!$M42,FIRE0201!$A$4:$A$49,0),MATCH('QA checks'!N$5,FIRE0201!$A$4:$E$4,0)),TRUE,"Error")</f>
        <v>1</v>
      </c>
      <c r="O42" s="19" t="b">
        <f>IF(I42=INDEX(FIRE0201!$A$4:$E$49,MATCH('QA checks'!$M42,FIRE0201!$A$4:$A$49,0),MATCH('QA checks'!O$5,FIRE0201!$A$4:$E$4,0)),TRUE,"Error")</f>
        <v>1</v>
      </c>
      <c r="P42" s="19" t="b">
        <f>IF(J42=INDEX(FIRE0201!$A$4:$E$49,MATCH('QA checks'!$M42,FIRE0201!$A$4:$A$49,0),MATCH('QA checks'!P$5,FIRE0201!$A$4:$E$4,0)),TRUE,"Error")</f>
        <v>1</v>
      </c>
      <c r="Q42" s="19" t="b">
        <f>IF(SUM(H42:J42)=FIRE0201!E41,TRUE,"Error")</f>
        <v>1</v>
      </c>
    </row>
    <row r="43" spans="1:17" x14ac:dyDescent="0.2">
      <c r="A43" s="79" t="s">
        <v>41</v>
      </c>
      <c r="B43" s="19">
        <v>29598</v>
      </c>
      <c r="C43" s="19">
        <v>5145</v>
      </c>
      <c r="D43" s="19">
        <v>1555</v>
      </c>
      <c r="E43" s="19">
        <v>36298</v>
      </c>
      <c r="G43" s="19" t="str">
        <v>2018/19</v>
      </c>
      <c r="H43" s="19">
        <v>29598</v>
      </c>
      <c r="I43" s="19">
        <v>5145</v>
      </c>
      <c r="J43" s="19">
        <v>1555</v>
      </c>
      <c r="K43" s="19">
        <v>36298</v>
      </c>
      <c r="M43" s="19" t="s">
        <v>41</v>
      </c>
      <c r="N43" s="19" t="b">
        <f>IF(H43=INDEX(FIRE0201!$A$4:$E$49,MATCH('QA checks'!$M43,FIRE0201!$A$4:$A$49,0),MATCH('QA checks'!N$5,FIRE0201!$A$4:$E$4,0)),TRUE,"Error")</f>
        <v>1</v>
      </c>
      <c r="O43" s="19" t="b">
        <f>IF(I43=INDEX(FIRE0201!$A$4:$E$49,MATCH('QA checks'!$M43,FIRE0201!$A$4:$A$49,0),MATCH('QA checks'!O$5,FIRE0201!$A$4:$E$4,0)),TRUE,"Error")</f>
        <v>1</v>
      </c>
      <c r="P43" s="19" t="b">
        <f>IF(J43=INDEX(FIRE0201!$A$4:$E$49,MATCH('QA checks'!$M43,FIRE0201!$A$4:$A$49,0),MATCH('QA checks'!P$5,FIRE0201!$A$4:$E$4,0)),TRUE,"Error")</f>
        <v>1</v>
      </c>
      <c r="Q43" s="19" t="b">
        <f>IF(SUM(H43:J43)=FIRE0201!E42,TRUE,"Error")</f>
        <v>1</v>
      </c>
    </row>
    <row r="44" spans="1:17" x14ac:dyDescent="0.2">
      <c r="A44" s="79" t="s">
        <v>42</v>
      </c>
      <c r="B44" s="19">
        <v>28505</v>
      </c>
      <c r="C44" s="19">
        <v>4891</v>
      </c>
      <c r="D44" s="19">
        <v>1628</v>
      </c>
      <c r="E44" s="19">
        <v>35024</v>
      </c>
      <c r="G44" s="19" t="str">
        <v>2019/20</v>
      </c>
      <c r="H44" s="19">
        <v>28505</v>
      </c>
      <c r="I44" s="19">
        <v>4891</v>
      </c>
      <c r="J44" s="19">
        <v>1628</v>
      </c>
      <c r="K44" s="19">
        <v>35024</v>
      </c>
      <c r="M44" s="19" t="s">
        <v>42</v>
      </c>
      <c r="N44" s="19" t="b">
        <f>IF(H44=INDEX(FIRE0201!$A$4:$E$49,MATCH('QA checks'!$M44,FIRE0201!$A$4:$A$49,0),MATCH('QA checks'!N$5,FIRE0201!$A$4:$E$4,0)),TRUE,"Error")</f>
        <v>1</v>
      </c>
      <c r="O44" s="19" t="b">
        <f>IF(I44=INDEX(FIRE0201!$A$4:$E$49,MATCH('QA checks'!$M44,FIRE0201!$A$4:$A$49,0),MATCH('QA checks'!O$5,FIRE0201!$A$4:$E$4,0)),TRUE,"Error")</f>
        <v>1</v>
      </c>
      <c r="P44" s="19" t="b">
        <f>IF(J44=INDEX(FIRE0201!$A$4:$E$49,MATCH('QA checks'!$M44,FIRE0201!$A$4:$A$49,0),MATCH('QA checks'!P$5,FIRE0201!$A$4:$E$4,0)),TRUE,"Error")</f>
        <v>1</v>
      </c>
      <c r="Q44" s="19" t="b">
        <f>IF(SUM(H44:J44)=FIRE0201!E43,TRUE,"Error")</f>
        <v>1</v>
      </c>
    </row>
    <row r="45" spans="1:17" x14ac:dyDescent="0.2">
      <c r="A45" s="79" t="s">
        <v>43</v>
      </c>
      <c r="B45" s="19">
        <v>27018</v>
      </c>
      <c r="C45" s="19">
        <v>4665</v>
      </c>
      <c r="D45" s="19">
        <v>1501</v>
      </c>
      <c r="E45" s="19">
        <v>33184</v>
      </c>
      <c r="G45" s="19" t="str">
        <v>2020/21</v>
      </c>
      <c r="H45" s="19">
        <v>27018</v>
      </c>
      <c r="I45" s="19">
        <v>4665</v>
      </c>
      <c r="J45" s="19">
        <v>1501</v>
      </c>
      <c r="K45" s="19">
        <v>33184</v>
      </c>
      <c r="M45" s="19" t="s">
        <v>43</v>
      </c>
      <c r="N45" s="19" t="b">
        <f>IF(H45=INDEX(FIRE0201!$A$4:$E$49,MATCH('QA checks'!$M45,FIRE0201!$A$4:$A$49,0),MATCH('QA checks'!N$5,FIRE0201!$A$4:$E$4,0)),TRUE,"Error")</f>
        <v>1</v>
      </c>
      <c r="O45" s="19" t="b">
        <f>IF(I45=INDEX(FIRE0201!$A$4:$E$49,MATCH('QA checks'!$M45,FIRE0201!$A$4:$A$49,0),MATCH('QA checks'!O$5,FIRE0201!$A$4:$E$4,0)),TRUE,"Error")</f>
        <v>1</v>
      </c>
      <c r="P45" s="19" t="b">
        <f>IF(J45=INDEX(FIRE0201!$A$4:$E$49,MATCH('QA checks'!$M45,FIRE0201!$A$4:$A$49,0),MATCH('QA checks'!P$5,FIRE0201!$A$4:$E$4,0)),TRUE,"Error")</f>
        <v>1</v>
      </c>
      <c r="Q45" s="19" t="b">
        <f>IF(SUM(H45:J45)=FIRE0201!E44,TRUE,"Error")</f>
        <v>1</v>
      </c>
    </row>
    <row r="46" spans="1:17" x14ac:dyDescent="0.2">
      <c r="A46" s="79" t="s">
        <v>44</v>
      </c>
      <c r="B46" s="19">
        <v>27172</v>
      </c>
      <c r="C46" s="19">
        <v>4635</v>
      </c>
      <c r="D46" s="19">
        <v>1588</v>
      </c>
      <c r="E46" s="19">
        <v>33395</v>
      </c>
      <c r="G46" s="19" t="str">
        <v>2021/22</v>
      </c>
      <c r="H46" s="19">
        <v>27172</v>
      </c>
      <c r="I46" s="19">
        <v>4635</v>
      </c>
      <c r="J46" s="19">
        <v>1588</v>
      </c>
      <c r="K46" s="19">
        <v>33395</v>
      </c>
      <c r="M46" s="19" t="s">
        <v>44</v>
      </c>
      <c r="N46" s="19" t="b">
        <f>IF(H46=INDEX(FIRE0201!$A$4:$E$49,MATCH('QA checks'!$M46,FIRE0201!$A$4:$A$49,0),MATCH('QA checks'!N$5,FIRE0201!$A$4:$E$4,0)),TRUE,"Error")</f>
        <v>1</v>
      </c>
      <c r="O46" s="19" t="b">
        <f>IF(I46=INDEX(FIRE0201!$A$4:$E$49,MATCH('QA checks'!$M46,FIRE0201!$A$4:$A$49,0),MATCH('QA checks'!O$5,FIRE0201!$A$4:$E$4,0)),TRUE,"Error")</f>
        <v>1</v>
      </c>
      <c r="P46" s="19" t="b">
        <f>IF(J46=INDEX(FIRE0201!$A$4:$E$49,MATCH('QA checks'!$M46,FIRE0201!$A$4:$A$49,0),MATCH('QA checks'!P$5,FIRE0201!$A$4:$E$4,0)),TRUE,"Error")</f>
        <v>1</v>
      </c>
      <c r="Q46" s="19" t="b">
        <f>IF(SUM(H46:J46)=FIRE0201!E45,TRUE,"Error")</f>
        <v>1</v>
      </c>
    </row>
    <row r="47" spans="1:17" x14ac:dyDescent="0.2">
      <c r="A47" s="79" t="s">
        <v>45</v>
      </c>
      <c r="B47" s="19">
        <v>26839</v>
      </c>
      <c r="C47" s="19">
        <v>4304</v>
      </c>
      <c r="D47" s="19">
        <v>1542</v>
      </c>
      <c r="E47" s="19">
        <v>32685</v>
      </c>
      <c r="G47" s="19" t="str">
        <v>2022/23</v>
      </c>
      <c r="H47" s="19">
        <v>26839</v>
      </c>
      <c r="I47" s="19">
        <v>4304</v>
      </c>
      <c r="J47" s="19">
        <v>1542</v>
      </c>
      <c r="K47" s="19">
        <v>32685</v>
      </c>
      <c r="M47" s="19" t="s">
        <v>45</v>
      </c>
      <c r="N47" s="19" t="b">
        <f>IF(H47=INDEX(FIRE0201!$A$4:$E$49,MATCH('QA checks'!$M47,FIRE0201!$A$4:$A$49,0),MATCH('QA checks'!N$5,FIRE0201!$A$4:$E$4,0)),TRUE,"Error")</f>
        <v>1</v>
      </c>
      <c r="O47" s="19" t="b">
        <f>IF(I47=INDEX(FIRE0201!$A$4:$E$49,MATCH('QA checks'!$M47,FIRE0201!$A$4:$A$49,0),MATCH('QA checks'!O$5,FIRE0201!$A$4:$E$4,0)),TRUE,"Error")</f>
        <v>1</v>
      </c>
      <c r="P47" s="19" t="b">
        <f>IF(J47=INDEX(FIRE0201!$A$4:$E$49,MATCH('QA checks'!$M47,FIRE0201!$A$4:$A$49,0),MATCH('QA checks'!P$5,FIRE0201!$A$4:$E$4,0)),TRUE,"Error")</f>
        <v>1</v>
      </c>
      <c r="Q47" s="19" t="b">
        <f>IF(SUM(H47:J47)=FIRE0201!E46,TRUE,"Error")</f>
        <v>1</v>
      </c>
    </row>
    <row r="48" spans="1:17" x14ac:dyDescent="0.2">
      <c r="A48" s="79" t="s">
        <v>46</v>
      </c>
      <c r="B48" s="19">
        <v>25592</v>
      </c>
      <c r="C48" s="19">
        <v>4258</v>
      </c>
      <c r="D48" s="19">
        <v>1500</v>
      </c>
      <c r="E48" s="19">
        <v>31350</v>
      </c>
      <c r="G48" s="19" t="str">
        <v>2023/24</v>
      </c>
      <c r="H48" s="19">
        <v>25592</v>
      </c>
      <c r="I48" s="19">
        <v>4258</v>
      </c>
      <c r="J48" s="19">
        <v>1500</v>
      </c>
      <c r="K48" s="19">
        <v>31350</v>
      </c>
      <c r="M48" s="19" t="s">
        <v>46</v>
      </c>
      <c r="N48" s="19" t="b">
        <f>IF(H48=INDEX(FIRE0201!$A$4:$E$49,MATCH('QA checks'!$M48,FIRE0201!$A$4:$A$49,0),MATCH('QA checks'!N$5,FIRE0201!$A$4:$E$4,0)),TRUE,"Error")</f>
        <v>1</v>
      </c>
      <c r="O48" s="19" t="b">
        <f>IF(I48=INDEX(FIRE0201!$A$4:$E$49,MATCH('QA checks'!$M48,FIRE0201!$A$4:$A$49,0),MATCH('QA checks'!O$5,FIRE0201!$A$4:$E$4,0)),TRUE,"Error")</f>
        <v>1</v>
      </c>
      <c r="P48" s="19" t="b">
        <f>IF(J48=INDEX(FIRE0201!$A$4:$E$49,MATCH('QA checks'!$M48,FIRE0201!$A$4:$A$49,0),MATCH('QA checks'!P$5,FIRE0201!$A$4:$E$4,0)),TRUE,"Error")</f>
        <v>1</v>
      </c>
      <c r="Q48" s="19" t="str">
        <f>IF(SUM(H48:J48)=FIRE0201!E49,TRUE,"Error")</f>
        <v>Error</v>
      </c>
    </row>
    <row r="49" spans="1:24" x14ac:dyDescent="0.2">
      <c r="A49" s="79" t="s">
        <v>47</v>
      </c>
      <c r="B49" s="19">
        <v>25465</v>
      </c>
      <c r="C49" s="19">
        <v>4104</v>
      </c>
      <c r="D49" s="19">
        <v>1432</v>
      </c>
      <c r="E49" s="19">
        <v>31001</v>
      </c>
      <c r="G49" s="19" t="str">
        <v>2024/25</v>
      </c>
      <c r="H49" s="19">
        <v>25465</v>
      </c>
      <c r="I49" s="19">
        <v>4104</v>
      </c>
      <c r="J49" s="19">
        <v>1432</v>
      </c>
      <c r="K49" s="19">
        <v>31001</v>
      </c>
      <c r="M49" s="19" t="s">
        <v>47</v>
      </c>
      <c r="N49" s="19" t="b">
        <f>IF(H49=INDEX(FIRE0201!$A$4:$E$49,MATCH('QA checks'!$M49,FIRE0201!$A$4:$A$49,0),MATCH('QA checks'!N$5,FIRE0201!$A$4:$E$4,0)),TRUE,"Error")</f>
        <v>1</v>
      </c>
      <c r="O49" s="19" t="b">
        <f>IF(I49=INDEX(FIRE0201!$A$4:$E$49,MATCH('QA checks'!$M49,FIRE0201!$A$4:$A$49,0),MATCH('QA checks'!O$5,FIRE0201!$A$4:$E$4,0)),TRUE,"Error")</f>
        <v>1</v>
      </c>
      <c r="P49" s="19" t="b">
        <f>IF(J49=INDEX(FIRE0201!$A$4:$E$49,MATCH('QA checks'!$M49,FIRE0201!$A$4:$A$49,0),MATCH('QA checks'!P$5,FIRE0201!$A$4:$E$4,0)),TRUE,"Error")</f>
        <v>1</v>
      </c>
      <c r="Q49" s="19" t="e">
        <f>IF(SUM(H49:J49)=FIRE0201!#REF!,TRUE,"Error")</f>
        <v>#REF!</v>
      </c>
    </row>
    <row r="50" spans="1:24" x14ac:dyDescent="0.2">
      <c r="A50" s="79" t="s">
        <v>121</v>
      </c>
      <c r="B50" s="19">
        <v>26180</v>
      </c>
      <c r="E50" s="19">
        <v>26180</v>
      </c>
      <c r="G50" s="19" t="str">
        <v>2025/26</v>
      </c>
      <c r="H50" s="19">
        <v>26180</v>
      </c>
      <c r="I50" s="19">
        <v>0</v>
      </c>
      <c r="J50" s="19">
        <v>0</v>
      </c>
      <c r="K50" s="19">
        <v>26180</v>
      </c>
      <c r="M50" s="19" t="s">
        <v>121</v>
      </c>
      <c r="N50" s="19" t="b">
        <f>IF(H50=INDEX(FIRE0201!$A$4:$E$49,MATCH('QA checks'!$M50,FIRE0201!$A$4:$A$49,0),MATCH('QA checks'!N$5,FIRE0201!$A$4:$E$4,0)),TRUE,"Error")</f>
        <v>1</v>
      </c>
      <c r="O50" s="19" t="str">
        <f>IF(I50=INDEX(FIRE0201!$A$4:$E$49,MATCH('QA checks'!$M50,FIRE0201!$A$4:$A$49,0),MATCH('QA checks'!O$5,FIRE0201!$A$4:$E$4,0)),TRUE,"Error")</f>
        <v>Error</v>
      </c>
      <c r="P50" s="19" t="str">
        <f>IF(J50=INDEX(FIRE0201!$A$4:$E$49,MATCH('QA checks'!$M50,FIRE0201!$A$4:$A$49,0),MATCH('QA checks'!P$5,FIRE0201!$A$4:$E$4,0)),TRUE,"Error")</f>
        <v>Error</v>
      </c>
      <c r="Q50" s="19" t="e">
        <f>IF(SUM(H50:J50)=FIRE0201!#REF!,TRUE,"Error")</f>
        <v>#REF!</v>
      </c>
    </row>
    <row r="51" spans="1:24" x14ac:dyDescent="0.2">
      <c r="A51" s="79" t="s">
        <v>114</v>
      </c>
      <c r="B51" s="19">
        <v>1903642</v>
      </c>
      <c r="C51" s="19">
        <v>247614</v>
      </c>
      <c r="D51" s="19">
        <v>71571</v>
      </c>
      <c r="E51" s="19">
        <v>2222827</v>
      </c>
      <c r="G51" s="19" t="str">
        <v>Grand Total</v>
      </c>
      <c r="H51" s="19">
        <v>1903642</v>
      </c>
      <c r="I51" s="19">
        <v>247614</v>
      </c>
      <c r="J51" s="19">
        <v>71571</v>
      </c>
      <c r="K51" s="19">
        <v>2222827</v>
      </c>
      <c r="M51" s="19" t="s">
        <v>122</v>
      </c>
      <c r="N51" s="19" t="e">
        <f>IF(H51=INDEX(FIRE0201!$A$4:$E$49,MATCH('QA checks'!$M51,FIRE0201!$A$4:$A$49,0),MATCH('QA checks'!N$5,FIRE0201!$A$4:$E$4,0)),TRUE,"Error")</f>
        <v>#N/A</v>
      </c>
      <c r="O51" s="19" t="e">
        <f>IF(I51=INDEX(FIRE0201!$A$4:$E$49,MATCH('QA checks'!$M51,FIRE0201!$A$4:$A$49,0),MATCH('QA checks'!O$5,FIRE0201!$A$4:$E$4,0)),TRUE,"Error")</f>
        <v>#N/A</v>
      </c>
      <c r="P51" s="19" t="e">
        <f>IF(J51=INDEX(FIRE0201!$A$4:$E$49,MATCH('QA checks'!$M51,FIRE0201!$A$4:$A$49,0),MATCH('QA checks'!P$5,FIRE0201!$A$4:$E$4,0)),TRUE,"Error")</f>
        <v>#N/A</v>
      </c>
      <c r="Q51" s="19" t="e">
        <f>IF(SUM(H51:J51)=FIRE0201!#REF!,TRUE,"Error")</f>
        <v>#REF!</v>
      </c>
    </row>
    <row r="52" spans="1:24" x14ac:dyDescent="0.2">
      <c r="G52" s="19">
        <v>0</v>
      </c>
      <c r="H52" s="19">
        <v>0</v>
      </c>
      <c r="I52" s="19">
        <v>0</v>
      </c>
      <c r="J52" s="19">
        <v>0</v>
      </c>
      <c r="K52" s="19">
        <v>0</v>
      </c>
      <c r="M52" s="19" t="s">
        <v>123</v>
      </c>
      <c r="N52" s="19" t="e">
        <f>IF(H52=INDEX(FIRE0201!$A$4:$E$49,MATCH('QA checks'!$M52,FIRE0201!$A$4:$A$49,0),MATCH('QA checks'!N$5,FIRE0201!$A$4:$E$4,0)),TRUE,"Error")</f>
        <v>#N/A</v>
      </c>
      <c r="O52" s="19" t="e">
        <f>IF(I52=INDEX(FIRE0201!$A$4:$E$49,MATCH('QA checks'!$M52,FIRE0201!$A$4:$A$49,0),MATCH('QA checks'!O$5,FIRE0201!$A$4:$E$4,0)),TRUE,"Error")</f>
        <v>#N/A</v>
      </c>
      <c r="P52" s="19" t="e">
        <f>IF(J52=INDEX(FIRE0201!$A$4:$E$49,MATCH('QA checks'!$M52,FIRE0201!$A$4:$A$49,0),MATCH('QA checks'!P$5,FIRE0201!$A$4:$E$4,0)),TRUE,"Error")</f>
        <v>#N/A</v>
      </c>
      <c r="Q52" s="19" t="e">
        <f>IF(SUM(H52:J52)=FIRE0201!#REF!,TRUE,"Error")</f>
        <v>#REF!</v>
      </c>
    </row>
    <row r="53" spans="1:24" x14ac:dyDescent="0.2">
      <c r="G53" s="19">
        <v>0</v>
      </c>
      <c r="H53" s="19">
        <v>0</v>
      </c>
      <c r="I53" s="19">
        <v>0</v>
      </c>
      <c r="J53" s="19">
        <v>0</v>
      </c>
      <c r="K53" s="19">
        <v>0</v>
      </c>
      <c r="M53" s="19" t="s">
        <v>124</v>
      </c>
      <c r="N53" s="19" t="e">
        <f>IF(H53=INDEX(FIRE0201!$A$4:$E$49,MATCH('QA checks'!$M53,FIRE0201!$A$4:$A$49,0),MATCH('QA checks'!N$5,FIRE0201!$A$4:$E$4,0)),TRUE,"Error")</f>
        <v>#N/A</v>
      </c>
      <c r="O53" s="19" t="e">
        <f>IF(I53=INDEX(FIRE0201!$A$4:$E$49,MATCH('QA checks'!$M53,FIRE0201!$A$4:$A$49,0),MATCH('QA checks'!O$5,FIRE0201!$A$4:$E$4,0)),TRUE,"Error")</f>
        <v>#N/A</v>
      </c>
      <c r="P53" s="19" t="e">
        <f>IF(J53=INDEX(FIRE0201!$A$4:$E$49,MATCH('QA checks'!$M53,FIRE0201!$A$4:$A$49,0),MATCH('QA checks'!P$5,FIRE0201!$A$4:$E$4,0)),TRUE,"Error")</f>
        <v>#N/A</v>
      </c>
      <c r="Q53" s="19" t="e">
        <f>IF(SUM(H53:J53)=FIRE0201!#REF!,TRUE,"Error")</f>
        <v>#REF!</v>
      </c>
    </row>
    <row r="54" spans="1:24" x14ac:dyDescent="0.2">
      <c r="G54" s="19">
        <v>0</v>
      </c>
      <c r="H54" s="19">
        <v>0</v>
      </c>
      <c r="I54" s="19">
        <v>0</v>
      </c>
      <c r="J54" s="19">
        <v>0</v>
      </c>
      <c r="K54" s="19">
        <v>0</v>
      </c>
      <c r="M54" s="19" t="s">
        <v>125</v>
      </c>
      <c r="N54" s="19" t="e">
        <f>IF(H54=INDEX(FIRE0201!$A$4:$E$49,MATCH('QA checks'!$M54,FIRE0201!$A$4:$A$49,0),MATCH('QA checks'!N$5,FIRE0201!$A$4:$E$4,0)),TRUE,"Error")</f>
        <v>#N/A</v>
      </c>
      <c r="O54" s="19" t="e">
        <f>IF(I54=INDEX(FIRE0201!$A$4:$E$49,MATCH('QA checks'!$M54,FIRE0201!$A$4:$A$49,0),MATCH('QA checks'!O$5,FIRE0201!$A$4:$E$4,0)),TRUE,"Error")</f>
        <v>#N/A</v>
      </c>
      <c r="P54" s="19" t="e">
        <f>IF(J54=INDEX(FIRE0201!$A$4:$E$49,MATCH('QA checks'!$M54,FIRE0201!$A$4:$A$49,0),MATCH('QA checks'!P$5,FIRE0201!$A$4:$E$4,0)),TRUE,"Error")</f>
        <v>#N/A</v>
      </c>
      <c r="Q54" s="19" t="e">
        <f>IF(SUM(H54:J54)=FIRE0201!#REF!,TRUE,"Error")</f>
        <v>#REF!</v>
      </c>
    </row>
    <row r="58" spans="1:24" ht="47.25" x14ac:dyDescent="0.2">
      <c r="A58" s="77" t="s">
        <v>127</v>
      </c>
      <c r="B58" s="19">
        <f>COUNTIF($T$62:$X$114,"Error")</f>
        <v>0</v>
      </c>
    </row>
    <row r="60" spans="1:24" ht="15.75" x14ac:dyDescent="0.25">
      <c r="A60" s="78" t="s">
        <v>128</v>
      </c>
      <c r="B60" s="78" t="s">
        <v>116</v>
      </c>
      <c r="I60" s="19">
        <v>2</v>
      </c>
      <c r="J60" s="19">
        <v>4</v>
      </c>
      <c r="K60" s="19">
        <v>5</v>
      </c>
      <c r="L60" s="19">
        <v>3</v>
      </c>
      <c r="O60" s="19">
        <v>2</v>
      </c>
      <c r="P60" s="19">
        <v>3</v>
      </c>
      <c r="Q60" s="19">
        <v>4</v>
      </c>
      <c r="R60" s="19">
        <v>5</v>
      </c>
      <c r="U60" s="18">
        <v>6</v>
      </c>
      <c r="V60" s="18">
        <v>7</v>
      </c>
      <c r="W60" s="18">
        <v>8</v>
      </c>
      <c r="X60" s="18">
        <v>9</v>
      </c>
    </row>
    <row r="61" spans="1:24" x14ac:dyDescent="0.2">
      <c r="A61" s="78" t="s">
        <v>113</v>
      </c>
      <c r="B61" s="19" t="s">
        <v>32</v>
      </c>
      <c r="C61" s="19" t="s">
        <v>81</v>
      </c>
      <c r="D61" s="19" t="s">
        <v>77</v>
      </c>
      <c r="E61" s="19" t="s">
        <v>78</v>
      </c>
      <c r="F61" s="19" t="s">
        <v>114</v>
      </c>
      <c r="H61" s="19" t="str" cm="1">
        <f t="array" ref="H61:L120">A61:E120</f>
        <v>Row Labels</v>
      </c>
      <c r="I61" s="19" t="str">
        <v>England</v>
      </c>
      <c r="J61" s="19" t="str">
        <v>Great Britain</v>
      </c>
      <c r="K61" s="19" t="str">
        <v>Scotland</v>
      </c>
      <c r="L61" s="19" t="str">
        <v>Wales</v>
      </c>
      <c r="N61" s="19" t="s">
        <v>83</v>
      </c>
      <c r="O61" s="19" t="s">
        <v>118</v>
      </c>
      <c r="P61" s="19" t="s">
        <v>119</v>
      </c>
      <c r="Q61" s="19" t="s">
        <v>120</v>
      </c>
      <c r="R61" s="19" t="s">
        <v>81</v>
      </c>
      <c r="T61" s="19" t="s">
        <v>83</v>
      </c>
      <c r="U61" s="19" t="s">
        <v>118</v>
      </c>
      <c r="V61" s="19" t="s">
        <v>119</v>
      </c>
      <c r="W61" s="19" t="s">
        <v>120</v>
      </c>
      <c r="X61" s="19" t="s">
        <v>81</v>
      </c>
    </row>
    <row r="62" spans="1:24" x14ac:dyDescent="0.2">
      <c r="A62" s="79" t="s">
        <v>102</v>
      </c>
      <c r="B62" s="19">
        <v>46411700</v>
      </c>
      <c r="C62" s="19">
        <v>54387600</v>
      </c>
      <c r="D62" s="19">
        <v>5235600</v>
      </c>
      <c r="E62" s="19">
        <v>2740300</v>
      </c>
      <c r="F62" s="19">
        <v>108775200</v>
      </c>
      <c r="H62" s="19" t="str">
        <v>1971/72</v>
      </c>
      <c r="I62" s="19">
        <v>46411700</v>
      </c>
      <c r="J62" s="19">
        <v>54387600</v>
      </c>
      <c r="K62" s="19">
        <v>5235600</v>
      </c>
      <c r="L62" s="19">
        <v>2740300</v>
      </c>
      <c r="N62" s="19" t="s">
        <v>48</v>
      </c>
      <c r="O62" s="19">
        <f>1000000*(VLOOKUP($N62,_xlfn.ANCHORARRAY($G$5),O$60,FALSE)/VLOOKUP($N62,$H$62:$L$120,I$60,FALSE))</f>
        <v>952.58944742507606</v>
      </c>
      <c r="P62" s="19">
        <f t="shared" ref="P62:R62" si="0">1000000*(VLOOKUP($N62,_xlfn.ANCHORARRAY($G$5),P$60,FALSE)/VLOOKUP($N62,$H$62:$L$120,J$60,FALSE))</f>
        <v>0</v>
      </c>
      <c r="Q62" s="19">
        <f t="shared" si="0"/>
        <v>0</v>
      </c>
      <c r="R62" s="19">
        <f t="shared" si="0"/>
        <v>813.67156500560986</v>
      </c>
      <c r="T62" s="19" t="s">
        <v>48</v>
      </c>
      <c r="U62" s="19" t="b">
        <f>IF(ROUND(VLOOKUP($T62,$N$62:$R$110,O$60,FALSE),0)=VLOOKUP($T62,FIRE0201!$A$4:$I$49,'QA checks'!U$60,FALSE),TRUE,"Error")</f>
        <v>1</v>
      </c>
    </row>
    <row r="63" spans="1:24" x14ac:dyDescent="0.2">
      <c r="A63" s="79" t="s">
        <v>103</v>
      </c>
      <c r="B63" s="19">
        <v>46571900</v>
      </c>
      <c r="C63" s="19">
        <v>54557700</v>
      </c>
      <c r="D63" s="19">
        <v>5230600</v>
      </c>
      <c r="E63" s="19">
        <v>2755200</v>
      </c>
      <c r="F63" s="19">
        <v>109115400</v>
      </c>
      <c r="H63" s="19" t="str">
        <v>1972/73</v>
      </c>
      <c r="I63" s="19">
        <v>46571900</v>
      </c>
      <c r="J63" s="19">
        <v>54557700</v>
      </c>
      <c r="K63" s="19">
        <v>5230600</v>
      </c>
      <c r="L63" s="19">
        <v>2755200</v>
      </c>
      <c r="N63" s="19" t="s">
        <v>49</v>
      </c>
      <c r="O63" s="19">
        <f t="shared" ref="O63:O110" si="1">1000000*(VLOOKUP($N63,_xlfn.ANCHORARRAY($G$5),O$60,FALSE)/VLOOKUP($N63,$H$62:$L$120,I$60,FALSE))</f>
        <v>942.63670626564601</v>
      </c>
      <c r="P63" s="19">
        <f t="shared" ref="P63:P110" si="2">1000000*(VLOOKUP($N63,_xlfn.ANCHORARRAY($G$5),P$60,FALSE)/VLOOKUP($N63,$H$62:$L$120,J$60,FALSE))</f>
        <v>0</v>
      </c>
      <c r="Q63" s="19">
        <f t="shared" ref="Q63:Q110" si="3">1000000*(VLOOKUP($N63,_xlfn.ANCHORARRAY($G$5),Q$60,FALSE)/VLOOKUP($N63,$H$62:$L$120,K$60,FALSE))</f>
        <v>0</v>
      </c>
      <c r="R63" s="19">
        <f t="shared" ref="R63:R110" si="4">1000000*(VLOOKUP($N63,_xlfn.ANCHORARRAY($G$5),R$60,FALSE)/VLOOKUP($N63,$H$62:$L$120,L$60,FALSE))</f>
        <v>805.42576471061011</v>
      </c>
      <c r="T63" s="19" t="s">
        <v>49</v>
      </c>
      <c r="U63" s="19" t="b">
        <f>IF(ROUND(VLOOKUP($T63,$N$62:$R$110,O$60,FALSE),0)=VLOOKUP($T63,FIRE0201!$A$4:$I$49,'QA checks'!U$60,FALSE),TRUE,"Error")</f>
        <v>1</v>
      </c>
    </row>
    <row r="64" spans="1:24" x14ac:dyDescent="0.2">
      <c r="A64" s="79" t="s">
        <v>104</v>
      </c>
      <c r="B64" s="19">
        <v>46686200</v>
      </c>
      <c r="C64" s="19">
        <v>54692900</v>
      </c>
      <c r="D64" s="19">
        <v>5233900</v>
      </c>
      <c r="E64" s="19">
        <v>2772800</v>
      </c>
      <c r="F64" s="19">
        <v>109385800</v>
      </c>
      <c r="H64" s="19" t="str">
        <v>1973/74</v>
      </c>
      <c r="I64" s="19">
        <v>46686200</v>
      </c>
      <c r="J64" s="19">
        <v>54692900</v>
      </c>
      <c r="K64" s="19">
        <v>5233900</v>
      </c>
      <c r="L64" s="19">
        <v>2772800</v>
      </c>
      <c r="N64" s="19" t="s">
        <v>50</v>
      </c>
      <c r="O64" s="19">
        <f t="shared" si="1"/>
        <v>960.48806225527994</v>
      </c>
      <c r="P64" s="19">
        <f t="shared" si="2"/>
        <v>0</v>
      </c>
      <c r="Q64" s="19">
        <f t="shared" si="3"/>
        <v>0</v>
      </c>
      <c r="R64" s="19">
        <f t="shared" si="4"/>
        <v>821.03383359110092</v>
      </c>
      <c r="T64" s="19" t="s">
        <v>50</v>
      </c>
      <c r="U64" s="19" t="b">
        <f>IF(ROUND(VLOOKUP($T64,$N$62:$R$110,O$60,FALSE),0)=VLOOKUP($T64,FIRE0201!$A$4:$I$49,'QA checks'!U$60,FALSE),TRUE,"Error")</f>
        <v>1</v>
      </c>
    </row>
    <row r="65" spans="1:24" x14ac:dyDescent="0.2">
      <c r="A65" s="79" t="s">
        <v>105</v>
      </c>
      <c r="B65" s="19">
        <v>46682700</v>
      </c>
      <c r="C65" s="19">
        <v>54708700</v>
      </c>
      <c r="D65" s="19">
        <v>5240800</v>
      </c>
      <c r="E65" s="19">
        <v>2785200</v>
      </c>
      <c r="F65" s="19">
        <v>109417400</v>
      </c>
      <c r="H65" s="19" t="str">
        <v>1974/75</v>
      </c>
      <c r="I65" s="19">
        <v>46682700</v>
      </c>
      <c r="J65" s="19">
        <v>54708700</v>
      </c>
      <c r="K65" s="19">
        <v>5240800</v>
      </c>
      <c r="L65" s="19">
        <v>2785200</v>
      </c>
      <c r="N65" s="19" t="s">
        <v>51</v>
      </c>
      <c r="O65" s="19">
        <f t="shared" si="1"/>
        <v>1004.3186875964565</v>
      </c>
      <c r="P65" s="19">
        <f t="shared" si="2"/>
        <v>0</v>
      </c>
      <c r="Q65" s="19">
        <f t="shared" si="3"/>
        <v>0</v>
      </c>
      <c r="R65" s="19">
        <f t="shared" si="4"/>
        <v>858.94771384817329</v>
      </c>
      <c r="T65" s="19" t="s">
        <v>51</v>
      </c>
      <c r="U65" s="19" t="b">
        <f>IF(ROUND(VLOOKUP($T65,$N$62:$R$110,O$60,FALSE),0)=VLOOKUP($T65,FIRE0201!$A$4:$I$49,'QA checks'!U$60,FALSE),TRUE,"Error")</f>
        <v>1</v>
      </c>
    </row>
    <row r="66" spans="1:24" x14ac:dyDescent="0.2">
      <c r="A66" s="79" t="s">
        <v>106</v>
      </c>
      <c r="B66" s="19">
        <v>46674400</v>
      </c>
      <c r="C66" s="19">
        <v>54702200</v>
      </c>
      <c r="D66" s="19">
        <v>5232400</v>
      </c>
      <c r="E66" s="19">
        <v>2795400</v>
      </c>
      <c r="F66" s="19">
        <v>109404400</v>
      </c>
      <c r="H66" s="19" t="str">
        <v>1975/76</v>
      </c>
      <c r="I66" s="19">
        <v>46674400</v>
      </c>
      <c r="J66" s="19">
        <v>54702200</v>
      </c>
      <c r="K66" s="19">
        <v>5232400</v>
      </c>
      <c r="L66" s="19">
        <v>2795400</v>
      </c>
      <c r="N66" s="19" t="s">
        <v>52</v>
      </c>
      <c r="O66" s="19">
        <f t="shared" si="1"/>
        <v>1041.8977674074642</v>
      </c>
      <c r="P66" s="19">
        <f t="shared" si="2"/>
        <v>0</v>
      </c>
      <c r="Q66" s="19">
        <f t="shared" si="3"/>
        <v>0</v>
      </c>
      <c r="R66" s="19">
        <f t="shared" si="4"/>
        <v>891.6211723884586</v>
      </c>
      <c r="T66" s="19" t="s">
        <v>52</v>
      </c>
      <c r="U66" s="19" t="b">
        <f>IF(ROUND(VLOOKUP($T66,$N$62:$R$110,O$60,FALSE),0)=VLOOKUP($T66,FIRE0201!$A$4:$I$49,'QA checks'!U$60,FALSE),TRUE,"Error")</f>
        <v>1</v>
      </c>
    </row>
    <row r="67" spans="1:24" x14ac:dyDescent="0.2">
      <c r="A67" s="79" t="s">
        <v>107</v>
      </c>
      <c r="B67" s="19">
        <v>46659900</v>
      </c>
      <c r="C67" s="19">
        <v>54692600</v>
      </c>
      <c r="D67" s="19">
        <v>5233400</v>
      </c>
      <c r="E67" s="19">
        <v>2799300</v>
      </c>
      <c r="F67" s="19">
        <v>109385200</v>
      </c>
      <c r="H67" s="19" t="str">
        <v>1976/77</v>
      </c>
      <c r="I67" s="19">
        <v>46659900</v>
      </c>
      <c r="J67" s="19">
        <v>54692600</v>
      </c>
      <c r="K67" s="19">
        <v>5233400</v>
      </c>
      <c r="L67" s="19">
        <v>2799300</v>
      </c>
      <c r="N67" s="19" t="s">
        <v>53</v>
      </c>
      <c r="O67" s="19">
        <f t="shared" si="1"/>
        <v>1044.5752697742628</v>
      </c>
      <c r="P67" s="19">
        <f t="shared" si="2"/>
        <v>0</v>
      </c>
      <c r="Q67" s="19">
        <f t="shared" si="3"/>
        <v>0</v>
      </c>
      <c r="R67" s="19">
        <f t="shared" si="4"/>
        <v>894.40630880252877</v>
      </c>
      <c r="T67" s="19" t="s">
        <v>53</v>
      </c>
      <c r="U67" s="19" t="b">
        <f>IF(ROUND(VLOOKUP($T67,$N$62:$R$110,O$60,FALSE),0)=VLOOKUP($T67,FIRE0201!$A$4:$I$49,'QA checks'!U$60,FALSE),TRUE,"Error")</f>
        <v>1</v>
      </c>
    </row>
    <row r="68" spans="1:24" x14ac:dyDescent="0.2">
      <c r="A68" s="79" t="s">
        <v>108</v>
      </c>
      <c r="B68" s="19">
        <v>46639800</v>
      </c>
      <c r="C68" s="19">
        <v>54666600</v>
      </c>
      <c r="D68" s="19">
        <v>5226200</v>
      </c>
      <c r="E68" s="19">
        <v>2800600</v>
      </c>
      <c r="F68" s="19">
        <v>109333200</v>
      </c>
      <c r="H68" s="19" t="str">
        <v>1977/78</v>
      </c>
      <c r="I68" s="19">
        <v>46639800</v>
      </c>
      <c r="J68" s="19">
        <v>54666600</v>
      </c>
      <c r="K68" s="19">
        <v>5226200</v>
      </c>
      <c r="L68" s="19">
        <v>2800600</v>
      </c>
      <c r="N68" s="19" t="s">
        <v>54</v>
      </c>
      <c r="O68" s="19">
        <f t="shared" si="1"/>
        <v>1032.7608223186273</v>
      </c>
      <c r="P68" s="19">
        <f t="shared" si="2"/>
        <v>0</v>
      </c>
      <c r="Q68" s="19">
        <f t="shared" si="3"/>
        <v>0</v>
      </c>
      <c r="R68" s="19">
        <f t="shared" si="4"/>
        <v>884.61120567889611</v>
      </c>
      <c r="T68" s="19" t="s">
        <v>54</v>
      </c>
      <c r="U68" s="19" t="b">
        <f>IF(ROUND(VLOOKUP($T68,$N$62:$R$110,O$60,FALSE),0)=VLOOKUP($T68,FIRE0201!$A$4:$I$49,'QA checks'!U$60,FALSE),TRUE,"Error")</f>
        <v>1</v>
      </c>
    </row>
    <row r="69" spans="1:24" x14ac:dyDescent="0.2">
      <c r="A69" s="79" t="s">
        <v>109</v>
      </c>
      <c r="B69" s="19">
        <v>46638200</v>
      </c>
      <c r="C69" s="19">
        <v>54654800</v>
      </c>
      <c r="D69" s="19">
        <v>5212300</v>
      </c>
      <c r="E69" s="19">
        <v>2804300</v>
      </c>
      <c r="F69" s="19">
        <v>109309600</v>
      </c>
      <c r="H69" s="19" t="str">
        <v>1978/79</v>
      </c>
      <c r="I69" s="19">
        <v>46638200</v>
      </c>
      <c r="J69" s="19">
        <v>54654800</v>
      </c>
      <c r="K69" s="19">
        <v>5212300</v>
      </c>
      <c r="L69" s="19">
        <v>2804300</v>
      </c>
      <c r="N69" s="19" t="s">
        <v>55</v>
      </c>
      <c r="O69" s="19">
        <f t="shared" si="1"/>
        <v>1043.4212219192066</v>
      </c>
      <c r="P69" s="19">
        <f t="shared" si="2"/>
        <v>0</v>
      </c>
      <c r="Q69" s="19">
        <f t="shared" si="3"/>
        <v>0</v>
      </c>
      <c r="R69" s="19">
        <f t="shared" si="4"/>
        <v>894.09191953877576</v>
      </c>
      <c r="T69" s="19" t="s">
        <v>55</v>
      </c>
      <c r="U69" s="19" t="b">
        <f>IF(ROUND(VLOOKUP($T69,$N$62:$R$110,O$60,FALSE),0)=VLOOKUP($T69,FIRE0201!$A$4:$I$49,'QA checks'!U$60,FALSE),TRUE,"Error")</f>
        <v>1</v>
      </c>
    </row>
    <row r="70" spans="1:24" x14ac:dyDescent="0.2">
      <c r="A70" s="79" t="s">
        <v>110</v>
      </c>
      <c r="B70" s="19">
        <v>46698100</v>
      </c>
      <c r="C70" s="19">
        <v>54711800</v>
      </c>
      <c r="D70" s="19">
        <v>5203600</v>
      </c>
      <c r="E70" s="19">
        <v>2810100</v>
      </c>
      <c r="F70" s="19">
        <v>109423600</v>
      </c>
      <c r="H70" s="19" t="str">
        <v>1979/80</v>
      </c>
      <c r="I70" s="19">
        <v>46698100</v>
      </c>
      <c r="J70" s="19">
        <v>54711800</v>
      </c>
      <c r="K70" s="19">
        <v>5203600</v>
      </c>
      <c r="L70" s="19">
        <v>2810100</v>
      </c>
      <c r="N70" s="19" t="s">
        <v>56</v>
      </c>
      <c r="O70" s="19">
        <f t="shared" si="1"/>
        <v>1049.7826621832198</v>
      </c>
      <c r="P70" s="19">
        <f t="shared" si="2"/>
        <v>0</v>
      </c>
      <c r="Q70" s="19">
        <f t="shared" si="3"/>
        <v>0</v>
      </c>
      <c r="R70" s="19">
        <f t="shared" si="4"/>
        <v>899.68640738204226</v>
      </c>
      <c r="T70" s="19" t="s">
        <v>56</v>
      </c>
      <c r="U70" s="19" t="b">
        <f>IF(ROUND(VLOOKUP($T70,$N$62:$R$110,O$60,FALSE),0)=VLOOKUP($T70,FIRE0201!$A$4:$I$49,'QA checks'!U$60,FALSE),TRUE,"Error")</f>
        <v>1</v>
      </c>
    </row>
    <row r="71" spans="1:24" x14ac:dyDescent="0.2">
      <c r="A71" s="79" t="s">
        <v>111</v>
      </c>
      <c r="B71" s="19">
        <v>46787200</v>
      </c>
      <c r="C71" s="19">
        <v>54796900</v>
      </c>
      <c r="D71" s="19">
        <v>5193900</v>
      </c>
      <c r="E71" s="19">
        <v>2815800</v>
      </c>
      <c r="F71" s="19">
        <v>109593800</v>
      </c>
      <c r="H71" s="19" t="str">
        <v>1980/81</v>
      </c>
      <c r="I71" s="19">
        <v>46787200</v>
      </c>
      <c r="J71" s="19">
        <v>54796900</v>
      </c>
      <c r="K71" s="19">
        <v>5193900</v>
      </c>
      <c r="L71" s="19">
        <v>2815800</v>
      </c>
      <c r="N71" s="19" t="s">
        <v>57</v>
      </c>
      <c r="O71" s="19">
        <f t="shared" si="1"/>
        <v>1019.53705625473</v>
      </c>
      <c r="P71" s="19">
        <f t="shared" si="2"/>
        <v>1930.8051089288174</v>
      </c>
      <c r="Q71" s="19">
        <f t="shared" si="3"/>
        <v>0</v>
      </c>
      <c r="R71" s="19">
        <f t="shared" si="4"/>
        <v>1050.3235870809588</v>
      </c>
      <c r="T71" s="19" t="s">
        <v>57</v>
      </c>
      <c r="U71" s="19" t="b">
        <f>IF(ROUND(VLOOKUP($T71,$N$62:$R$110,O$60,FALSE),0)=VLOOKUP($T71,FIRE0201!$A$4:$I$49,'QA checks'!U$60,FALSE),TRUE,"Error")</f>
        <v>1</v>
      </c>
      <c r="V71" s="19" t="b">
        <f>IF(ROUND(VLOOKUP($T71,$N$62:$R$110,P$60,FALSE),0)=VLOOKUP($T71,FIRE0201!$A$4:$I$49,'QA checks'!V$60,FALSE),TRUE,"Error")</f>
        <v>1</v>
      </c>
    </row>
    <row r="72" spans="1:24" x14ac:dyDescent="0.2">
      <c r="A72" s="79" t="s">
        <v>48</v>
      </c>
      <c r="B72" s="19">
        <v>46820800</v>
      </c>
      <c r="C72" s="19">
        <v>54814500</v>
      </c>
      <c r="D72" s="19">
        <v>5180200</v>
      </c>
      <c r="E72" s="19">
        <v>2813500</v>
      </c>
      <c r="F72" s="19">
        <v>109629000</v>
      </c>
      <c r="H72" s="19" t="str">
        <v>1981/82</v>
      </c>
      <c r="I72" s="19">
        <v>46820800</v>
      </c>
      <c r="J72" s="19">
        <v>54814500</v>
      </c>
      <c r="K72" s="19">
        <v>5180200</v>
      </c>
      <c r="L72" s="19">
        <v>2813500</v>
      </c>
      <c r="N72" s="19" t="s">
        <v>58</v>
      </c>
      <c r="O72" s="19">
        <f t="shared" si="1"/>
        <v>1035.1540469973891</v>
      </c>
      <c r="P72" s="19">
        <f t="shared" si="2"/>
        <v>1927.6847717034211</v>
      </c>
      <c r="Q72" s="19">
        <f t="shared" si="3"/>
        <v>0</v>
      </c>
      <c r="R72" s="19">
        <f t="shared" si="4"/>
        <v>1063.1472612185976</v>
      </c>
      <c r="T72" s="19" t="s">
        <v>58</v>
      </c>
      <c r="U72" s="19" t="b">
        <f>IF(ROUND(VLOOKUP($T72,$N$62:$R$110,O$60,FALSE),0)=VLOOKUP($T72,FIRE0201!$A$4:$I$49,'QA checks'!U$60,FALSE),TRUE,"Error")</f>
        <v>1</v>
      </c>
      <c r="V72" s="19" t="b">
        <f>IF(ROUND(VLOOKUP($T72,$N$62:$R$110,P$60,FALSE),0)=VLOOKUP($T72,FIRE0201!$A$4:$I$49,'QA checks'!V$60,FALSE),TRUE,"Error")</f>
        <v>1</v>
      </c>
    </row>
    <row r="73" spans="1:24" x14ac:dyDescent="0.2">
      <c r="A73" s="79" t="s">
        <v>49</v>
      </c>
      <c r="B73" s="19">
        <v>46777300</v>
      </c>
      <c r="C73" s="19">
        <v>54746200</v>
      </c>
      <c r="D73" s="19">
        <v>5164500</v>
      </c>
      <c r="E73" s="19">
        <v>2804300</v>
      </c>
      <c r="F73" s="19">
        <v>109492300</v>
      </c>
      <c r="H73" s="19" t="str">
        <v>1982/83</v>
      </c>
      <c r="I73" s="19">
        <v>46777300</v>
      </c>
      <c r="J73" s="19">
        <v>54746200</v>
      </c>
      <c r="K73" s="19">
        <v>5164500</v>
      </c>
      <c r="L73" s="19">
        <v>2804300</v>
      </c>
      <c r="N73" s="19" t="s">
        <v>59</v>
      </c>
      <c r="O73" s="19">
        <f t="shared" si="1"/>
        <v>1045.8560773365557</v>
      </c>
      <c r="P73" s="19">
        <f t="shared" si="2"/>
        <v>1890.0424728645587</v>
      </c>
      <c r="Q73" s="19">
        <f t="shared" si="3"/>
        <v>0</v>
      </c>
      <c r="R73" s="19">
        <f t="shared" si="4"/>
        <v>1068.7921831694405</v>
      </c>
      <c r="T73" s="19" t="s">
        <v>59</v>
      </c>
      <c r="U73" s="19" t="b">
        <f>IF(ROUND(VLOOKUP($T73,$N$62:$R$110,O$60,FALSE),0)=VLOOKUP($T73,FIRE0201!$A$4:$I$49,'QA checks'!U$60,FALSE),TRUE,"Error")</f>
        <v>1</v>
      </c>
      <c r="V73" s="19" t="b">
        <f>IF(ROUND(VLOOKUP($T73,$N$62:$R$110,P$60,FALSE),0)=VLOOKUP($T73,FIRE0201!$A$4:$I$49,'QA checks'!V$60,FALSE),TRUE,"Error")</f>
        <v>1</v>
      </c>
    </row>
    <row r="74" spans="1:24" x14ac:dyDescent="0.2">
      <c r="A74" s="79" t="s">
        <v>50</v>
      </c>
      <c r="B74" s="19">
        <v>46813700</v>
      </c>
      <c r="C74" s="19">
        <v>54765100</v>
      </c>
      <c r="D74" s="19">
        <v>5148100</v>
      </c>
      <c r="E74" s="19">
        <v>2803300</v>
      </c>
      <c r="F74" s="19">
        <v>109530200</v>
      </c>
      <c r="H74" s="19" t="str">
        <v>1983/84</v>
      </c>
      <c r="I74" s="19">
        <v>46813700</v>
      </c>
      <c r="J74" s="19">
        <v>54765100</v>
      </c>
      <c r="K74" s="19">
        <v>5148100</v>
      </c>
      <c r="L74" s="19">
        <v>2803300</v>
      </c>
      <c r="N74" s="19" t="s">
        <v>60</v>
      </c>
      <c r="O74" s="19">
        <f t="shared" si="1"/>
        <v>1059.4088016581329</v>
      </c>
      <c r="P74" s="19">
        <f t="shared" si="2"/>
        <v>1921.6494845360826</v>
      </c>
      <c r="Q74" s="19">
        <f t="shared" si="3"/>
        <v>0</v>
      </c>
      <c r="R74" s="19">
        <f t="shared" si="4"/>
        <v>1083.2354047822419</v>
      </c>
      <c r="T74" s="19" t="s">
        <v>60</v>
      </c>
      <c r="U74" s="19" t="b">
        <f>IF(ROUND(VLOOKUP($T74,$N$62:$R$110,O$60,FALSE),0)=VLOOKUP($T74,FIRE0201!$A$4:$I$49,'QA checks'!U$60,FALSE),TRUE,"Error")</f>
        <v>1</v>
      </c>
      <c r="V74" s="19" t="b">
        <f>IF(ROUND(VLOOKUP($T74,$N$62:$R$110,P$60,FALSE),0)=VLOOKUP($T74,FIRE0201!$A$4:$I$49,'QA checks'!V$60,FALSE),TRUE,"Error")</f>
        <v>1</v>
      </c>
    </row>
    <row r="75" spans="1:24" x14ac:dyDescent="0.2">
      <c r="A75" s="79" t="s">
        <v>51</v>
      </c>
      <c r="B75" s="19">
        <v>46912400</v>
      </c>
      <c r="C75" s="19">
        <v>54852000</v>
      </c>
      <c r="D75" s="19">
        <v>5138900</v>
      </c>
      <c r="E75" s="19">
        <v>2800700</v>
      </c>
      <c r="F75" s="19">
        <v>109704000</v>
      </c>
      <c r="H75" s="19" t="str">
        <v>1984/85</v>
      </c>
      <c r="I75" s="19">
        <v>46912400</v>
      </c>
      <c r="J75" s="19">
        <v>54852000</v>
      </c>
      <c r="K75" s="19">
        <v>5138900</v>
      </c>
      <c r="L75" s="19">
        <v>2800700</v>
      </c>
      <c r="N75" s="19" t="s">
        <v>61</v>
      </c>
      <c r="O75" s="19">
        <f t="shared" si="1"/>
        <v>1075.3533158610624</v>
      </c>
      <c r="P75" s="19">
        <f t="shared" si="2"/>
        <v>1791.1881149308142</v>
      </c>
      <c r="Q75" s="19">
        <f t="shared" si="3"/>
        <v>1049.3869917572902</v>
      </c>
      <c r="R75" s="19">
        <f t="shared" si="4"/>
        <v>1138.9865239850299</v>
      </c>
      <c r="T75" s="19" t="s">
        <v>61</v>
      </c>
      <c r="U75" s="19" t="b">
        <f>IF(ROUND(VLOOKUP($T75,$N$62:$R$110,O$60,FALSE),0)=VLOOKUP($T75,FIRE0201!$A$4:$I$49,'QA checks'!U$60,FALSE),TRUE,"Error")</f>
        <v>1</v>
      </c>
      <c r="V75" s="19" t="b">
        <f>IF(ROUND(VLOOKUP($T75,$N$62:$R$110,P$60,FALSE),0)=VLOOKUP($T75,FIRE0201!$A$4:$I$49,'QA checks'!V$60,FALSE),TRUE,"Error")</f>
        <v>1</v>
      </c>
      <c r="W75" s="19" t="b">
        <f>IF(ROUND(VLOOKUP($T75,$N$62:$R$110,Q$60,FALSE),0)=VLOOKUP($T75,FIRE0201!$A$4:$I$49,'QA checks'!W$60,FALSE),TRUE,"Error")</f>
        <v>1</v>
      </c>
      <c r="X75" s="19" t="b">
        <f>IF(ROUND(VLOOKUP($T75,$N$62:$R$110,R$60,FALSE),0)=VLOOKUP($T75,FIRE0201!$A$4:$I$49,'QA checks'!X$60,FALSE),TRUE,"Error")</f>
        <v>1</v>
      </c>
    </row>
    <row r="76" spans="1:24" x14ac:dyDescent="0.2">
      <c r="A76" s="79" t="s">
        <v>52</v>
      </c>
      <c r="B76" s="19">
        <v>47057400</v>
      </c>
      <c r="C76" s="19">
        <v>54988600</v>
      </c>
      <c r="D76" s="19">
        <v>5127900</v>
      </c>
      <c r="E76" s="19">
        <v>2803400</v>
      </c>
      <c r="F76" s="19">
        <v>109977300</v>
      </c>
      <c r="H76" s="19" t="str">
        <v>1985/86</v>
      </c>
      <c r="I76" s="19">
        <v>47057400</v>
      </c>
      <c r="J76" s="19">
        <v>54988600</v>
      </c>
      <c r="K76" s="19">
        <v>5127900</v>
      </c>
      <c r="L76" s="19">
        <v>2803400</v>
      </c>
      <c r="N76" s="19" t="s">
        <v>62</v>
      </c>
      <c r="O76" s="19">
        <f t="shared" si="1"/>
        <v>1105.4801740262694</v>
      </c>
      <c r="P76" s="19">
        <f t="shared" si="2"/>
        <v>1824.7545898073945</v>
      </c>
      <c r="Q76" s="19">
        <f t="shared" si="3"/>
        <v>1082.9150077895101</v>
      </c>
      <c r="R76" s="19">
        <f t="shared" si="4"/>
        <v>1169.4400246914895</v>
      </c>
      <c r="T76" s="19" t="s">
        <v>62</v>
      </c>
      <c r="U76" s="19" t="b">
        <f>IF(ROUND(VLOOKUP($T76,$N$62:$R$110,O$60,FALSE),0)=VLOOKUP($T76,FIRE0201!$A$4:$I$49,'QA checks'!U$60,FALSE),TRUE,"Error")</f>
        <v>1</v>
      </c>
      <c r="V76" s="19" t="b">
        <f>IF(ROUND(VLOOKUP($T76,$N$62:$R$110,P$60,FALSE),0)=VLOOKUP($T76,FIRE0201!$A$4:$I$49,'QA checks'!V$60,FALSE),TRUE,"Error")</f>
        <v>1</v>
      </c>
      <c r="W76" s="19" t="b">
        <f>IF(ROUND(VLOOKUP($T76,$N$62:$R$110,Q$60,FALSE),0)=VLOOKUP($T76,FIRE0201!$A$4:$I$49,'QA checks'!W$60,FALSE),TRUE,"Error")</f>
        <v>1</v>
      </c>
      <c r="X76" s="19" t="b">
        <f>IF(ROUND(VLOOKUP($T76,$N$62:$R$110,R$60,FALSE),0)=VLOOKUP($T76,FIRE0201!$A$4:$I$49,'QA checks'!X$60,FALSE),TRUE,"Error")</f>
        <v>1</v>
      </c>
    </row>
    <row r="77" spans="1:24" x14ac:dyDescent="0.2">
      <c r="A77" s="79" t="s">
        <v>53</v>
      </c>
      <c r="B77" s="19">
        <v>47187600</v>
      </c>
      <c r="C77" s="19">
        <v>55110300</v>
      </c>
      <c r="D77" s="19">
        <v>5111800</v>
      </c>
      <c r="E77" s="19">
        <v>2810900</v>
      </c>
      <c r="F77" s="19">
        <v>110220600</v>
      </c>
      <c r="H77" s="19" t="str">
        <v>1986/87</v>
      </c>
      <c r="I77" s="19">
        <v>47187600</v>
      </c>
      <c r="J77" s="19">
        <v>55110300</v>
      </c>
      <c r="K77" s="19">
        <v>5111800</v>
      </c>
      <c r="L77" s="19">
        <v>2810900</v>
      </c>
      <c r="N77" s="19" t="s">
        <v>63</v>
      </c>
      <c r="O77" s="19">
        <f t="shared" si="1"/>
        <v>1167.8699728560505</v>
      </c>
      <c r="P77" s="19">
        <f t="shared" si="2"/>
        <v>1857.9395938886923</v>
      </c>
      <c r="Q77" s="19">
        <f t="shared" si="3"/>
        <v>1139.9716390550964</v>
      </c>
      <c r="R77" s="19">
        <f t="shared" si="4"/>
        <v>1228.6337265895729</v>
      </c>
      <c r="T77" s="19" t="s">
        <v>63</v>
      </c>
      <c r="U77" s="19" t="b">
        <f>IF(ROUND(VLOOKUP($T77,$N$62:$R$110,O$60,FALSE),0)=VLOOKUP($T77,FIRE0201!$A$4:$I$49,'QA checks'!U$60,FALSE),TRUE,"Error")</f>
        <v>1</v>
      </c>
      <c r="V77" s="19" t="b">
        <f>IF(ROUND(VLOOKUP($T77,$N$62:$R$110,P$60,FALSE),0)=VLOOKUP($T77,FIRE0201!$A$4:$I$49,'QA checks'!V$60,FALSE),TRUE,"Error")</f>
        <v>1</v>
      </c>
      <c r="W77" s="19" t="b">
        <f>IF(ROUND(VLOOKUP($T77,$N$62:$R$110,Q$60,FALSE),0)=VLOOKUP($T77,FIRE0201!$A$4:$I$49,'QA checks'!W$60,FALSE),TRUE,"Error")</f>
        <v>1</v>
      </c>
      <c r="X77" s="19" t="b">
        <f>IF(ROUND(VLOOKUP($T77,$N$62:$R$110,R$60,FALSE),0)=VLOOKUP($T77,FIRE0201!$A$4:$I$49,'QA checks'!X$60,FALSE),TRUE,"Error")</f>
        <v>1</v>
      </c>
    </row>
    <row r="78" spans="1:24" x14ac:dyDescent="0.2">
      <c r="A78" s="79" t="s">
        <v>54</v>
      </c>
      <c r="B78" s="19">
        <v>47300400</v>
      </c>
      <c r="C78" s="19">
        <v>55222000</v>
      </c>
      <c r="D78" s="19">
        <v>5099000</v>
      </c>
      <c r="E78" s="19">
        <v>2822600</v>
      </c>
      <c r="F78" s="19">
        <v>110444000</v>
      </c>
      <c r="H78" s="19" t="str">
        <v>1987/88</v>
      </c>
      <c r="I78" s="19">
        <v>47300400</v>
      </c>
      <c r="J78" s="19">
        <v>55222000</v>
      </c>
      <c r="K78" s="19">
        <v>5099000</v>
      </c>
      <c r="L78" s="19">
        <v>2822600</v>
      </c>
      <c r="N78" s="19" t="s">
        <v>64</v>
      </c>
      <c r="O78" s="19">
        <f t="shared" si="1"/>
        <v>1183.7714323289113</v>
      </c>
      <c r="P78" s="19">
        <f t="shared" si="2"/>
        <v>1825.9791867487654</v>
      </c>
      <c r="Q78" s="19">
        <f t="shared" si="3"/>
        <v>1169.6431655670317</v>
      </c>
      <c r="R78" s="19">
        <f t="shared" si="4"/>
        <v>1240.682873435376</v>
      </c>
      <c r="T78" s="19" t="s">
        <v>64</v>
      </c>
      <c r="U78" s="19" t="b">
        <f>IF(ROUND(VLOOKUP($T78,$N$62:$R$110,O$60,FALSE),0)=VLOOKUP($T78,FIRE0201!$A$4:$I$49,'QA checks'!U$60,FALSE),TRUE,"Error")</f>
        <v>1</v>
      </c>
      <c r="V78" s="19" t="b">
        <f>IF(ROUND(VLOOKUP($T78,$N$62:$R$110,P$60,FALSE),0)=VLOOKUP($T78,FIRE0201!$A$4:$I$49,'QA checks'!V$60,FALSE),TRUE,"Error")</f>
        <v>1</v>
      </c>
      <c r="W78" s="19" t="b">
        <f>IF(ROUND(VLOOKUP($T78,$N$62:$R$110,Q$60,FALSE),0)=VLOOKUP($T78,FIRE0201!$A$4:$I$49,'QA checks'!W$60,FALSE),TRUE,"Error")</f>
        <v>1</v>
      </c>
      <c r="X78" s="19" t="b">
        <f>IF(ROUND(VLOOKUP($T78,$N$62:$R$110,R$60,FALSE),0)=VLOOKUP($T78,FIRE0201!$A$4:$I$49,'QA checks'!X$60,FALSE),TRUE,"Error")</f>
        <v>1</v>
      </c>
    </row>
    <row r="79" spans="1:24" x14ac:dyDescent="0.2">
      <c r="A79" s="79" t="s">
        <v>55</v>
      </c>
      <c r="B79" s="19">
        <v>47412300</v>
      </c>
      <c r="C79" s="19">
        <v>55331000</v>
      </c>
      <c r="D79" s="19">
        <v>5077400</v>
      </c>
      <c r="E79" s="19">
        <v>2841200</v>
      </c>
      <c r="F79" s="19">
        <v>110661900</v>
      </c>
      <c r="H79" s="19" t="str">
        <v>1988/89</v>
      </c>
      <c r="I79" s="19">
        <v>47412300</v>
      </c>
      <c r="J79" s="19">
        <v>55331000</v>
      </c>
      <c r="K79" s="19">
        <v>5077400</v>
      </c>
      <c r="L79" s="19">
        <v>2841200</v>
      </c>
      <c r="N79" s="19" t="s">
        <v>65</v>
      </c>
      <c r="O79" s="19">
        <f t="shared" si="1"/>
        <v>1145.1723247973191</v>
      </c>
      <c r="P79" s="19">
        <f t="shared" si="2"/>
        <v>1816.3912469716965</v>
      </c>
      <c r="Q79" s="19">
        <f t="shared" si="3"/>
        <v>1072.2538368684257</v>
      </c>
      <c r="R79" s="19">
        <f t="shared" si="4"/>
        <v>1201.4500714823971</v>
      </c>
      <c r="T79" s="19" t="s">
        <v>65</v>
      </c>
      <c r="U79" s="19" t="b">
        <f>IF(ROUND(VLOOKUP($T79,$N$62:$R$110,O$60,FALSE),0)=VLOOKUP($T79,FIRE0201!$A$4:$I$49,'QA checks'!U$60,FALSE),TRUE,"Error")</f>
        <v>1</v>
      </c>
      <c r="V79" s="19" t="b">
        <f>IF(ROUND(VLOOKUP($T79,$N$62:$R$110,P$60,FALSE),0)=VLOOKUP($T79,FIRE0201!$A$4:$I$49,'QA checks'!V$60,FALSE),TRUE,"Error")</f>
        <v>1</v>
      </c>
      <c r="W79" s="19" t="b">
        <f>IF(ROUND(VLOOKUP($T79,$N$62:$R$110,Q$60,FALSE),0)=VLOOKUP($T79,FIRE0201!$A$4:$I$49,'QA checks'!W$60,FALSE),TRUE,"Error")</f>
        <v>1</v>
      </c>
      <c r="X79" s="19" t="b">
        <f>IF(ROUND(VLOOKUP($T79,$N$62:$R$110,R$60,FALSE),0)=VLOOKUP($T79,FIRE0201!$A$4:$I$49,'QA checks'!X$60,FALSE),TRUE,"Error")</f>
        <v>1</v>
      </c>
    </row>
    <row r="80" spans="1:24" x14ac:dyDescent="0.2">
      <c r="A80" s="79" t="s">
        <v>56</v>
      </c>
      <c r="B80" s="19">
        <v>47552700</v>
      </c>
      <c r="C80" s="19">
        <v>55486000</v>
      </c>
      <c r="D80" s="19">
        <v>5078200</v>
      </c>
      <c r="E80" s="19">
        <v>2855200</v>
      </c>
      <c r="F80" s="19">
        <v>110972100</v>
      </c>
      <c r="H80" s="19" t="str">
        <v>1989/90</v>
      </c>
      <c r="I80" s="19">
        <v>47552700</v>
      </c>
      <c r="J80" s="19">
        <v>55486000</v>
      </c>
      <c r="K80" s="19">
        <v>5078200</v>
      </c>
      <c r="L80" s="19">
        <v>2855200</v>
      </c>
      <c r="N80" s="19" t="s">
        <v>66</v>
      </c>
      <c r="O80" s="19">
        <f t="shared" si="1"/>
        <v>1188.5897020164014</v>
      </c>
      <c r="P80" s="19">
        <f t="shared" si="2"/>
        <v>1836.750788643533</v>
      </c>
      <c r="Q80" s="19">
        <f t="shared" si="3"/>
        <v>1201.8203130386817</v>
      </c>
      <c r="R80" s="19">
        <f t="shared" si="4"/>
        <v>1246.934500942016</v>
      </c>
      <c r="T80" s="19" t="s">
        <v>66</v>
      </c>
      <c r="U80" s="19" t="b">
        <f>IF(ROUND(VLOOKUP($T80,$N$62:$R$110,O$60,FALSE),0)=VLOOKUP($T80,FIRE0201!$A$4:$I$49,'QA checks'!U$60,FALSE),TRUE,"Error")</f>
        <v>1</v>
      </c>
      <c r="V80" s="19" t="b">
        <f>IF(ROUND(VLOOKUP($T80,$N$62:$R$110,P$60,FALSE),0)=VLOOKUP($T80,FIRE0201!$A$4:$I$49,'QA checks'!V$60,FALSE),TRUE,"Error")</f>
        <v>1</v>
      </c>
      <c r="W80" s="19" t="b">
        <f>IF(ROUND(VLOOKUP($T80,$N$62:$R$110,Q$60,FALSE),0)=VLOOKUP($T80,FIRE0201!$A$4:$I$49,'QA checks'!W$60,FALSE),TRUE,"Error")</f>
        <v>1</v>
      </c>
      <c r="X80" s="19" t="b">
        <f>IF(ROUND(VLOOKUP($T80,$N$62:$R$110,R$60,FALSE),0)=VLOOKUP($T80,FIRE0201!$A$4:$I$49,'QA checks'!X$60,FALSE),TRUE,"Error")</f>
        <v>1</v>
      </c>
    </row>
    <row r="81" spans="1:24" x14ac:dyDescent="0.2">
      <c r="A81" s="79" t="s">
        <v>57</v>
      </c>
      <c r="B81" s="19">
        <v>47699100</v>
      </c>
      <c r="C81" s="19">
        <v>55641900</v>
      </c>
      <c r="D81" s="19">
        <v>5081300</v>
      </c>
      <c r="E81" s="19">
        <v>2861500</v>
      </c>
      <c r="F81" s="19">
        <v>111283800</v>
      </c>
      <c r="H81" s="19" t="str">
        <v>1990/91</v>
      </c>
      <c r="I81" s="19">
        <v>47699100</v>
      </c>
      <c r="J81" s="19">
        <v>55641900</v>
      </c>
      <c r="K81" s="19">
        <v>5081300</v>
      </c>
      <c r="L81" s="19">
        <v>2861500</v>
      </c>
      <c r="N81" s="19" t="s">
        <v>67</v>
      </c>
      <c r="O81" s="19">
        <f t="shared" si="1"/>
        <v>1115.769204989306</v>
      </c>
      <c r="P81" s="19">
        <f t="shared" si="2"/>
        <v>1828.398743802959</v>
      </c>
      <c r="Q81" s="19">
        <f t="shared" si="3"/>
        <v>1101.5170800509134</v>
      </c>
      <c r="R81" s="19">
        <f t="shared" si="4"/>
        <v>1178.1179691310438</v>
      </c>
      <c r="T81" s="19" t="s">
        <v>67</v>
      </c>
      <c r="U81" s="19" t="b">
        <f>IF(ROUND(VLOOKUP($T81,$N$62:$R$110,O$60,FALSE),0)=VLOOKUP($T81,FIRE0201!$A$4:$I$49,'QA checks'!U$60,FALSE),TRUE,"Error")</f>
        <v>1</v>
      </c>
      <c r="V81" s="19" t="b">
        <f>IF(ROUND(VLOOKUP($T81,$N$62:$R$110,P$60,FALSE),0)=VLOOKUP($T81,FIRE0201!$A$4:$I$49,'QA checks'!V$60,FALSE),TRUE,"Error")</f>
        <v>1</v>
      </c>
      <c r="W81" s="19" t="b">
        <f>IF(ROUND(VLOOKUP($T81,$N$62:$R$110,Q$60,FALSE),0)=VLOOKUP($T81,FIRE0201!$A$4:$I$49,'QA checks'!W$60,FALSE),TRUE,"Error")</f>
        <v>1</v>
      </c>
      <c r="X81" s="19" t="b">
        <f>IF(ROUND(VLOOKUP($T81,$N$62:$R$110,R$60,FALSE),0)=VLOOKUP($T81,FIRE0201!$A$4:$I$49,'QA checks'!X$60,FALSE),TRUE,"Error")</f>
        <v>1</v>
      </c>
    </row>
    <row r="82" spans="1:24" x14ac:dyDescent="0.2">
      <c r="A82" s="79" t="s">
        <v>58</v>
      </c>
      <c r="B82" s="19">
        <v>47875000</v>
      </c>
      <c r="C82" s="19">
        <v>55831400</v>
      </c>
      <c r="D82" s="19">
        <v>5083300</v>
      </c>
      <c r="E82" s="19">
        <v>2873000</v>
      </c>
      <c r="F82" s="19">
        <v>111662700</v>
      </c>
      <c r="H82" s="19" t="str">
        <v>1991/92</v>
      </c>
      <c r="I82" s="19">
        <v>47875000</v>
      </c>
      <c r="J82" s="19">
        <v>55831400</v>
      </c>
      <c r="K82" s="19">
        <v>5083300</v>
      </c>
      <c r="L82" s="19">
        <v>2873000</v>
      </c>
      <c r="N82" s="19" t="s">
        <v>68</v>
      </c>
      <c r="O82" s="19">
        <f t="shared" si="1"/>
        <v>1102.7569429137084</v>
      </c>
      <c r="P82" s="19">
        <f t="shared" si="2"/>
        <v>1756.4472177244186</v>
      </c>
      <c r="Q82" s="19">
        <f t="shared" si="3"/>
        <v>1060.4082193663664</v>
      </c>
      <c r="R82" s="19">
        <f t="shared" si="4"/>
        <v>1158.2573200845636</v>
      </c>
      <c r="T82" s="19" t="s">
        <v>68</v>
      </c>
      <c r="U82" s="19" t="b">
        <f>IF(ROUND(VLOOKUP($T82,$N$62:$R$110,O$60,FALSE),0)=VLOOKUP($T82,FIRE0201!$A$4:$I$49,'QA checks'!U$60,FALSE),TRUE,"Error")</f>
        <v>1</v>
      </c>
      <c r="V82" s="19" t="b">
        <f>IF(ROUND(VLOOKUP($T82,$N$62:$R$110,P$60,FALSE),0)=VLOOKUP($T82,FIRE0201!$A$4:$I$49,'QA checks'!V$60,FALSE),TRUE,"Error")</f>
        <v>1</v>
      </c>
      <c r="W82" s="19" t="b">
        <f>IF(ROUND(VLOOKUP($T82,$N$62:$R$110,Q$60,FALSE),0)=VLOOKUP($T82,FIRE0201!$A$4:$I$49,'QA checks'!W$60,FALSE),TRUE,"Error")</f>
        <v>1</v>
      </c>
      <c r="X82" s="19" t="b">
        <f>IF(ROUND(VLOOKUP($T82,$N$62:$R$110,R$60,FALSE),0)=VLOOKUP($T82,FIRE0201!$A$4:$I$49,'QA checks'!X$60,FALSE),TRUE,"Error")</f>
        <v>1</v>
      </c>
    </row>
    <row r="83" spans="1:24" x14ac:dyDescent="0.2">
      <c r="A83" s="79" t="s">
        <v>59</v>
      </c>
      <c r="B83" s="19">
        <v>47998000</v>
      </c>
      <c r="C83" s="19">
        <v>55961300</v>
      </c>
      <c r="D83" s="19">
        <v>5085600</v>
      </c>
      <c r="E83" s="19">
        <v>2877700</v>
      </c>
      <c r="F83" s="19">
        <v>111922600</v>
      </c>
      <c r="H83" s="19" t="str">
        <v>1992/93</v>
      </c>
      <c r="I83" s="19">
        <v>47998000</v>
      </c>
      <c r="J83" s="19">
        <v>55961300</v>
      </c>
      <c r="K83" s="19">
        <v>5085600</v>
      </c>
      <c r="L83" s="19">
        <v>2877700</v>
      </c>
      <c r="N83" s="19" t="s">
        <v>69</v>
      </c>
      <c r="O83" s="19">
        <f t="shared" si="1"/>
        <v>984.29325695007776</v>
      </c>
      <c r="P83" s="19">
        <f t="shared" si="2"/>
        <v>1554.480852743782</v>
      </c>
      <c r="Q83" s="19">
        <f t="shared" si="3"/>
        <v>1000.3763385678607</v>
      </c>
      <c r="R83" s="19">
        <f t="shared" si="4"/>
        <v>1035.1997031287663</v>
      </c>
      <c r="T83" s="19" t="s">
        <v>69</v>
      </c>
      <c r="U83" s="19" t="b">
        <f>IF(ROUND(VLOOKUP($T83,$N$62:$R$110,O$60,FALSE),0)=VLOOKUP($T83,FIRE0201!$A$4:$I$49,'QA checks'!U$60,FALSE),TRUE,"Error")</f>
        <v>1</v>
      </c>
      <c r="V83" s="19" t="b">
        <f>IF(ROUND(VLOOKUP($T83,$N$62:$R$110,P$60,FALSE),0)=VLOOKUP($T83,FIRE0201!$A$4:$I$49,'QA checks'!V$60,FALSE),TRUE,"Error")</f>
        <v>1</v>
      </c>
      <c r="W83" s="19" t="b">
        <f>IF(ROUND(VLOOKUP($T83,$N$62:$R$110,Q$60,FALSE),0)=VLOOKUP($T83,FIRE0201!$A$4:$I$49,'QA checks'!W$60,FALSE),TRUE,"Error")</f>
        <v>1</v>
      </c>
      <c r="X83" s="19" t="b">
        <f>IF(ROUND(VLOOKUP($T83,$N$62:$R$110,R$60,FALSE),0)=VLOOKUP($T83,FIRE0201!$A$4:$I$49,'QA checks'!X$60,FALSE),TRUE,"Error")</f>
        <v>1</v>
      </c>
    </row>
    <row r="84" spans="1:24" x14ac:dyDescent="0.2">
      <c r="A84" s="79" t="s">
        <v>60</v>
      </c>
      <c r="B84" s="19">
        <v>48102300</v>
      </c>
      <c r="C84" s="19">
        <v>56078300</v>
      </c>
      <c r="D84" s="19">
        <v>5092500</v>
      </c>
      <c r="E84" s="19">
        <v>2883600</v>
      </c>
      <c r="F84" s="19">
        <v>112156700</v>
      </c>
      <c r="H84" s="19" t="str">
        <v>1993/94</v>
      </c>
      <c r="I84" s="19">
        <v>48102300</v>
      </c>
      <c r="J84" s="19">
        <v>56078300</v>
      </c>
      <c r="K84" s="19">
        <v>5092500</v>
      </c>
      <c r="L84" s="19">
        <v>2883600</v>
      </c>
      <c r="N84" s="19" t="s">
        <v>70</v>
      </c>
      <c r="O84" s="19">
        <f t="shared" si="1"/>
        <v>1018.1169943215391</v>
      </c>
      <c r="P84" s="19">
        <f t="shared" si="2"/>
        <v>1604.2221564565455</v>
      </c>
      <c r="Q84" s="19">
        <f t="shared" si="3"/>
        <v>948.70136501344598</v>
      </c>
      <c r="R84" s="19">
        <f t="shared" si="4"/>
        <v>1065.8758503548142</v>
      </c>
      <c r="T84" s="19" t="s">
        <v>70</v>
      </c>
      <c r="U84" s="19" t="b">
        <f>IF(ROUND(VLOOKUP($T84,$N$62:$R$110,O$60,FALSE),0)=VLOOKUP($T84,FIRE0201!$A$4:$I$49,'QA checks'!U$60,FALSE),TRUE,"Error")</f>
        <v>1</v>
      </c>
      <c r="V84" s="19" t="b">
        <f>IF(ROUND(VLOOKUP($T84,$N$62:$R$110,P$60,FALSE),0)=VLOOKUP($T84,FIRE0201!$A$4:$I$49,'QA checks'!V$60,FALSE),TRUE,"Error")</f>
        <v>1</v>
      </c>
      <c r="W84" s="19" t="b">
        <f>IF(ROUND(VLOOKUP($T84,$N$62:$R$110,Q$60,FALSE),0)=VLOOKUP($T84,FIRE0201!$A$4:$I$49,'QA checks'!W$60,FALSE),TRUE,"Error")</f>
        <v>1</v>
      </c>
      <c r="X84" s="19" t="b">
        <f>IF(ROUND(VLOOKUP($T84,$N$62:$R$110,R$60,FALSE),0)=VLOOKUP($T84,FIRE0201!$A$4:$I$49,'QA checks'!X$60,FALSE),TRUE,"Error")</f>
        <v>1</v>
      </c>
    </row>
    <row r="85" spans="1:24" x14ac:dyDescent="0.2">
      <c r="A85" s="79" t="s">
        <v>61</v>
      </c>
      <c r="B85" s="19">
        <v>48228800</v>
      </c>
      <c r="C85" s="19">
        <v>56218400</v>
      </c>
      <c r="D85" s="19">
        <v>5102200</v>
      </c>
      <c r="E85" s="19">
        <v>2887400</v>
      </c>
      <c r="F85" s="19">
        <v>112436800</v>
      </c>
      <c r="H85" s="19" t="str">
        <v>1994/95</v>
      </c>
      <c r="I85" s="19">
        <v>48228800</v>
      </c>
      <c r="J85" s="19">
        <v>56218400</v>
      </c>
      <c r="K85" s="19">
        <v>5102200</v>
      </c>
      <c r="L85" s="19">
        <v>2887400</v>
      </c>
      <c r="N85" s="19" t="s">
        <v>71</v>
      </c>
      <c r="O85" s="19">
        <f t="shared" si="1"/>
        <v>945.00205201356323</v>
      </c>
      <c r="P85" s="19">
        <f t="shared" si="2"/>
        <v>1386.2281926715575</v>
      </c>
      <c r="Q85" s="19">
        <f t="shared" si="3"/>
        <v>876.44552647595867</v>
      </c>
      <c r="R85" s="19">
        <f t="shared" si="4"/>
        <v>980.04165786631359</v>
      </c>
      <c r="T85" s="19" t="s">
        <v>71</v>
      </c>
      <c r="U85" s="19" t="b">
        <f>IF(ROUND(VLOOKUP($T85,$N$62:$R$110,O$60,FALSE),0)=VLOOKUP($T85,FIRE0201!$A$4:$I$49,'QA checks'!U$60,FALSE),TRUE,"Error")</f>
        <v>1</v>
      </c>
      <c r="V85" s="19" t="b">
        <f>IF(ROUND(VLOOKUP($T85,$N$62:$R$110,P$60,FALSE),0)=VLOOKUP($T85,FIRE0201!$A$4:$I$49,'QA checks'!V$60,FALSE),TRUE,"Error")</f>
        <v>1</v>
      </c>
      <c r="W85" s="19" t="b">
        <f>IF(ROUND(VLOOKUP($T85,$N$62:$R$110,Q$60,FALSE),0)=VLOOKUP($T85,FIRE0201!$A$4:$I$49,'QA checks'!W$60,FALSE),TRUE,"Error")</f>
        <v>1</v>
      </c>
      <c r="X85" s="19" t="b">
        <f>IF(ROUND(VLOOKUP($T85,$N$62:$R$110,R$60,FALSE),0)=VLOOKUP($T85,FIRE0201!$A$4:$I$49,'QA checks'!X$60,FALSE),TRUE,"Error")</f>
        <v>1</v>
      </c>
    </row>
    <row r="86" spans="1:24" x14ac:dyDescent="0.2">
      <c r="A86" s="79" t="s">
        <v>62</v>
      </c>
      <c r="B86" s="19">
        <v>48383500</v>
      </c>
      <c r="C86" s="19">
        <v>56375700</v>
      </c>
      <c r="D86" s="19">
        <v>5103700</v>
      </c>
      <c r="E86" s="19">
        <v>2888500</v>
      </c>
      <c r="F86" s="19">
        <v>112751400</v>
      </c>
      <c r="H86" s="19" t="str">
        <v>1995/96</v>
      </c>
      <c r="I86" s="19">
        <v>48383500</v>
      </c>
      <c r="J86" s="19">
        <v>56375700</v>
      </c>
      <c r="K86" s="19">
        <v>5103700</v>
      </c>
      <c r="L86" s="19">
        <v>2888500</v>
      </c>
      <c r="N86" s="19" t="s">
        <v>72</v>
      </c>
      <c r="O86" s="19">
        <f t="shared" si="1"/>
        <v>913.88372920207087</v>
      </c>
      <c r="P86" s="19">
        <f t="shared" si="2"/>
        <v>1381.7463112989706</v>
      </c>
      <c r="Q86" s="19">
        <f t="shared" si="3"/>
        <v>858.11470717004011</v>
      </c>
      <c r="R86" s="19">
        <f t="shared" si="4"/>
        <v>951.80240434178802</v>
      </c>
      <c r="T86" s="19" t="s">
        <v>72</v>
      </c>
      <c r="U86" s="19" t="b">
        <f>IF(ROUND(VLOOKUP($T86,$N$62:$R$110,O$60,FALSE),0)=VLOOKUP($T86,FIRE0201!$A$4:$I$49,'QA checks'!U$60,FALSE),TRUE,"Error")</f>
        <v>1</v>
      </c>
      <c r="V86" s="19" t="b">
        <f>IF(ROUND(VLOOKUP($T86,$N$62:$R$110,P$60,FALSE),0)=VLOOKUP($T86,FIRE0201!$A$4:$I$49,'QA checks'!V$60,FALSE),TRUE,"Error")</f>
        <v>1</v>
      </c>
      <c r="W86" s="19" t="b">
        <f>IF(ROUND(VLOOKUP($T86,$N$62:$R$110,Q$60,FALSE),0)=VLOOKUP($T86,FIRE0201!$A$4:$I$49,'QA checks'!W$60,FALSE),TRUE,"Error")</f>
        <v>1</v>
      </c>
      <c r="X86" s="19" t="b">
        <f>IF(ROUND(VLOOKUP($T86,$N$62:$R$110,R$60,FALSE),0)=VLOOKUP($T86,FIRE0201!$A$4:$I$49,'QA checks'!X$60,FALSE),TRUE,"Error")</f>
        <v>1</v>
      </c>
    </row>
    <row r="87" spans="1:24" x14ac:dyDescent="0.2">
      <c r="A87" s="79" t="s">
        <v>63</v>
      </c>
      <c r="B87" s="19">
        <v>48519100</v>
      </c>
      <c r="C87" s="19">
        <v>56502600</v>
      </c>
      <c r="D87" s="19">
        <v>5092200</v>
      </c>
      <c r="E87" s="19">
        <v>2891300</v>
      </c>
      <c r="F87" s="19">
        <v>113005200</v>
      </c>
      <c r="H87" s="19" t="str">
        <v>1996/97</v>
      </c>
      <c r="I87" s="19">
        <v>48519100</v>
      </c>
      <c r="J87" s="19">
        <v>56502600</v>
      </c>
      <c r="K87" s="19">
        <v>5092200</v>
      </c>
      <c r="L87" s="19">
        <v>2891300</v>
      </c>
      <c r="N87" s="19" t="s">
        <v>73</v>
      </c>
      <c r="O87" s="19">
        <f t="shared" si="1"/>
        <v>871.61435646284133</v>
      </c>
      <c r="P87" s="19">
        <f t="shared" si="2"/>
        <v>1356.5166569257742</v>
      </c>
      <c r="Q87" s="19">
        <f t="shared" si="3"/>
        <v>803.83159728036981</v>
      </c>
      <c r="R87" s="19">
        <f t="shared" si="4"/>
        <v>910.31566975098121</v>
      </c>
      <c r="T87" s="19" t="s">
        <v>73</v>
      </c>
      <c r="U87" s="19" t="b">
        <f>IF(ROUND(VLOOKUP($T87,$N$62:$R$110,O$60,FALSE),0)=VLOOKUP($T87,FIRE0201!$A$4:$I$49,'QA checks'!U$60,FALSE),TRUE,"Error")</f>
        <v>1</v>
      </c>
      <c r="V87" s="19" t="b">
        <f>IF(ROUND(VLOOKUP($T87,$N$62:$R$110,P$60,FALSE),0)=VLOOKUP($T87,FIRE0201!$A$4:$I$49,'QA checks'!V$60,FALSE),TRUE,"Error")</f>
        <v>1</v>
      </c>
      <c r="W87" s="19" t="b">
        <f>IF(ROUND(VLOOKUP($T87,$N$62:$R$110,Q$60,FALSE),0)=VLOOKUP($T87,FIRE0201!$A$4:$I$49,'QA checks'!W$60,FALSE),TRUE,"Error")</f>
        <v>1</v>
      </c>
      <c r="X87" s="19" t="b">
        <f>IF(ROUND(VLOOKUP($T87,$N$62:$R$110,R$60,FALSE),0)=VLOOKUP($T87,FIRE0201!$A$4:$I$49,'QA checks'!X$60,FALSE),TRUE,"Error")</f>
        <v>1</v>
      </c>
    </row>
    <row r="88" spans="1:24" x14ac:dyDescent="0.2">
      <c r="A88" s="79" t="s">
        <v>64</v>
      </c>
      <c r="B88" s="19">
        <v>48664800</v>
      </c>
      <c r="C88" s="19">
        <v>56643000</v>
      </c>
      <c r="D88" s="19">
        <v>5083300</v>
      </c>
      <c r="E88" s="19">
        <v>2894900</v>
      </c>
      <c r="F88" s="19">
        <v>113286000</v>
      </c>
      <c r="H88" s="19" t="str">
        <v>1997/98</v>
      </c>
      <c r="I88" s="19">
        <v>48664800</v>
      </c>
      <c r="J88" s="19">
        <v>56643000</v>
      </c>
      <c r="K88" s="19">
        <v>5083300</v>
      </c>
      <c r="L88" s="19">
        <v>2894900</v>
      </c>
      <c r="N88" s="19" t="s">
        <v>74</v>
      </c>
      <c r="O88" s="19">
        <f t="shared" si="1"/>
        <v>804.49815204423419</v>
      </c>
      <c r="P88" s="19">
        <f t="shared" si="2"/>
        <v>1289.3617021276596</v>
      </c>
      <c r="Q88" s="19">
        <f t="shared" si="3"/>
        <v>791.67082460166978</v>
      </c>
      <c r="R88" s="19">
        <f t="shared" si="4"/>
        <v>845.94021901560518</v>
      </c>
      <c r="T88" s="19" t="s">
        <v>74</v>
      </c>
      <c r="U88" s="19" t="b">
        <f>IF(ROUND(VLOOKUP($T88,$N$62:$R$110,O$60,FALSE),0)=VLOOKUP($T88,FIRE0201!$A$4:$I$49,'QA checks'!U$60,FALSE),TRUE,"Error")</f>
        <v>1</v>
      </c>
      <c r="V88" s="19" t="b">
        <f>IF(ROUND(VLOOKUP($T88,$N$62:$R$110,P$60,FALSE),0)=VLOOKUP($T88,FIRE0201!$A$4:$I$49,'QA checks'!V$60,FALSE),TRUE,"Error")</f>
        <v>1</v>
      </c>
      <c r="W88" s="19" t="b">
        <f>IF(ROUND(VLOOKUP($T88,$N$62:$R$110,Q$60,FALSE),0)=VLOOKUP($T88,FIRE0201!$A$4:$I$49,'QA checks'!W$60,FALSE),TRUE,"Error")</f>
        <v>1</v>
      </c>
      <c r="X88" s="19" t="b">
        <f>IF(ROUND(VLOOKUP($T88,$N$62:$R$110,R$60,FALSE),0)=VLOOKUP($T88,FIRE0201!$A$4:$I$49,'QA checks'!X$60,FALSE),TRUE,"Error")</f>
        <v>1</v>
      </c>
    </row>
    <row r="89" spans="1:24" x14ac:dyDescent="0.2">
      <c r="A89" s="79" t="s">
        <v>65</v>
      </c>
      <c r="B89" s="19">
        <v>48820600</v>
      </c>
      <c r="C89" s="19">
        <v>56797200</v>
      </c>
      <c r="D89" s="19">
        <v>5077100</v>
      </c>
      <c r="E89" s="19">
        <v>2899500</v>
      </c>
      <c r="F89" s="19">
        <v>113594400</v>
      </c>
      <c r="H89" s="19" t="str">
        <v>1998/99</v>
      </c>
      <c r="I89" s="19">
        <v>48820600</v>
      </c>
      <c r="J89" s="19">
        <v>56797200</v>
      </c>
      <c r="K89" s="19">
        <v>5077100</v>
      </c>
      <c r="L89" s="19">
        <v>2899500</v>
      </c>
      <c r="N89" s="19" t="s">
        <v>75</v>
      </c>
      <c r="O89" s="19">
        <f t="shared" si="1"/>
        <v>744.63629889667072</v>
      </c>
      <c r="P89" s="19">
        <f t="shared" si="2"/>
        <v>1288.7043764054661</v>
      </c>
      <c r="Q89" s="19">
        <f t="shared" si="3"/>
        <v>745.89378366766914</v>
      </c>
      <c r="R89" s="19">
        <f t="shared" si="4"/>
        <v>791.84472875162794</v>
      </c>
      <c r="T89" s="19" t="s">
        <v>75</v>
      </c>
      <c r="U89" s="19" t="b">
        <f>IF(ROUND(VLOOKUP($T89,$N$62:$R$110,O$60,FALSE),0)=VLOOKUP($T89,FIRE0201!$A$4:$I$49,'QA checks'!U$60,FALSE),TRUE,"Error")</f>
        <v>1</v>
      </c>
      <c r="V89" s="19" t="b">
        <f>IF(ROUND(VLOOKUP($T89,$N$62:$R$110,P$60,FALSE),0)=VLOOKUP($T89,FIRE0201!$A$4:$I$49,'QA checks'!V$60,FALSE),TRUE,"Error")</f>
        <v>1</v>
      </c>
      <c r="W89" s="19" t="b">
        <f>IF(ROUND(VLOOKUP($T89,$N$62:$R$110,Q$60,FALSE),0)=VLOOKUP($T89,FIRE0201!$A$4:$I$49,'QA checks'!W$60,FALSE),TRUE,"Error")</f>
        <v>1</v>
      </c>
      <c r="X89" s="19" t="b">
        <f>IF(ROUND(VLOOKUP($T89,$N$62:$R$110,R$60,FALSE),0)=VLOOKUP($T89,FIRE0201!$A$4:$I$49,'QA checks'!X$60,FALSE),TRUE,"Error")</f>
        <v>1</v>
      </c>
    </row>
    <row r="90" spans="1:24" x14ac:dyDescent="0.2">
      <c r="A90" s="79" t="s">
        <v>66</v>
      </c>
      <c r="B90" s="19">
        <v>49032900</v>
      </c>
      <c r="C90" s="19">
        <v>57005400</v>
      </c>
      <c r="D90" s="19">
        <v>5072000</v>
      </c>
      <c r="E90" s="19">
        <v>2900600</v>
      </c>
      <c r="F90" s="19">
        <v>114010900</v>
      </c>
      <c r="H90" s="19" t="str">
        <v>1999/00</v>
      </c>
      <c r="I90" s="19">
        <v>49032900</v>
      </c>
      <c r="J90" s="19">
        <v>57005400</v>
      </c>
      <c r="K90" s="19">
        <v>5072000</v>
      </c>
      <c r="L90" s="19">
        <v>2900600</v>
      </c>
      <c r="N90" s="19" t="s">
        <v>76</v>
      </c>
      <c r="O90" s="19">
        <f t="shared" si="1"/>
        <v>735.22311883578175</v>
      </c>
      <c r="P90" s="19">
        <f t="shared" si="2"/>
        <v>1255.3756761405989</v>
      </c>
      <c r="Q90" s="19">
        <f t="shared" si="3"/>
        <v>724.93336404620095</v>
      </c>
      <c r="R90" s="19">
        <f t="shared" si="4"/>
        <v>779.71197607959357</v>
      </c>
      <c r="T90" s="19" t="s">
        <v>76</v>
      </c>
      <c r="U90" s="19" t="b">
        <f>IF(ROUND(VLOOKUP($T90,$N$62:$R$110,O$60,FALSE),0)=VLOOKUP($T90,FIRE0201!$A$4:$I$49,'QA checks'!U$60,FALSE),TRUE,"Error")</f>
        <v>1</v>
      </c>
      <c r="V90" s="19" t="b">
        <f>IF(ROUND(VLOOKUP($T90,$N$62:$R$110,P$60,FALSE),0)=VLOOKUP($T90,FIRE0201!$A$4:$I$49,'QA checks'!V$60,FALSE),TRUE,"Error")</f>
        <v>1</v>
      </c>
      <c r="W90" s="19" t="b">
        <f>IF(ROUND(VLOOKUP($T90,$N$62:$R$110,Q$60,FALSE),0)=VLOOKUP($T90,FIRE0201!$A$4:$I$49,'QA checks'!W$60,FALSE),TRUE,"Error")</f>
        <v>1</v>
      </c>
      <c r="X90" s="19" t="b">
        <f>IF(ROUND(VLOOKUP($T90,$N$62:$R$110,R$60,FALSE),0)=VLOOKUP($T90,FIRE0201!$A$4:$I$49,'QA checks'!X$60,FALSE),TRUE,"Error")</f>
        <v>1</v>
      </c>
    </row>
    <row r="91" spans="1:24" x14ac:dyDescent="0.2">
      <c r="A91" s="79" t="s">
        <v>67</v>
      </c>
      <c r="B91" s="19">
        <v>49233300</v>
      </c>
      <c r="C91" s="19">
        <v>57203100</v>
      </c>
      <c r="D91" s="19">
        <v>5062900</v>
      </c>
      <c r="E91" s="19">
        <v>2906900</v>
      </c>
      <c r="F91" s="19">
        <v>114406200</v>
      </c>
      <c r="H91" s="19" t="str">
        <v>2000/01</v>
      </c>
      <c r="I91" s="19">
        <v>49233300</v>
      </c>
      <c r="J91" s="19">
        <v>57203100</v>
      </c>
      <c r="K91" s="19">
        <v>5062900</v>
      </c>
      <c r="L91" s="19">
        <v>2906900</v>
      </c>
      <c r="N91" s="19" t="s">
        <v>33</v>
      </c>
      <c r="O91" s="19">
        <f t="shared" si="1"/>
        <v>695.61665954314481</v>
      </c>
      <c r="P91" s="19">
        <f t="shared" si="2"/>
        <v>1196.0776861388772</v>
      </c>
      <c r="Q91" s="19">
        <f t="shared" si="3"/>
        <v>691.14754098360652</v>
      </c>
      <c r="R91" s="19">
        <f t="shared" si="4"/>
        <v>738.59889163410139</v>
      </c>
      <c r="T91" s="19" t="s">
        <v>33</v>
      </c>
      <c r="U91" s="19" t="b">
        <f>IF(ROUND(VLOOKUP($T91,$N$62:$R$110,O$60,FALSE),0)=VLOOKUP($T91,FIRE0201!$A$4:$I$49,'QA checks'!U$60,FALSE),TRUE,"Error")</f>
        <v>1</v>
      </c>
      <c r="V91" s="19" t="b">
        <f>IF(ROUND(VLOOKUP($T91,$N$62:$R$110,P$60,FALSE),0)=VLOOKUP($T91,FIRE0201!$A$4:$I$49,'QA checks'!V$60,FALSE),TRUE,"Error")</f>
        <v>1</v>
      </c>
      <c r="W91" s="19" t="b">
        <f>IF(ROUND(VLOOKUP($T91,$N$62:$R$110,Q$60,FALSE),0)=VLOOKUP($T91,FIRE0201!$A$4:$I$49,'QA checks'!W$60,FALSE),TRUE,"Error")</f>
        <v>1</v>
      </c>
      <c r="X91" s="19" t="b">
        <f>IF(ROUND(VLOOKUP($T91,$N$62:$R$110,R$60,FALSE),0)=VLOOKUP($T91,FIRE0201!$A$4:$I$49,'QA checks'!X$60,FALSE),TRUE,"Error")</f>
        <v>1</v>
      </c>
    </row>
    <row r="92" spans="1:24" x14ac:dyDescent="0.2">
      <c r="A92" s="79" t="s">
        <v>68</v>
      </c>
      <c r="B92" s="19">
        <v>49449700</v>
      </c>
      <c r="C92" s="19">
        <v>57424200</v>
      </c>
      <c r="D92" s="19">
        <v>5064200</v>
      </c>
      <c r="E92" s="19">
        <v>2910200</v>
      </c>
      <c r="F92" s="19">
        <v>114848300</v>
      </c>
      <c r="H92" s="19" t="str">
        <v>2001/02</v>
      </c>
      <c r="I92" s="19">
        <v>49449700</v>
      </c>
      <c r="J92" s="19">
        <v>57424200</v>
      </c>
      <c r="K92" s="19">
        <v>5064200</v>
      </c>
      <c r="L92" s="19">
        <v>2910200</v>
      </c>
      <c r="N92" s="19" t="s">
        <v>34</v>
      </c>
      <c r="O92" s="19">
        <f t="shared" si="1"/>
        <v>666.97171005061455</v>
      </c>
      <c r="P92" s="19">
        <f t="shared" si="2"/>
        <v>1161.9087152587786</v>
      </c>
      <c r="Q92" s="19">
        <f t="shared" si="3"/>
        <v>660.29114171943343</v>
      </c>
      <c r="R92" s="19">
        <f t="shared" si="4"/>
        <v>709.3123889716743</v>
      </c>
      <c r="T92" s="19" t="s">
        <v>34</v>
      </c>
      <c r="U92" s="19" t="b">
        <f>IF(ROUND(VLOOKUP($T92,$N$62:$R$110,O$60,FALSE),0)=VLOOKUP($T92,FIRE0201!$A$4:$I$49,'QA checks'!U$60,FALSE),TRUE,"Error")</f>
        <v>1</v>
      </c>
      <c r="V92" s="19" t="b">
        <f>IF(ROUND(VLOOKUP($T92,$N$62:$R$110,P$60,FALSE),0)=VLOOKUP($T92,FIRE0201!$A$4:$I$49,'QA checks'!V$60,FALSE),TRUE,"Error")</f>
        <v>1</v>
      </c>
      <c r="W92" s="19" t="b">
        <f>IF(ROUND(VLOOKUP($T92,$N$62:$R$110,Q$60,FALSE),0)=VLOOKUP($T92,FIRE0201!$A$4:$I$49,'QA checks'!W$60,FALSE),TRUE,"Error")</f>
        <v>1</v>
      </c>
      <c r="X92" s="19" t="b">
        <f>IF(ROUND(VLOOKUP($T92,$N$62:$R$110,R$60,FALSE),0)=VLOOKUP($T92,FIRE0201!$A$4:$I$49,'QA checks'!X$60,FALSE),TRUE,"Error")</f>
        <v>1</v>
      </c>
    </row>
    <row r="93" spans="1:24" x14ac:dyDescent="0.2">
      <c r="A93" s="79" t="s">
        <v>69</v>
      </c>
      <c r="B93" s="19">
        <v>49679300</v>
      </c>
      <c r="C93" s="19">
        <v>57668100</v>
      </c>
      <c r="D93" s="19">
        <v>5066000</v>
      </c>
      <c r="E93" s="19">
        <v>2922900</v>
      </c>
      <c r="F93" s="19">
        <v>115336300</v>
      </c>
      <c r="H93" s="19" t="str">
        <v>2002/03</v>
      </c>
      <c r="I93" s="19">
        <v>49679300</v>
      </c>
      <c r="J93" s="19">
        <v>57668100</v>
      </c>
      <c r="K93" s="19">
        <v>5066000</v>
      </c>
      <c r="L93" s="19">
        <v>2922900</v>
      </c>
      <c r="N93" s="19" t="s">
        <v>35</v>
      </c>
      <c r="O93" s="19">
        <f t="shared" si="1"/>
        <v>622.55638535662763</v>
      </c>
      <c r="P93" s="19">
        <f t="shared" si="2"/>
        <v>1098.1123544704419</v>
      </c>
      <c r="Q93" s="19">
        <f t="shared" si="3"/>
        <v>622.29313881923861</v>
      </c>
      <c r="R93" s="19">
        <f t="shared" si="4"/>
        <v>663.33365112246895</v>
      </c>
      <c r="T93" s="19" t="s">
        <v>35</v>
      </c>
      <c r="U93" s="19" t="b">
        <f>IF(ROUND(VLOOKUP($T93,$N$62:$R$110,O$60,FALSE),0)=VLOOKUP($T93,FIRE0201!$A$4:$I$49,'QA checks'!U$60,FALSE),TRUE,"Error")</f>
        <v>1</v>
      </c>
      <c r="V93" s="19" t="b">
        <f>IF(ROUND(VLOOKUP($T93,$N$62:$R$110,P$60,FALSE),0)=VLOOKUP($T93,FIRE0201!$A$4:$I$49,'QA checks'!V$60,FALSE),TRUE,"Error")</f>
        <v>1</v>
      </c>
      <c r="W93" s="19" t="b">
        <f>IF(ROUND(VLOOKUP($T93,$N$62:$R$110,Q$60,FALSE),0)=VLOOKUP($T93,FIRE0201!$A$4:$I$49,'QA checks'!W$60,FALSE),TRUE,"Error")</f>
        <v>1</v>
      </c>
      <c r="X93" s="19" t="b">
        <f>IF(ROUND(VLOOKUP($T93,$N$62:$R$110,R$60,FALSE),0)=VLOOKUP($T93,FIRE0201!$A$4:$I$49,'QA checks'!X$60,FALSE),TRUE,"Error")</f>
        <v>1</v>
      </c>
    </row>
    <row r="94" spans="1:24" x14ac:dyDescent="0.2">
      <c r="A94" s="79" t="s">
        <v>70</v>
      </c>
      <c r="B94" s="19">
        <v>49925500</v>
      </c>
      <c r="C94" s="19">
        <v>57931700</v>
      </c>
      <c r="D94" s="19">
        <v>5068500</v>
      </c>
      <c r="E94" s="19">
        <v>2937700</v>
      </c>
      <c r="F94" s="19">
        <v>115863400</v>
      </c>
      <c r="H94" s="19" t="str">
        <v>2003/04</v>
      </c>
      <c r="I94" s="19">
        <v>49925500</v>
      </c>
      <c r="J94" s="19">
        <v>57931700</v>
      </c>
      <c r="K94" s="19">
        <v>5068500</v>
      </c>
      <c r="L94" s="19">
        <v>2937700</v>
      </c>
      <c r="N94" s="19" t="s">
        <v>36</v>
      </c>
      <c r="O94" s="19">
        <f t="shared" si="1"/>
        <v>591.98385717756548</v>
      </c>
      <c r="P94" s="19">
        <f t="shared" si="2"/>
        <v>1001.1661149563647</v>
      </c>
      <c r="Q94" s="19">
        <f t="shared" si="3"/>
        <v>621.92699684152262</v>
      </c>
      <c r="R94" s="19">
        <f t="shared" si="4"/>
        <v>628.3774566056511</v>
      </c>
      <c r="T94" s="19" t="s">
        <v>36</v>
      </c>
      <c r="U94" s="19" t="b">
        <f>IF(ROUND(VLOOKUP($T94,$N$62:$R$110,O$60,FALSE),0)=VLOOKUP($T94,FIRE0201!$A$4:$I$49,'QA checks'!U$60,FALSE),TRUE,"Error")</f>
        <v>1</v>
      </c>
      <c r="V94" s="19" t="b">
        <f>IF(ROUND(VLOOKUP($T94,$N$62:$R$110,P$60,FALSE),0)=VLOOKUP($T94,FIRE0201!$A$4:$I$49,'QA checks'!V$60,FALSE),TRUE,"Error")</f>
        <v>1</v>
      </c>
      <c r="W94" s="19" t="b">
        <f>IF(ROUND(VLOOKUP($T94,$N$62:$R$110,Q$60,FALSE),0)=VLOOKUP($T94,FIRE0201!$A$4:$I$49,'QA checks'!W$60,FALSE),TRUE,"Error")</f>
        <v>1</v>
      </c>
      <c r="X94" s="19" t="b">
        <f>IF(ROUND(VLOOKUP($T94,$N$62:$R$110,R$60,FALSE),0)=VLOOKUP($T94,FIRE0201!$A$4:$I$49,'QA checks'!X$60,FALSE),TRUE,"Error")</f>
        <v>1</v>
      </c>
    </row>
    <row r="95" spans="1:24" x14ac:dyDescent="0.2">
      <c r="A95" s="79" t="s">
        <v>71</v>
      </c>
      <c r="B95" s="19">
        <v>50194600</v>
      </c>
      <c r="C95" s="19">
        <v>58236300</v>
      </c>
      <c r="D95" s="19">
        <v>5084300</v>
      </c>
      <c r="E95" s="19">
        <v>2957400</v>
      </c>
      <c r="F95" s="19">
        <v>116472600</v>
      </c>
      <c r="H95" s="19" t="str">
        <v>2004/05</v>
      </c>
      <c r="I95" s="19">
        <v>50194600</v>
      </c>
      <c r="J95" s="19">
        <v>58236300</v>
      </c>
      <c r="K95" s="19">
        <v>5084300</v>
      </c>
      <c r="L95" s="19">
        <v>2957400</v>
      </c>
      <c r="N95" s="19" t="s">
        <v>37</v>
      </c>
      <c r="O95" s="19">
        <f t="shared" si="1"/>
        <v>576.49120935510757</v>
      </c>
      <c r="P95" s="19">
        <f t="shared" si="2"/>
        <v>1045.691563191657</v>
      </c>
      <c r="Q95" s="19">
        <f t="shared" si="3"/>
        <v>588.5223501854382</v>
      </c>
      <c r="R95" s="19">
        <f t="shared" si="4"/>
        <v>616.92857882454143</v>
      </c>
      <c r="T95" s="19" t="s">
        <v>37</v>
      </c>
      <c r="U95" s="19" t="b">
        <f>IF(ROUND(VLOOKUP($T95,$N$62:$R$110,O$60,FALSE),0)=VLOOKUP($T95,FIRE0201!$A$4:$I$49,'QA checks'!U$60,FALSE),TRUE,"Error")</f>
        <v>1</v>
      </c>
      <c r="V95" s="19" t="b">
        <f>IF(ROUND(VLOOKUP($T95,$N$62:$R$110,P$60,FALSE),0)=VLOOKUP($T95,FIRE0201!$A$4:$I$49,'QA checks'!V$60,FALSE),TRUE,"Error")</f>
        <v>1</v>
      </c>
      <c r="W95" s="19" t="b">
        <f>IF(ROUND(VLOOKUP($T95,$N$62:$R$110,Q$60,FALSE),0)=VLOOKUP($T95,FIRE0201!$A$4:$I$49,'QA checks'!W$60,FALSE),TRUE,"Error")</f>
        <v>1</v>
      </c>
      <c r="X95" s="19" t="b">
        <f>IF(ROUND(VLOOKUP($T95,$N$62:$R$110,R$60,FALSE),0)=VLOOKUP($T95,FIRE0201!$A$4:$I$49,'QA checks'!X$60,FALSE),TRUE,"Error")</f>
        <v>1</v>
      </c>
    </row>
    <row r="96" spans="1:24" x14ac:dyDescent="0.2">
      <c r="A96" s="79" t="s">
        <v>72</v>
      </c>
      <c r="B96" s="19">
        <v>50606000</v>
      </c>
      <c r="C96" s="19">
        <v>58685500</v>
      </c>
      <c r="D96" s="19">
        <v>5110200</v>
      </c>
      <c r="E96" s="19">
        <v>2969300</v>
      </c>
      <c r="F96" s="19">
        <v>117371000</v>
      </c>
      <c r="H96" s="19" t="str">
        <v>2005/06</v>
      </c>
      <c r="I96" s="19">
        <v>50606000</v>
      </c>
      <c r="J96" s="19">
        <v>58685500</v>
      </c>
      <c r="K96" s="19">
        <v>5110200</v>
      </c>
      <c r="L96" s="19">
        <v>2969300</v>
      </c>
      <c r="N96" s="19" t="s">
        <v>38</v>
      </c>
      <c r="O96" s="19">
        <f t="shared" si="1"/>
        <v>572.62806817165892</v>
      </c>
      <c r="P96" s="19">
        <f t="shared" si="2"/>
        <v>1060.0680297536726</v>
      </c>
      <c r="Q96" s="19">
        <f t="shared" si="3"/>
        <v>577.66784912292121</v>
      </c>
      <c r="R96" s="19">
        <f t="shared" si="4"/>
        <v>614.11943319838053</v>
      </c>
      <c r="T96" s="19" t="s">
        <v>38</v>
      </c>
      <c r="U96" s="19" t="b">
        <f>IF(ROUND(VLOOKUP($T96,$N$62:$R$110,O$60,FALSE),0)=VLOOKUP($T96,FIRE0201!$A$4:$I$49,'QA checks'!U$60,FALSE),TRUE,"Error")</f>
        <v>1</v>
      </c>
      <c r="V96" s="19" t="b">
        <f>IF(ROUND(VLOOKUP($T96,$N$62:$R$110,P$60,FALSE),0)=VLOOKUP($T96,FIRE0201!$A$4:$I$49,'QA checks'!V$60,FALSE),TRUE,"Error")</f>
        <v>1</v>
      </c>
      <c r="W96" s="19" t="b">
        <f>IF(ROUND(VLOOKUP($T96,$N$62:$R$110,Q$60,FALSE),0)=VLOOKUP($T96,FIRE0201!$A$4:$I$49,'QA checks'!W$60,FALSE),TRUE,"Error")</f>
        <v>1</v>
      </c>
      <c r="X96" s="19" t="b">
        <f>IF(ROUND(VLOOKUP($T96,$N$62:$R$110,R$60,FALSE),0)=VLOOKUP($T96,FIRE0201!$A$4:$I$49,'QA checks'!X$60,FALSE),TRUE,"Error")</f>
        <v>1</v>
      </c>
    </row>
    <row r="97" spans="1:24" x14ac:dyDescent="0.2">
      <c r="A97" s="79" t="s">
        <v>73</v>
      </c>
      <c r="B97" s="19">
        <v>50965200</v>
      </c>
      <c r="C97" s="19">
        <v>59083900</v>
      </c>
      <c r="D97" s="19">
        <v>5133000</v>
      </c>
      <c r="E97" s="19">
        <v>2985700</v>
      </c>
      <c r="F97" s="19">
        <v>118167800</v>
      </c>
      <c r="H97" s="19" t="str">
        <v>2006/07</v>
      </c>
      <c r="I97" s="19">
        <v>50965200</v>
      </c>
      <c r="J97" s="19">
        <v>59083900</v>
      </c>
      <c r="K97" s="19">
        <v>5133000</v>
      </c>
      <c r="L97" s="19">
        <v>2985700</v>
      </c>
      <c r="N97" s="19" t="s">
        <v>39</v>
      </c>
      <c r="O97" s="19">
        <f t="shared" si="1"/>
        <v>549.11465210077961</v>
      </c>
      <c r="P97" s="19">
        <f t="shared" si="2"/>
        <v>1030.9662051511091</v>
      </c>
      <c r="Q97" s="19">
        <f t="shared" si="3"/>
        <v>603.79565839074485</v>
      </c>
      <c r="R97" s="19">
        <f t="shared" si="4"/>
        <v>592.37713328250163</v>
      </c>
      <c r="T97" s="19" t="s">
        <v>39</v>
      </c>
      <c r="U97" s="19" t="b">
        <f>IF(ROUND(VLOOKUP($T97,$N$62:$R$110,O$60,FALSE),0)=VLOOKUP($T97,FIRE0201!$A$4:$I$49,'QA checks'!U$60,FALSE),TRUE,"Error")</f>
        <v>1</v>
      </c>
      <c r="V97" s="19" t="b">
        <f>IF(ROUND(VLOOKUP($T97,$N$62:$R$110,P$60,FALSE),0)=VLOOKUP($T97,FIRE0201!$A$4:$I$49,'QA checks'!V$60,FALSE),TRUE,"Error")</f>
        <v>1</v>
      </c>
      <c r="W97" s="19" t="b">
        <f>IF(ROUND(VLOOKUP($T97,$N$62:$R$110,Q$60,FALSE),0)=VLOOKUP($T97,FIRE0201!$A$4:$I$49,'QA checks'!W$60,FALSE),TRUE,"Error")</f>
        <v>1</v>
      </c>
      <c r="X97" s="19" t="b">
        <f>IF(ROUND(VLOOKUP($T97,$N$62:$R$110,R$60,FALSE),0)=VLOOKUP($T97,FIRE0201!$A$4:$I$49,'QA checks'!X$60,FALSE),TRUE,"Error")</f>
        <v>1</v>
      </c>
    </row>
    <row r="98" spans="1:24" x14ac:dyDescent="0.2">
      <c r="A98" s="79" t="s">
        <v>74</v>
      </c>
      <c r="B98" s="19">
        <v>51381100</v>
      </c>
      <c r="C98" s="19">
        <v>59557400</v>
      </c>
      <c r="D98" s="19">
        <v>5170000</v>
      </c>
      <c r="E98" s="19">
        <v>3006300</v>
      </c>
      <c r="F98" s="19">
        <v>119114800</v>
      </c>
      <c r="H98" s="19" t="str">
        <v>2007/08</v>
      </c>
      <c r="I98" s="19">
        <v>51381100</v>
      </c>
      <c r="J98" s="19">
        <v>59557400</v>
      </c>
      <c r="K98" s="19">
        <v>5170000</v>
      </c>
      <c r="L98" s="19">
        <v>3006300</v>
      </c>
      <c r="N98" s="19" t="s">
        <v>40</v>
      </c>
      <c r="O98" s="19">
        <f t="shared" si="1"/>
        <v>554.26603978820378</v>
      </c>
      <c r="P98" s="19">
        <f t="shared" si="2"/>
        <v>985.67239523402986</v>
      </c>
      <c r="Q98" s="19">
        <f t="shared" si="3"/>
        <v>524.76147205815539</v>
      </c>
      <c r="R98" s="19">
        <f t="shared" si="4"/>
        <v>589.11733820571669</v>
      </c>
      <c r="T98" s="19" t="s">
        <v>40</v>
      </c>
      <c r="U98" s="19" t="b">
        <f>IF(ROUND(VLOOKUP($T98,$N$62:$R$110,O$60,FALSE),0)=VLOOKUP($T98,FIRE0201!$A$4:$I$49,'QA checks'!U$60,FALSE),TRUE,"Error")</f>
        <v>1</v>
      </c>
      <c r="V98" s="19" t="b">
        <f>IF(ROUND(VLOOKUP($T98,$N$62:$R$110,P$60,FALSE),0)=VLOOKUP($T98,FIRE0201!$A$4:$I$49,'QA checks'!V$60,FALSE),TRUE,"Error")</f>
        <v>1</v>
      </c>
      <c r="W98" s="19" t="b">
        <f>IF(ROUND(VLOOKUP($T98,$N$62:$R$110,Q$60,FALSE),0)=VLOOKUP($T98,FIRE0201!$A$4:$I$49,'QA checks'!W$60,FALSE),TRUE,"Error")</f>
        <v>1</v>
      </c>
      <c r="X98" s="19" t="b">
        <f>IF(ROUND(VLOOKUP($T98,$N$62:$R$110,R$60,FALSE),0)=VLOOKUP($T98,FIRE0201!$A$4:$I$49,'QA checks'!X$60,FALSE),TRUE,"Error")</f>
        <v>1</v>
      </c>
    </row>
    <row r="99" spans="1:24" x14ac:dyDescent="0.2">
      <c r="A99" s="79" t="s">
        <v>75</v>
      </c>
      <c r="B99" s="19">
        <v>51815900</v>
      </c>
      <c r="C99" s="19">
        <v>60044600</v>
      </c>
      <c r="D99" s="19">
        <v>5202900</v>
      </c>
      <c r="E99" s="19">
        <v>3025900</v>
      </c>
      <c r="F99" s="19">
        <v>120089300</v>
      </c>
      <c r="H99" s="19" t="str">
        <v>2008/09</v>
      </c>
      <c r="I99" s="19">
        <v>51815900</v>
      </c>
      <c r="J99" s="19">
        <v>60044600</v>
      </c>
      <c r="K99" s="19">
        <v>5202900</v>
      </c>
      <c r="L99" s="19">
        <v>3025900</v>
      </c>
      <c r="N99" s="19" t="s">
        <v>41</v>
      </c>
      <c r="O99" s="19">
        <f t="shared" si="1"/>
        <v>529.24925569294317</v>
      </c>
      <c r="P99" s="19">
        <f t="shared" si="2"/>
        <v>954.17369855900301</v>
      </c>
      <c r="Q99" s="19">
        <f t="shared" si="3"/>
        <v>504.24800570724437</v>
      </c>
      <c r="R99" s="19">
        <f t="shared" si="4"/>
        <v>563.62916436984176</v>
      </c>
      <c r="T99" s="19" t="s">
        <v>41</v>
      </c>
      <c r="U99" s="19" t="b">
        <f>IF(ROUND(VLOOKUP($T99,$N$62:$R$110,O$60,FALSE),0)=VLOOKUP($T99,FIRE0201!$A$4:$I$49,'QA checks'!U$60,FALSE),TRUE,"Error")</f>
        <v>1</v>
      </c>
      <c r="V99" s="19" t="b">
        <f>IF(ROUND(VLOOKUP($T99,$N$62:$R$110,P$60,FALSE),0)=VLOOKUP($T99,FIRE0201!$A$4:$I$49,'QA checks'!V$60,FALSE),TRUE,"Error")</f>
        <v>1</v>
      </c>
      <c r="W99" s="19" t="b">
        <f>IF(ROUND(VLOOKUP($T99,$N$62:$R$110,Q$60,FALSE),0)=VLOOKUP($T99,FIRE0201!$A$4:$I$49,'QA checks'!W$60,FALSE),TRUE,"Error")</f>
        <v>1</v>
      </c>
      <c r="X99" s="19" t="b">
        <f>IF(ROUND(VLOOKUP($T99,$N$62:$R$110,R$60,FALSE),0)=VLOOKUP($T99,FIRE0201!$A$4:$I$49,'QA checks'!X$60,FALSE),TRUE,"Error")</f>
        <v>1</v>
      </c>
    </row>
    <row r="100" spans="1:24" x14ac:dyDescent="0.2">
      <c r="A100" s="79" t="s">
        <v>76</v>
      </c>
      <c r="B100" s="19">
        <v>52196400</v>
      </c>
      <c r="C100" s="19">
        <v>60467200</v>
      </c>
      <c r="D100" s="19">
        <v>5231900</v>
      </c>
      <c r="E100" s="19">
        <v>3038900</v>
      </c>
      <c r="F100" s="19">
        <v>120934400</v>
      </c>
      <c r="H100" s="19" t="str">
        <v>2009/10</v>
      </c>
      <c r="I100" s="19">
        <v>52196400</v>
      </c>
      <c r="J100" s="19">
        <v>60467200</v>
      </c>
      <c r="K100" s="19">
        <v>5231900</v>
      </c>
      <c r="L100" s="19">
        <v>3038900</v>
      </c>
      <c r="N100" s="19" t="s">
        <v>42</v>
      </c>
      <c r="O100" s="19">
        <f t="shared" si="1"/>
        <v>506.93489785719743</v>
      </c>
      <c r="P100" s="19">
        <f t="shared" si="2"/>
        <v>903.86605558840927</v>
      </c>
      <c r="Q100" s="19">
        <f t="shared" si="3"/>
        <v>527.25329533309582</v>
      </c>
      <c r="R100" s="19">
        <f t="shared" si="4"/>
        <v>541.08668448454318</v>
      </c>
      <c r="T100" s="19" t="s">
        <v>42</v>
      </c>
      <c r="U100" s="19" t="b">
        <f>IF(ROUND(VLOOKUP($T100,$N$62:$R$110,O$60,FALSE),0)=VLOOKUP($T100,FIRE0201!$A$4:$I$49,'QA checks'!U$60,FALSE),TRUE,"Error")</f>
        <v>1</v>
      </c>
      <c r="V100" s="19" t="b">
        <f>IF(ROUND(VLOOKUP($T100,$N$62:$R$110,P$60,FALSE),0)=VLOOKUP($T100,FIRE0201!$A$4:$I$49,'QA checks'!V$60,FALSE),TRUE,"Error")</f>
        <v>1</v>
      </c>
      <c r="W100" s="19" t="b">
        <f>IF(ROUND(VLOOKUP($T100,$N$62:$R$110,Q$60,FALSE),0)=VLOOKUP($T100,FIRE0201!$A$4:$I$49,'QA checks'!W$60,FALSE),TRUE,"Error")</f>
        <v>1</v>
      </c>
      <c r="X100" s="19" t="b">
        <f>IF(ROUND(VLOOKUP($T100,$N$62:$R$110,R$60,FALSE),0)=VLOOKUP($T100,FIRE0201!$A$4:$I$49,'QA checks'!X$60,FALSE),TRUE,"Error")</f>
        <v>1</v>
      </c>
    </row>
    <row r="101" spans="1:24" x14ac:dyDescent="0.2">
      <c r="A101" s="79" t="s">
        <v>33</v>
      </c>
      <c r="B101" s="19">
        <v>52642500</v>
      </c>
      <c r="C101" s="19">
        <v>60954600</v>
      </c>
      <c r="D101" s="19">
        <v>5262200</v>
      </c>
      <c r="E101" s="19">
        <v>3050000</v>
      </c>
      <c r="F101" s="19">
        <v>121909300</v>
      </c>
      <c r="H101" s="19" t="str">
        <v>2010/11</v>
      </c>
      <c r="I101" s="19">
        <v>52642500</v>
      </c>
      <c r="J101" s="19">
        <v>60954600</v>
      </c>
      <c r="K101" s="19">
        <v>5262200</v>
      </c>
      <c r="L101" s="19">
        <v>3050000</v>
      </c>
      <c r="N101" s="19" t="s">
        <v>43</v>
      </c>
      <c r="O101" s="19">
        <f t="shared" si="1"/>
        <v>479.67190995277491</v>
      </c>
      <c r="P101" s="19">
        <f t="shared" si="2"/>
        <v>862.46741481632125</v>
      </c>
      <c r="Q101" s="19">
        <f t="shared" si="3"/>
        <v>483.4917055886616</v>
      </c>
      <c r="R101" s="19">
        <f t="shared" si="4"/>
        <v>511.78837526006606</v>
      </c>
      <c r="T101" s="19" t="s">
        <v>43</v>
      </c>
      <c r="U101" s="19" t="b">
        <f>IF(ROUND(VLOOKUP($T101,$N$62:$R$110,O$60,FALSE),0)=VLOOKUP($T101,FIRE0201!$A$4:$I$49,'QA checks'!U$60,FALSE),TRUE,"Error")</f>
        <v>1</v>
      </c>
      <c r="V101" s="19" t="b">
        <f>IF(ROUND(VLOOKUP($T101,$N$62:$R$110,P$60,FALSE),0)=VLOOKUP($T101,FIRE0201!$A$4:$I$49,'QA checks'!V$60,FALSE),TRUE,"Error")</f>
        <v>1</v>
      </c>
      <c r="W101" s="19" t="b">
        <f>IF(ROUND(VLOOKUP($T101,$N$62:$R$110,Q$60,FALSE),0)=VLOOKUP($T101,FIRE0201!$A$4:$I$49,'QA checks'!W$60,FALSE),TRUE,"Error")</f>
        <v>1</v>
      </c>
      <c r="X101" s="19" t="b">
        <f>IF(ROUND(VLOOKUP($T101,$N$62:$R$110,R$60,FALSE),0)=VLOOKUP($T101,FIRE0201!$A$4:$I$49,'QA checks'!X$60,FALSE),TRUE,"Error")</f>
        <v>1</v>
      </c>
    </row>
    <row r="102" spans="1:24" x14ac:dyDescent="0.2">
      <c r="A102" s="79" t="s">
        <v>34</v>
      </c>
      <c r="B102" s="19">
        <v>53107200</v>
      </c>
      <c r="C102" s="19">
        <v>61470800</v>
      </c>
      <c r="D102" s="19">
        <v>5299900</v>
      </c>
      <c r="E102" s="19">
        <v>3063800</v>
      </c>
      <c r="F102" s="19">
        <v>122941700</v>
      </c>
      <c r="H102" s="19" t="str">
        <v>2011/12</v>
      </c>
      <c r="I102" s="19">
        <v>53107200</v>
      </c>
      <c r="J102" s="19">
        <v>61470800</v>
      </c>
      <c r="K102" s="19">
        <v>5299900</v>
      </c>
      <c r="L102" s="19">
        <v>3063800</v>
      </c>
      <c r="N102" s="19" t="s">
        <v>44</v>
      </c>
      <c r="O102" s="19">
        <f t="shared" si="1"/>
        <v>480.45350623907035</v>
      </c>
      <c r="P102" s="19">
        <f t="shared" si="2"/>
        <v>856.28775702488497</v>
      </c>
      <c r="Q102" s="19">
        <f t="shared" si="3"/>
        <v>511.3343637300361</v>
      </c>
      <c r="R102" s="19">
        <f t="shared" si="4"/>
        <v>513.1897211456602</v>
      </c>
      <c r="T102" s="19" t="s">
        <v>44</v>
      </c>
      <c r="U102" s="19" t="b">
        <f>IF(ROUND(VLOOKUP($T102,$N$62:$R$110,O$60,FALSE),0)=VLOOKUP($T102,FIRE0201!$A$4:$I$49,'QA checks'!U$60,FALSE),TRUE,"Error")</f>
        <v>1</v>
      </c>
      <c r="V102" s="19" t="b">
        <f>IF(ROUND(VLOOKUP($T102,$N$62:$R$110,P$60,FALSE),0)=VLOOKUP($T102,FIRE0201!$A$4:$I$49,'QA checks'!V$60,FALSE),TRUE,"Error")</f>
        <v>1</v>
      </c>
      <c r="W102" s="19" t="b">
        <f>IF(ROUND(VLOOKUP($T102,$N$62:$R$110,Q$60,FALSE),0)=VLOOKUP($T102,FIRE0201!$A$4:$I$49,'QA checks'!W$60,FALSE),TRUE,"Error")</f>
        <v>1</v>
      </c>
      <c r="X102" s="19" t="b">
        <f>IF(ROUND(VLOOKUP($T102,$N$62:$R$110,R$60,FALSE),0)=VLOOKUP($T102,FIRE0201!$A$4:$I$49,'QA checks'!X$60,FALSE),TRUE,"Error")</f>
        <v>1</v>
      </c>
    </row>
    <row r="103" spans="1:24" x14ac:dyDescent="0.2">
      <c r="A103" s="79" t="s">
        <v>35</v>
      </c>
      <c r="B103" s="19">
        <v>53506800</v>
      </c>
      <c r="C103" s="19">
        <v>61885900</v>
      </c>
      <c r="D103" s="19">
        <v>5308200</v>
      </c>
      <c r="E103" s="19">
        <v>3070900</v>
      </c>
      <c r="F103" s="19">
        <v>123771800</v>
      </c>
      <c r="H103" s="19" t="str">
        <v>2012/13</v>
      </c>
      <c r="I103" s="19">
        <v>53506800</v>
      </c>
      <c r="J103" s="19">
        <v>61885900</v>
      </c>
      <c r="K103" s="19">
        <v>5308200</v>
      </c>
      <c r="L103" s="19">
        <v>3070900</v>
      </c>
      <c r="N103" s="19" t="s">
        <v>45</v>
      </c>
      <c r="O103" s="19">
        <f t="shared" si="1"/>
        <v>469.66981891488928</v>
      </c>
      <c r="P103" s="19">
        <f t="shared" si="2"/>
        <v>790.15972094731046</v>
      </c>
      <c r="Q103" s="19">
        <f t="shared" si="3"/>
        <v>491.99157679790699</v>
      </c>
      <c r="R103" s="19">
        <f t="shared" si="4"/>
        <v>497.29481358861693</v>
      </c>
      <c r="T103" s="19" t="s">
        <v>45</v>
      </c>
      <c r="U103" s="19" t="b">
        <f>IF(ROUND(VLOOKUP($T103,$N$62:$R$110,O$60,FALSE),0)=VLOOKUP($T103,FIRE0201!$A$4:$I$49,'QA checks'!U$60,FALSE),TRUE,"Error")</f>
        <v>1</v>
      </c>
      <c r="V103" s="19" t="b">
        <f>IF(ROUND(VLOOKUP($T103,$N$62:$R$110,P$60,FALSE),0)=VLOOKUP($T103,FIRE0201!$A$4:$I$49,'QA checks'!V$60,FALSE),TRUE,"Error")</f>
        <v>1</v>
      </c>
      <c r="W103" s="19" t="b">
        <f>IF(ROUND(VLOOKUP($T103,$N$62:$R$110,Q$60,FALSE),0)=VLOOKUP($T103,FIRE0201!$A$4:$I$49,'QA checks'!W$60,FALSE),TRUE,"Error")</f>
        <v>1</v>
      </c>
      <c r="X103" s="19" t="b">
        <f>IF(ROUND(VLOOKUP($T103,$N$62:$R$110,R$60,FALSE),0)=VLOOKUP($T103,FIRE0201!$A$4:$I$49,'QA checks'!X$60,FALSE),TRUE,"Error")</f>
        <v>1</v>
      </c>
    </row>
    <row r="104" spans="1:24" x14ac:dyDescent="0.2">
      <c r="A104" s="79" t="s">
        <v>36</v>
      </c>
      <c r="B104" s="19">
        <v>53918700</v>
      </c>
      <c r="C104" s="19">
        <v>62306500</v>
      </c>
      <c r="D104" s="19">
        <v>5316800</v>
      </c>
      <c r="E104" s="19">
        <v>3071100</v>
      </c>
      <c r="F104" s="19">
        <v>124613100</v>
      </c>
      <c r="H104" s="19" t="str">
        <v>2013/14</v>
      </c>
      <c r="I104" s="19">
        <v>53918700</v>
      </c>
      <c r="J104" s="19">
        <v>62306500</v>
      </c>
      <c r="K104" s="19">
        <v>5316800</v>
      </c>
      <c r="L104" s="19">
        <v>3071100</v>
      </c>
      <c r="N104" s="19" t="s">
        <v>46</v>
      </c>
      <c r="O104" s="19">
        <f t="shared" si="1"/>
        <v>441.75549130453544</v>
      </c>
      <c r="P104" s="19">
        <f t="shared" si="2"/>
        <v>773.33817653468952</v>
      </c>
      <c r="Q104" s="19">
        <f t="shared" si="3"/>
        <v>473.58949262779026</v>
      </c>
      <c r="R104" s="19">
        <f t="shared" si="4"/>
        <v>470.67973059403238</v>
      </c>
      <c r="T104" s="19" t="s">
        <v>46</v>
      </c>
      <c r="U104" s="19" t="b">
        <f>IF(ROUND(VLOOKUP($T104,$N$62:$R$110,O$60,FALSE),0)=VLOOKUP($T104,FIRE0201!$A$4:$I$49,'QA checks'!U$60,FALSE),TRUE,"Error")</f>
        <v>1</v>
      </c>
      <c r="V104" s="19" t="b">
        <f>IF(ROUND(VLOOKUP($T104,$N$62:$R$110,P$60,FALSE),0)=VLOOKUP($T104,FIRE0201!$A$4:$I$49,'QA checks'!V$60,FALSE),TRUE,"Error")</f>
        <v>1</v>
      </c>
      <c r="W104" s="19" t="b">
        <f>IF(ROUND(VLOOKUP($T104,$N$62:$R$110,Q$60,FALSE),0)=VLOOKUP($T104,FIRE0201!$A$4:$I$49,'QA checks'!W$60,FALSE),TRUE,"Error")</f>
        <v>1</v>
      </c>
      <c r="X104" s="19" t="b">
        <f>IF(ROUND(VLOOKUP($T104,$N$62:$R$110,R$60,FALSE),0)=VLOOKUP($T104,FIRE0201!$A$4:$I$49,'QA checks'!X$60,FALSE),TRUE,"Error")</f>
        <v>1</v>
      </c>
    </row>
    <row r="105" spans="1:24" x14ac:dyDescent="0.2">
      <c r="A105" s="79" t="s">
        <v>37</v>
      </c>
      <c r="B105" s="19">
        <v>54370300</v>
      </c>
      <c r="C105" s="19">
        <v>62775500</v>
      </c>
      <c r="D105" s="19">
        <v>5331400</v>
      </c>
      <c r="E105" s="19">
        <v>3073800</v>
      </c>
      <c r="F105" s="19">
        <v>125551000</v>
      </c>
      <c r="H105" s="19" t="str">
        <v>2014/15</v>
      </c>
      <c r="I105" s="19">
        <v>54370300</v>
      </c>
      <c r="J105" s="19">
        <v>62775500</v>
      </c>
      <c r="K105" s="19">
        <v>5331400</v>
      </c>
      <c r="L105" s="19">
        <v>3073800</v>
      </c>
      <c r="N105" s="19" t="s">
        <v>47</v>
      </c>
      <c r="O105" s="19">
        <f t="shared" si="1"/>
        <v>434.40731080294984</v>
      </c>
      <c r="P105" s="19">
        <f t="shared" si="2"/>
        <v>739.87272170040922</v>
      </c>
      <c r="Q105" s="19">
        <f t="shared" si="3"/>
        <v>449.38178622983742</v>
      </c>
      <c r="R105" s="19">
        <f t="shared" si="4"/>
        <v>460.2723536678069</v>
      </c>
      <c r="T105" s="19" t="s">
        <v>47</v>
      </c>
      <c r="U105" s="19" t="b">
        <f>IF(ROUND(VLOOKUP($T105,$N$62:$R$110,O$60,FALSE),0)=VLOOKUP($T105,FIRE0201!$A$4:$I$49,'QA checks'!U$60,FALSE),TRUE,"Error")</f>
        <v>1</v>
      </c>
      <c r="V105" s="19" t="b">
        <f>IF(ROUND(VLOOKUP($T105,$N$62:$R$110,P$60,FALSE),0)=VLOOKUP($T105,FIRE0201!$A$4:$I$49,'QA checks'!V$60,FALSE),TRUE,"Error")</f>
        <v>1</v>
      </c>
      <c r="W105" s="19" t="b">
        <f>IF(ROUND(VLOOKUP($T105,$N$62:$R$110,Q$60,FALSE),0)=VLOOKUP($T105,FIRE0201!$A$4:$I$49,'QA checks'!W$60,FALSE),TRUE,"Error")</f>
        <v>1</v>
      </c>
      <c r="X105" s="19" t="b">
        <f>IF(ROUND(VLOOKUP($T105,$N$62:$R$110,R$60,FALSE),0)=VLOOKUP($T105,FIRE0201!$A$4:$I$49,'QA checks'!X$60,FALSE),TRUE,"Error")</f>
        <v>1</v>
      </c>
    </row>
    <row r="106" spans="1:24" x14ac:dyDescent="0.2">
      <c r="A106" s="79" t="s">
        <v>38</v>
      </c>
      <c r="B106" s="19">
        <v>54808700</v>
      </c>
      <c r="C106" s="19">
        <v>63232000</v>
      </c>
      <c r="D106" s="19">
        <v>5350600</v>
      </c>
      <c r="E106" s="19">
        <v>3072700</v>
      </c>
      <c r="F106" s="19">
        <v>126464000</v>
      </c>
      <c r="H106" s="19" t="str">
        <v>2015/16</v>
      </c>
      <c r="I106" s="19">
        <v>54808700</v>
      </c>
      <c r="J106" s="19">
        <v>63232000</v>
      </c>
      <c r="K106" s="19">
        <v>5350600</v>
      </c>
      <c r="L106" s="19">
        <v>3072700</v>
      </c>
      <c r="N106" s="19" t="s">
        <v>121</v>
      </c>
      <c r="O106" s="19" t="e">
        <f t="shared" si="1"/>
        <v>#N/A</v>
      </c>
      <c r="P106" s="19" t="e">
        <f t="shared" si="2"/>
        <v>#N/A</v>
      </c>
      <c r="Q106" s="19" t="e">
        <f t="shared" si="3"/>
        <v>#N/A</v>
      </c>
      <c r="R106" s="19" t="e">
        <f t="shared" si="4"/>
        <v>#N/A</v>
      </c>
      <c r="T106" s="19" t="s">
        <v>121</v>
      </c>
      <c r="U106" s="19" t="e">
        <f>IF(ROUND(VLOOKUP($T106,$N$62:$R$110,O$60,FALSE),0)=VLOOKUP($T106,FIRE0201!$A$4:$I$49,'QA checks'!U$60,FALSE),TRUE,"Error")</f>
        <v>#N/A</v>
      </c>
      <c r="V106" s="19" t="e">
        <f>IF(ROUND(VLOOKUP($T106,$N$62:$R$110,P$60,FALSE),0)=VLOOKUP($T106,FIRE0201!$A$4:$I$49,'QA checks'!V$60,FALSE),TRUE,"Error")</f>
        <v>#N/A</v>
      </c>
      <c r="W106" s="19" t="e">
        <f>IF(ROUND(VLOOKUP($T106,$N$62:$R$110,Q$60,FALSE),0)=VLOOKUP($T106,FIRE0201!$A$4:$I$49,'QA checks'!W$60,FALSE),TRUE,"Error")</f>
        <v>#N/A</v>
      </c>
      <c r="X106" s="19" t="e">
        <f>IF(ROUND(VLOOKUP($T106,$N$62:$R$110,R$60,FALSE),0)=VLOOKUP($T106,FIRE0201!$A$4:$I$49,'QA checks'!X$60,FALSE),TRUE,"Error")</f>
        <v>#N/A</v>
      </c>
    </row>
    <row r="107" spans="1:24" x14ac:dyDescent="0.2">
      <c r="A107" s="79" t="s">
        <v>39</v>
      </c>
      <c r="B107" s="19">
        <v>55289000</v>
      </c>
      <c r="C107" s="19">
        <v>63739800</v>
      </c>
      <c r="D107" s="19">
        <v>5373600</v>
      </c>
      <c r="E107" s="19">
        <v>3077200</v>
      </c>
      <c r="F107" s="19">
        <v>127479600</v>
      </c>
      <c r="H107" s="19" t="str">
        <v>2016/17</v>
      </c>
      <c r="I107" s="19">
        <v>55289000</v>
      </c>
      <c r="J107" s="19">
        <v>63739800</v>
      </c>
      <c r="K107" s="19">
        <v>5373600</v>
      </c>
      <c r="L107" s="19">
        <v>3077200</v>
      </c>
      <c r="N107" s="19" t="s">
        <v>122</v>
      </c>
      <c r="O107" s="19" t="e">
        <f t="shared" si="1"/>
        <v>#N/A</v>
      </c>
      <c r="P107" s="19" t="e">
        <f t="shared" si="2"/>
        <v>#N/A</v>
      </c>
      <c r="Q107" s="19" t="e">
        <f t="shared" si="3"/>
        <v>#N/A</v>
      </c>
      <c r="R107" s="19" t="e">
        <f t="shared" si="4"/>
        <v>#N/A</v>
      </c>
      <c r="T107" s="19" t="s">
        <v>122</v>
      </c>
      <c r="U107" s="19" t="e">
        <f>IF(ROUND(VLOOKUP($T107,$N$62:$R$110,O$60,FALSE),0)=VLOOKUP($T107,FIRE0201!$A$4:$I$49,'QA checks'!U$60,FALSE),TRUE,"Error")</f>
        <v>#N/A</v>
      </c>
      <c r="V107" s="19" t="e">
        <f>IF(ROUND(VLOOKUP($T107,$N$62:$R$110,P$60,FALSE),0)=VLOOKUP($T107,FIRE0201!$A$4:$I$49,'QA checks'!V$60,FALSE),TRUE,"Error")</f>
        <v>#N/A</v>
      </c>
      <c r="W107" s="19" t="e">
        <f>IF(ROUND(VLOOKUP($T107,$N$62:$R$110,Q$60,FALSE),0)=VLOOKUP($T107,FIRE0201!$A$4:$I$49,'QA checks'!W$60,FALSE),TRUE,"Error")</f>
        <v>#N/A</v>
      </c>
      <c r="X107" s="19" t="e">
        <f>IF(ROUND(VLOOKUP($T107,$N$62:$R$110,R$60,FALSE),0)=VLOOKUP($T107,FIRE0201!$A$4:$I$49,'QA checks'!X$60,FALSE),TRUE,"Error")</f>
        <v>#N/A</v>
      </c>
    </row>
    <row r="108" spans="1:24" x14ac:dyDescent="0.2">
      <c r="A108" s="79" t="s">
        <v>40</v>
      </c>
      <c r="B108" s="19">
        <v>55619500</v>
      </c>
      <c r="C108" s="19">
        <v>64089100</v>
      </c>
      <c r="D108" s="19">
        <v>5388200</v>
      </c>
      <c r="E108" s="19">
        <v>3081400</v>
      </c>
      <c r="F108" s="19">
        <v>128178200</v>
      </c>
      <c r="H108" s="19" t="str">
        <v>2017/18</v>
      </c>
      <c r="I108" s="19">
        <v>55619500</v>
      </c>
      <c r="J108" s="19">
        <v>64089100</v>
      </c>
      <c r="K108" s="19">
        <v>5388200</v>
      </c>
      <c r="L108" s="19">
        <v>3081400</v>
      </c>
      <c r="N108" s="19" t="s">
        <v>123</v>
      </c>
      <c r="O108" s="19" t="e">
        <f t="shared" si="1"/>
        <v>#N/A</v>
      </c>
      <c r="P108" s="19" t="e">
        <f t="shared" si="2"/>
        <v>#N/A</v>
      </c>
      <c r="Q108" s="19" t="e">
        <f t="shared" si="3"/>
        <v>#N/A</v>
      </c>
      <c r="R108" s="19" t="e">
        <f t="shared" si="4"/>
        <v>#N/A</v>
      </c>
      <c r="T108" s="19" t="s">
        <v>123</v>
      </c>
      <c r="U108" s="19" t="e">
        <f>IF(ROUND(VLOOKUP($T108,$N$62:$R$110,O$60,FALSE),0)=VLOOKUP($T108,FIRE0201!$A$4:$I$49,'QA checks'!U$60,FALSE),TRUE,"Error")</f>
        <v>#N/A</v>
      </c>
      <c r="V108" s="19" t="e">
        <f>IF(ROUND(VLOOKUP($T108,$N$62:$R$110,P$60,FALSE),0)=VLOOKUP($T108,FIRE0201!$A$4:$I$49,'QA checks'!V$60,FALSE),TRUE,"Error")</f>
        <v>#N/A</v>
      </c>
      <c r="W108" s="19" t="e">
        <f>IF(ROUND(VLOOKUP($T108,$N$62:$R$110,Q$60,FALSE),0)=VLOOKUP($T108,FIRE0201!$A$4:$I$49,'QA checks'!W$60,FALSE),TRUE,"Error")</f>
        <v>#N/A</v>
      </c>
      <c r="X108" s="19" t="e">
        <f>IF(ROUND(VLOOKUP($T108,$N$62:$R$110,R$60,FALSE),0)=VLOOKUP($T108,FIRE0201!$A$4:$I$49,'QA checks'!X$60,FALSE),TRUE,"Error")</f>
        <v>#N/A</v>
      </c>
    </row>
    <row r="109" spans="1:24" x14ac:dyDescent="0.2">
      <c r="A109" s="79" t="s">
        <v>41</v>
      </c>
      <c r="B109" s="19">
        <v>55924500</v>
      </c>
      <c r="C109" s="19">
        <v>64400500</v>
      </c>
      <c r="D109" s="19">
        <v>5392100</v>
      </c>
      <c r="E109" s="19">
        <v>3083800</v>
      </c>
      <c r="F109" s="19">
        <v>128800900</v>
      </c>
      <c r="H109" s="19" t="str">
        <v>2018/19</v>
      </c>
      <c r="I109" s="19">
        <v>55924500</v>
      </c>
      <c r="J109" s="19">
        <v>64400500</v>
      </c>
      <c r="K109" s="19">
        <v>5392100</v>
      </c>
      <c r="L109" s="19">
        <v>3083800</v>
      </c>
      <c r="N109" s="19" t="s">
        <v>124</v>
      </c>
      <c r="O109" s="19" t="e">
        <f t="shared" si="1"/>
        <v>#N/A</v>
      </c>
      <c r="P109" s="19" t="e">
        <f t="shared" si="2"/>
        <v>#N/A</v>
      </c>
      <c r="Q109" s="19" t="e">
        <f t="shared" si="3"/>
        <v>#N/A</v>
      </c>
      <c r="R109" s="19" t="e">
        <f t="shared" si="4"/>
        <v>#N/A</v>
      </c>
      <c r="T109" s="19" t="s">
        <v>124</v>
      </c>
      <c r="U109" s="19" t="e">
        <f>IF(ROUND(VLOOKUP($T109,$N$62:$R$110,O$60,FALSE),0)=VLOOKUP($T109,FIRE0201!$A$4:$I$49,'QA checks'!U$60,FALSE),TRUE,"Error")</f>
        <v>#N/A</v>
      </c>
      <c r="V109" s="19" t="e">
        <f>IF(ROUND(VLOOKUP($T109,$N$62:$R$110,P$60,FALSE),0)=VLOOKUP($T109,FIRE0201!$A$4:$I$49,'QA checks'!V$60,FALSE),TRUE,"Error")</f>
        <v>#N/A</v>
      </c>
      <c r="W109" s="19" t="e">
        <f>IF(ROUND(VLOOKUP($T109,$N$62:$R$110,Q$60,FALSE),0)=VLOOKUP($T109,FIRE0201!$A$4:$I$49,'QA checks'!W$60,FALSE),TRUE,"Error")</f>
        <v>#N/A</v>
      </c>
      <c r="X109" s="19" t="e">
        <f>IF(ROUND(VLOOKUP($T109,$N$62:$R$110,R$60,FALSE),0)=VLOOKUP($T109,FIRE0201!$A$4:$I$49,'QA checks'!X$60,FALSE),TRUE,"Error")</f>
        <v>#N/A</v>
      </c>
    </row>
    <row r="110" spans="1:24" x14ac:dyDescent="0.2">
      <c r="A110" s="79" t="s">
        <v>42</v>
      </c>
      <c r="B110" s="19">
        <v>56230100</v>
      </c>
      <c r="C110" s="19">
        <v>64729000</v>
      </c>
      <c r="D110" s="19">
        <v>5411200</v>
      </c>
      <c r="E110" s="19">
        <v>3087700</v>
      </c>
      <c r="F110" s="19">
        <v>129458000</v>
      </c>
      <c r="H110" s="19" t="str">
        <v>2019/20</v>
      </c>
      <c r="I110" s="19">
        <v>56230100</v>
      </c>
      <c r="J110" s="19">
        <v>64729000</v>
      </c>
      <c r="K110" s="19">
        <v>5411200</v>
      </c>
      <c r="L110" s="19">
        <v>3087700</v>
      </c>
      <c r="N110" s="19" t="s">
        <v>125</v>
      </c>
      <c r="O110" s="19" t="e">
        <f t="shared" si="1"/>
        <v>#N/A</v>
      </c>
      <c r="P110" s="19" t="e">
        <f t="shared" si="2"/>
        <v>#N/A</v>
      </c>
      <c r="Q110" s="19" t="e">
        <f t="shared" si="3"/>
        <v>#N/A</v>
      </c>
      <c r="R110" s="19" t="e">
        <f t="shared" si="4"/>
        <v>#N/A</v>
      </c>
      <c r="T110" s="19" t="s">
        <v>125</v>
      </c>
      <c r="U110" s="19" t="e">
        <f>IF(ROUND(VLOOKUP($T110,$N$62:$R$110,O$60,FALSE),0)=VLOOKUP($T110,FIRE0201!$A$4:$I$49,'QA checks'!U$60,FALSE),TRUE,"Error")</f>
        <v>#N/A</v>
      </c>
      <c r="V110" s="19" t="e">
        <f>IF(ROUND(VLOOKUP($T110,$N$62:$R$110,P$60,FALSE),0)=VLOOKUP($T110,FIRE0201!$A$4:$I$49,'QA checks'!V$60,FALSE),TRUE,"Error")</f>
        <v>#N/A</v>
      </c>
      <c r="W110" s="19" t="e">
        <f>IF(ROUND(VLOOKUP($T110,$N$62:$R$110,Q$60,FALSE),0)=VLOOKUP($T110,FIRE0201!$A$4:$I$49,'QA checks'!W$60,FALSE),TRUE,"Error")</f>
        <v>#N/A</v>
      </c>
      <c r="X110" s="19" t="e">
        <f>IF(ROUND(VLOOKUP($T110,$N$62:$R$110,R$60,FALSE),0)=VLOOKUP($T110,FIRE0201!$A$4:$I$49,'QA checks'!X$60,FALSE),TRUE,"Error")</f>
        <v>#N/A</v>
      </c>
    </row>
    <row r="111" spans="1:24" x14ac:dyDescent="0.2">
      <c r="A111" s="79" t="s">
        <v>43</v>
      </c>
      <c r="B111" s="19">
        <v>56326000</v>
      </c>
      <c r="C111" s="19">
        <v>64839300</v>
      </c>
      <c r="D111" s="19">
        <v>5408900</v>
      </c>
      <c r="E111" s="19">
        <v>3104500</v>
      </c>
      <c r="F111" s="19">
        <v>129678700</v>
      </c>
      <c r="H111" s="19" t="str">
        <v>2020/21</v>
      </c>
      <c r="I111" s="19">
        <v>56326000</v>
      </c>
      <c r="J111" s="19">
        <v>64839300</v>
      </c>
      <c r="K111" s="19">
        <v>5408900</v>
      </c>
      <c r="L111" s="19">
        <v>3104500</v>
      </c>
    </row>
    <row r="112" spans="1:24" x14ac:dyDescent="0.2">
      <c r="A112" s="79" t="s">
        <v>44</v>
      </c>
      <c r="B112" s="19">
        <v>56554900</v>
      </c>
      <c r="C112" s="19">
        <v>65073400</v>
      </c>
      <c r="D112" s="19">
        <v>5412900</v>
      </c>
      <c r="E112" s="19">
        <v>3105600</v>
      </c>
      <c r="F112" s="19">
        <v>130146800</v>
      </c>
      <c r="H112" s="19" t="str">
        <v>2021/22</v>
      </c>
      <c r="I112" s="19">
        <v>56554900</v>
      </c>
      <c r="J112" s="19">
        <v>65073400</v>
      </c>
      <c r="K112" s="19">
        <v>5412900</v>
      </c>
      <c r="L112" s="19">
        <v>3105600</v>
      </c>
    </row>
    <row r="113" spans="1:12" x14ac:dyDescent="0.2">
      <c r="A113" s="79" t="s">
        <v>45</v>
      </c>
      <c r="B113" s="19">
        <v>57144400</v>
      </c>
      <c r="C113" s="19">
        <v>65725600</v>
      </c>
      <c r="D113" s="19">
        <v>5447000</v>
      </c>
      <c r="E113" s="19">
        <v>3134200</v>
      </c>
      <c r="F113" s="19">
        <v>131451200</v>
      </c>
      <c r="H113" s="19" t="str">
        <v>2022/23</v>
      </c>
      <c r="I113" s="19">
        <v>57144400</v>
      </c>
      <c r="J113" s="19">
        <v>65725600</v>
      </c>
      <c r="K113" s="19">
        <v>5447000</v>
      </c>
      <c r="L113" s="19">
        <v>3134200</v>
      </c>
    </row>
    <row r="114" spans="1:12" x14ac:dyDescent="0.2">
      <c r="A114" s="79" t="s">
        <v>46</v>
      </c>
      <c r="B114" s="19">
        <v>57932500</v>
      </c>
      <c r="C114" s="19">
        <v>66605800</v>
      </c>
      <c r="D114" s="19">
        <v>5506000</v>
      </c>
      <c r="E114" s="19">
        <v>3167300</v>
      </c>
      <c r="F114" s="19">
        <v>133211600</v>
      </c>
      <c r="H114" s="19" t="str">
        <v>2023/24</v>
      </c>
      <c r="I114" s="19">
        <v>57932500</v>
      </c>
      <c r="J114" s="19">
        <v>66605800</v>
      </c>
      <c r="K114" s="19">
        <v>5506000</v>
      </c>
      <c r="L114" s="19">
        <v>3167300</v>
      </c>
    </row>
    <row r="115" spans="1:12" x14ac:dyDescent="0.2">
      <c r="A115" s="79" t="s">
        <v>47</v>
      </c>
      <c r="B115" s="19">
        <v>58620100</v>
      </c>
      <c r="C115" s="19">
        <v>67353600</v>
      </c>
      <c r="D115" s="19">
        <v>5546900</v>
      </c>
      <c r="E115" s="19">
        <v>3186600</v>
      </c>
      <c r="F115" s="19">
        <v>134707200</v>
      </c>
      <c r="H115" s="19" t="str">
        <v>2024/25</v>
      </c>
      <c r="I115" s="19">
        <v>58620100</v>
      </c>
      <c r="J115" s="19">
        <v>67353600</v>
      </c>
      <c r="K115" s="19">
        <v>5546900</v>
      </c>
      <c r="L115" s="19">
        <v>3186600</v>
      </c>
    </row>
    <row r="116" spans="1:12" x14ac:dyDescent="0.2">
      <c r="A116" s="79" t="s">
        <v>114</v>
      </c>
      <c r="B116" s="19">
        <v>2711051000</v>
      </c>
      <c r="C116" s="19">
        <v>3150426100</v>
      </c>
      <c r="D116" s="19">
        <v>281191700</v>
      </c>
      <c r="E116" s="19">
        <v>158183900</v>
      </c>
      <c r="F116" s="19">
        <v>6300852700</v>
      </c>
      <c r="H116" s="19" t="str">
        <v>Grand Total</v>
      </c>
      <c r="I116" s="19">
        <v>2711051000</v>
      </c>
      <c r="J116" s="19">
        <v>3150426100</v>
      </c>
      <c r="K116" s="19">
        <v>281191700</v>
      </c>
      <c r="L116" s="19">
        <v>158183900</v>
      </c>
    </row>
    <row r="117" spans="1:12" x14ac:dyDescent="0.2">
      <c r="H117" s="19">
        <v>0</v>
      </c>
      <c r="I117" s="19">
        <v>0</v>
      </c>
      <c r="J117" s="19">
        <v>0</v>
      </c>
      <c r="K117" s="19">
        <v>0</v>
      </c>
      <c r="L117" s="19">
        <v>0</v>
      </c>
    </row>
    <row r="118" spans="1:12" x14ac:dyDescent="0.2">
      <c r="H118" s="19">
        <v>0</v>
      </c>
      <c r="I118" s="19">
        <v>0</v>
      </c>
      <c r="J118" s="19">
        <v>0</v>
      </c>
      <c r="K118" s="19">
        <v>0</v>
      </c>
      <c r="L118" s="19">
        <v>0</v>
      </c>
    </row>
    <row r="119" spans="1:12" x14ac:dyDescent="0.2">
      <c r="H119" s="19">
        <v>0</v>
      </c>
      <c r="I119" s="19">
        <v>0</v>
      </c>
      <c r="J119" s="19">
        <v>0</v>
      </c>
      <c r="K119" s="19">
        <v>0</v>
      </c>
      <c r="L119" s="19">
        <v>0</v>
      </c>
    </row>
    <row r="120" spans="1:12" x14ac:dyDescent="0.2">
      <c r="H120" s="19">
        <v>0</v>
      </c>
      <c r="I120" s="19">
        <v>0</v>
      </c>
      <c r="J120" s="19">
        <v>0</v>
      </c>
      <c r="K120" s="19">
        <v>0</v>
      </c>
      <c r="L120" s="19">
        <v>0</v>
      </c>
    </row>
  </sheetData>
  <conditionalFormatting sqref="A6:A51 G6:XFD51 D61:XFD61 H62:XFD116 A78:A116 A117:XFD1048576">
    <cfRule type="containsText" dxfId="13" priority="11" operator="containsText" text="true">
      <formula>NOT(ISERROR(SEARCH("true",A6)))</formula>
    </cfRule>
    <cfRule type="containsText" dxfId="12" priority="12" operator="containsText" text="error">
      <formula>NOT(ISERROR(SEARCH("error",A6)))</formula>
    </cfRule>
  </conditionalFormatting>
  <conditionalFormatting sqref="A1:XFD5">
    <cfRule type="containsText" dxfId="11" priority="8" operator="containsText" text="true">
      <formula>NOT(ISERROR(SEARCH("true",A1)))</formula>
    </cfRule>
    <cfRule type="containsText" dxfId="10" priority="9" operator="containsText" text="error">
      <formula>NOT(ISERROR(SEARCH("error",A1)))</formula>
    </cfRule>
  </conditionalFormatting>
  <conditionalFormatting sqref="A52:XFD59">
    <cfRule type="containsText" dxfId="9" priority="5" operator="containsText" text="true">
      <formula>NOT(ISERROR(SEARCH("true",A52)))</formula>
    </cfRule>
    <cfRule type="containsText" dxfId="8" priority="6" operator="containsText" text="error">
      <formula>NOT(ISERROR(SEARCH("error",A52)))</formula>
    </cfRule>
  </conditionalFormatting>
  <conditionalFormatting sqref="A60:XFD60">
    <cfRule type="containsText" dxfId="7" priority="1" operator="containsText" text="true">
      <formula>NOT(ISERROR(SEARCH("true",A60)))</formula>
    </cfRule>
    <cfRule type="containsText" dxfId="6" priority="2" operator="containsText" text="error">
      <formula>NOT(ISERROR(SEARCH("error",A60)))</formula>
    </cfRule>
  </conditionalFormatting>
  <conditionalFormatting sqref="B1">
    <cfRule type="containsText" dxfId="5" priority="13" operator="containsText" text="PASS">
      <formula>NOT(ISERROR(SEARCH("PASS",B1)))</formula>
    </cfRule>
    <cfRule type="cellIs" dxfId="4" priority="14" operator="greaterThan">
      <formula>0</formula>
    </cfRule>
  </conditionalFormatting>
  <conditionalFormatting sqref="B3">
    <cfRule type="cellIs" dxfId="3" priority="7" operator="equal">
      <formula>0</formula>
    </cfRule>
    <cfRule type="cellIs" dxfId="2" priority="10" operator="greaterThan">
      <formula>0</formula>
    </cfRule>
  </conditionalFormatting>
  <conditionalFormatting sqref="B58">
    <cfRule type="cellIs" dxfId="1" priority="3" operator="equal">
      <formula>0</formula>
    </cfRule>
    <cfRule type="cellIs" dxfId="0" priority="4" operator="greaterThan">
      <formula>0</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2583A9-8F0C-4D5C-ACF3-95210F3A3EC7}">
  <ds:schemaRefs>
    <ds:schemaRef ds:uri="http://schemas.microsoft.com/sharepoint/v3/contenttype/forms"/>
  </ds:schemaRefs>
</ds:datastoreItem>
</file>

<file path=customXml/itemProps2.xml><?xml version="1.0" encoding="utf-8"?>
<ds:datastoreItem xmlns:ds="http://schemas.openxmlformats.org/officeDocument/2006/customXml" ds:itemID="{487B4915-9B2B-474E-B022-35BFEC6624CC}">
  <ds:schemaRefs>
    <ds:schemaRef ds:uri="http://schemas.microsoft.com/office/2006/metadata/properties"/>
    <ds:schemaRef ds:uri="http://schemas.microsoft.com/office/infopath/2007/PartnerControls"/>
    <ds:schemaRef ds:uri="60b4899e-55b4-4231-8241-12d69350e134"/>
    <ds:schemaRef ds:uri="87123c6c-b1ca-4f35-bd74-c830a9e7ea33"/>
    <ds:schemaRef ds:uri="2611856c-b04d-4a05-858c-1345b3915c95"/>
  </ds:schemaRefs>
</ds:datastoreItem>
</file>

<file path=customXml/itemProps3.xml><?xml version="1.0" encoding="utf-8"?>
<ds:datastoreItem xmlns:ds="http://schemas.openxmlformats.org/officeDocument/2006/customXml" ds:itemID="{979FE481-B77C-49D9-9514-C9617E5A2D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Cover_sheet</vt:lpstr>
      <vt:lpstr>config</vt:lpstr>
      <vt:lpstr>Contents</vt:lpstr>
      <vt:lpstr>Data - population</vt:lpstr>
      <vt:lpstr>Data - dwelling fires</vt:lpstr>
      <vt:lpstr>FIRE0201_working</vt:lpstr>
      <vt:lpstr>FIRE0201</vt:lpstr>
      <vt:lpstr>Notes</vt:lpstr>
      <vt:lpstr>QA checks</vt:lpstr>
      <vt:lpstr>Contents!Print_Area</vt:lpstr>
      <vt:lpstr>FIRE0201!Print_Area</vt:lpstr>
      <vt:lpstr>Notes!Print_Area</vt:lpstr>
      <vt:lpstr>FIRE0201!Print_Titles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2025-03-06T13:54:28Z</dcterms:created>
  <dcterms:modified xsi:type="dcterms:W3CDTF">2026-07-21T12:23:54Z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