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hidePivotFieldList="1" defaultThemeVersion="124226"/>
  <xr:revisionPtr revIDLastSave="0" documentId="8_{D1C3A488-3214-409A-B697-5D17B4FA2470}" xr6:coauthVersionLast="47" xr6:coauthVersionMax="47" xr10:uidLastSave="{00000000-0000-0000-0000-000000000000}"/>
  <workbookProtection workbookAlgorithmName="SHA-512" workbookHashValue="s97ldG4zgcDd4T1br3G7DNmrGNPZ1xiFu3EMTBKHKhGlokXSQWXPOd7UdWS0hiuNwZysrZ3UhLBc3e3ngo110w==" workbookSaltValue="gcB6RUWM+j6ncmMhX2aIGg==" workbookSpinCount="100000" lockStructure="1"/>
  <bookViews>
    <workbookView xWindow="-120" yWindow="-120" windowWidth="29040" windowHeight="14370" tabRatio="696" xr2:uid="{00000000-000D-0000-FFFF-FFFF00000000}"/>
  </bookViews>
  <sheets>
    <sheet name="Cover_sheet" sheetId="8" r:id="rId1"/>
    <sheet name="config" sheetId="13" state="hidden" r:id="rId2"/>
    <sheet name="Contents" sheetId="9" r:id="rId3"/>
    <sheet name="Data - population" sheetId="12" r:id="rId4"/>
    <sheet name="Data - fires" sheetId="11" r:id="rId5"/>
    <sheet name="FIRE0103_working" sheetId="2" state="hidden" r:id="rId6"/>
    <sheet name="FIRE0103" sheetId="15" r:id="rId7"/>
    <sheet name="Notes" sheetId="3" r:id="rId8"/>
    <sheet name="QA checks" sheetId="14" state="hidden" r:id="rId9"/>
  </sheets>
  <definedNames>
    <definedName name="_xlnm._FilterDatabase" localSheetId="4" hidden="1">'Data - fires'!$A$1:$D$1</definedName>
    <definedName name="_xlnm.Print_Area" localSheetId="2">Contents!$A$1:$E$7</definedName>
    <definedName name="_xlnm.Print_Area" localSheetId="6">FIRE0103!$A$1:$I$49</definedName>
    <definedName name="_xlnm.Print_Area" localSheetId="7">Notes!$A$1:$I$31</definedName>
    <definedName name="_xlnm.Print_Titles" localSheetId="6">FIRE0103!$A:$A,FIRE0103!$1:$4</definedName>
    <definedName name="_xlnm.Print_Titles" localSheetId="7">Notes!$A:$A,Notes!#REF!</definedName>
  </definedNames>
  <calcPr calcId="191028"/>
  <pivotCaches>
    <pivotCache cacheId="0" r:id="rId10"/>
    <pivotCache cacheId="1"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9" l="1"/>
  <c r="D7" i="9"/>
  <c r="K6" i="2" a="1"/>
  <c r="K6" i="2" s="1"/>
  <c r="K7" i="2" a="1"/>
  <c r="K7" i="2" s="1"/>
  <c r="K8" i="2" a="1"/>
  <c r="K8" i="2" s="1"/>
  <c r="K9" i="2" a="1"/>
  <c r="K9" i="2" s="1"/>
  <c r="K10" i="2" a="1"/>
  <c r="K10" i="2" s="1"/>
  <c r="K11" i="2" a="1"/>
  <c r="K11" i="2" s="1"/>
  <c r="K12" i="2" a="1"/>
  <c r="K12" i="2" s="1"/>
  <c r="K13" i="2" a="1"/>
  <c r="K13" i="2" s="1"/>
  <c r="K14" i="2" a="1"/>
  <c r="K14" i="2" s="1"/>
  <c r="K15" i="2" a="1"/>
  <c r="K15" i="2" s="1"/>
  <c r="K16" i="2" a="1"/>
  <c r="K16" i="2" s="1"/>
  <c r="K17" i="2" a="1"/>
  <c r="K17" i="2" s="1"/>
  <c r="K18" i="2" a="1"/>
  <c r="K18" i="2" s="1"/>
  <c r="K19" i="2" a="1"/>
  <c r="K19" i="2" s="1"/>
  <c r="K20" i="2" a="1"/>
  <c r="K20" i="2" s="1"/>
  <c r="K21" i="2" a="1"/>
  <c r="K21" i="2" s="1"/>
  <c r="K22" i="2" a="1"/>
  <c r="K22" i="2" s="1"/>
  <c r="K23" i="2" a="1"/>
  <c r="K23" i="2" s="1"/>
  <c r="K24" i="2" a="1"/>
  <c r="K24" i="2" s="1"/>
  <c r="K25" i="2" a="1"/>
  <c r="K25" i="2" s="1"/>
  <c r="K26" i="2" a="1"/>
  <c r="K26" i="2" s="1"/>
  <c r="K27" i="2" a="1"/>
  <c r="K27" i="2" s="1"/>
  <c r="K28" i="2" a="1"/>
  <c r="K28" i="2" s="1"/>
  <c r="K29" i="2" a="1"/>
  <c r="K29" i="2" s="1"/>
  <c r="K30" i="2" a="1"/>
  <c r="K30" i="2" s="1"/>
  <c r="K31" i="2" a="1"/>
  <c r="K31" i="2" s="1"/>
  <c r="K32" i="2" a="1"/>
  <c r="K32" i="2" s="1"/>
  <c r="K33" i="2" a="1"/>
  <c r="K33" i="2" s="1"/>
  <c r="K34" i="2" a="1"/>
  <c r="K34" i="2" s="1"/>
  <c r="K35" i="2" a="1"/>
  <c r="K35" i="2" s="1"/>
  <c r="K36" i="2" a="1"/>
  <c r="K36" i="2" s="1"/>
  <c r="K37" i="2" a="1"/>
  <c r="K37" i="2" s="1"/>
  <c r="K38" i="2" a="1"/>
  <c r="K38" i="2" s="1"/>
  <c r="K39" i="2" a="1"/>
  <c r="K39" i="2" s="1"/>
  <c r="K40" i="2" a="1"/>
  <c r="K40" i="2" s="1"/>
  <c r="K41" i="2" a="1"/>
  <c r="K41" i="2" s="1"/>
  <c r="K42" i="2" a="1"/>
  <c r="K42" i="2" s="1"/>
  <c r="K43" i="2" a="1"/>
  <c r="K43" i="2" s="1"/>
  <c r="K44" i="2" a="1"/>
  <c r="K44" i="2" s="1"/>
  <c r="K45" i="2" a="1"/>
  <c r="K45" i="2" s="1"/>
  <c r="K46" i="2" a="1"/>
  <c r="K46" i="2" s="1"/>
  <c r="K47" i="2" a="1"/>
  <c r="K47" i="2" s="1"/>
  <c r="K48" i="2" a="1"/>
  <c r="K48" i="2" s="1"/>
  <c r="K49" i="2" a="1"/>
  <c r="K49" i="2" s="1"/>
  <c r="K50" i="2" a="1"/>
  <c r="K50" i="2" s="1"/>
  <c r="K51" i="2" a="1"/>
  <c r="K51" i="2" s="1"/>
  <c r="K52" i="2" a="1"/>
  <c r="K52" i="2" s="1"/>
  <c r="K53" i="2" a="1"/>
  <c r="K53" i="2" s="1"/>
  <c r="K54" i="2" a="1"/>
  <c r="K54" i="2" s="1"/>
  <c r="K55" i="2" a="1"/>
  <c r="K55" i="2" s="1"/>
  <c r="K56" i="2" a="1"/>
  <c r="K56" i="2" s="1"/>
  <c r="K5" i="2" a="1"/>
  <c r="K5" i="2" s="1"/>
  <c r="L6" i="2" a="1"/>
  <c r="L6" i="2" s="1"/>
  <c r="M6" i="2" a="1"/>
  <c r="M6" i="2" s="1"/>
  <c r="N6" i="2" a="1"/>
  <c r="N6" i="2"/>
  <c r="L7" i="2" a="1"/>
  <c r="L7" i="2" s="1"/>
  <c r="M7" i="2" a="1"/>
  <c r="M7" i="2" s="1"/>
  <c r="N7" i="2" a="1"/>
  <c r="N7" i="2"/>
  <c r="L8" i="2" a="1"/>
  <c r="L8" i="2" s="1"/>
  <c r="M8" i="2" a="1"/>
  <c r="M8" i="2" s="1"/>
  <c r="N8" i="2" a="1"/>
  <c r="N8" i="2"/>
  <c r="L9" i="2" a="1"/>
  <c r="L9" i="2" s="1"/>
  <c r="M9" i="2" a="1"/>
  <c r="M9" i="2" s="1"/>
  <c r="N9" i="2" a="1"/>
  <c r="N9" i="2"/>
  <c r="L10" i="2" a="1"/>
  <c r="L10" i="2" s="1"/>
  <c r="M10" i="2" a="1"/>
  <c r="M10" i="2" s="1"/>
  <c r="N10" i="2" a="1"/>
  <c r="N10" i="2"/>
  <c r="L11" i="2" a="1"/>
  <c r="L11" i="2" s="1"/>
  <c r="M11" i="2" a="1"/>
  <c r="M11" i="2" s="1"/>
  <c r="N11" i="2" a="1"/>
  <c r="N11" i="2"/>
  <c r="L12" i="2" a="1"/>
  <c r="L12" i="2" s="1"/>
  <c r="M12" i="2" a="1"/>
  <c r="M12" i="2" s="1"/>
  <c r="N12" i="2" a="1"/>
  <c r="N12" i="2"/>
  <c r="L13" i="2" a="1"/>
  <c r="L13" i="2" s="1"/>
  <c r="M13" i="2" a="1"/>
  <c r="M13" i="2" s="1"/>
  <c r="N13" i="2" a="1"/>
  <c r="N13" i="2"/>
  <c r="L14" i="2" a="1"/>
  <c r="L14" i="2" s="1"/>
  <c r="M14" i="2" a="1"/>
  <c r="M14" i="2" s="1"/>
  <c r="N14" i="2" a="1"/>
  <c r="N14" i="2"/>
  <c r="L15" i="2" a="1"/>
  <c r="L15" i="2" s="1"/>
  <c r="M15" i="2" a="1"/>
  <c r="M15" i="2" s="1"/>
  <c r="N15" i="2" a="1"/>
  <c r="N15" i="2"/>
  <c r="L16" i="2" a="1"/>
  <c r="L16" i="2" s="1"/>
  <c r="M16" i="2" a="1"/>
  <c r="M16" i="2" s="1"/>
  <c r="N16" i="2" a="1"/>
  <c r="N16" i="2"/>
  <c r="L17" i="2" a="1"/>
  <c r="L17" i="2" s="1"/>
  <c r="M17" i="2" a="1"/>
  <c r="M17" i="2" s="1"/>
  <c r="N17" i="2" a="1"/>
  <c r="N17" i="2"/>
  <c r="L18" i="2" a="1"/>
  <c r="L18" i="2" s="1"/>
  <c r="M18" i="2" a="1"/>
  <c r="M18" i="2" s="1"/>
  <c r="N18" i="2" a="1"/>
  <c r="N18" i="2"/>
  <c r="L19" i="2" a="1"/>
  <c r="L19" i="2" s="1"/>
  <c r="M19" i="2" a="1"/>
  <c r="M19" i="2" s="1"/>
  <c r="N19" i="2" a="1"/>
  <c r="N19" i="2"/>
  <c r="L20" i="2" a="1"/>
  <c r="L20" i="2" s="1"/>
  <c r="M20" i="2" a="1"/>
  <c r="M20" i="2" s="1"/>
  <c r="N20" i="2" a="1"/>
  <c r="N20" i="2"/>
  <c r="L21" i="2" a="1"/>
  <c r="L21" i="2" s="1"/>
  <c r="M21" i="2" a="1"/>
  <c r="M21" i="2" s="1"/>
  <c r="N21" i="2" a="1"/>
  <c r="N21" i="2"/>
  <c r="L22" i="2" a="1"/>
  <c r="L22" i="2" s="1"/>
  <c r="M22" i="2" a="1"/>
  <c r="M22" i="2" s="1"/>
  <c r="N22" i="2" a="1"/>
  <c r="N22" i="2"/>
  <c r="L23" i="2" a="1"/>
  <c r="L23" i="2" s="1"/>
  <c r="M23" i="2" a="1"/>
  <c r="M23" i="2" s="1"/>
  <c r="N23" i="2" a="1"/>
  <c r="N23" i="2"/>
  <c r="L24" i="2" a="1"/>
  <c r="L24" i="2" s="1"/>
  <c r="M24" i="2" a="1"/>
  <c r="M24" i="2" s="1"/>
  <c r="N24" i="2" a="1"/>
  <c r="N24" i="2"/>
  <c r="L25" i="2" a="1"/>
  <c r="L25" i="2" s="1"/>
  <c r="M25" i="2" a="1"/>
  <c r="M25" i="2" s="1"/>
  <c r="N25" i="2" a="1"/>
  <c r="N25" i="2"/>
  <c r="L26" i="2" a="1"/>
  <c r="L26" i="2" s="1"/>
  <c r="M26" i="2" a="1"/>
  <c r="M26" i="2" s="1"/>
  <c r="N26" i="2" a="1"/>
  <c r="N26" i="2"/>
  <c r="L27" i="2" a="1"/>
  <c r="L27" i="2" s="1"/>
  <c r="M27" i="2" a="1"/>
  <c r="M27" i="2" s="1"/>
  <c r="N27" i="2" a="1"/>
  <c r="N27" i="2"/>
  <c r="L28" i="2" a="1"/>
  <c r="L28" i="2" s="1"/>
  <c r="M28" i="2" a="1"/>
  <c r="M28" i="2" s="1"/>
  <c r="N28" i="2" a="1"/>
  <c r="N28" i="2"/>
  <c r="L29" i="2" a="1"/>
  <c r="L29" i="2" s="1"/>
  <c r="M29" i="2" a="1"/>
  <c r="M29" i="2" s="1"/>
  <c r="N29" i="2" a="1"/>
  <c r="N29" i="2"/>
  <c r="L30" i="2" a="1"/>
  <c r="L30" i="2" s="1"/>
  <c r="M30" i="2" a="1"/>
  <c r="M30" i="2" s="1"/>
  <c r="N30" i="2" a="1"/>
  <c r="N30" i="2"/>
  <c r="L31" i="2" a="1"/>
  <c r="L31" i="2" s="1"/>
  <c r="M31" i="2" a="1"/>
  <c r="M31" i="2" s="1"/>
  <c r="N31" i="2" a="1"/>
  <c r="N31" i="2"/>
  <c r="L32" i="2" a="1"/>
  <c r="L32" i="2" s="1"/>
  <c r="M32" i="2" a="1"/>
  <c r="M32" i="2" s="1"/>
  <c r="N32" i="2" a="1"/>
  <c r="N32" i="2" s="1"/>
  <c r="L33" i="2" a="1"/>
  <c r="L33" i="2" s="1"/>
  <c r="M33" i="2" a="1"/>
  <c r="M33" i="2" s="1"/>
  <c r="N33" i="2" a="1"/>
  <c r="N33" i="2"/>
  <c r="L34" i="2" a="1"/>
  <c r="L34" i="2" s="1"/>
  <c r="M34" i="2" a="1"/>
  <c r="M34" i="2" s="1"/>
  <c r="N34" i="2" a="1"/>
  <c r="N34" i="2" s="1"/>
  <c r="L35" i="2" a="1"/>
  <c r="L35" i="2" s="1"/>
  <c r="M35" i="2" a="1"/>
  <c r="M35" i="2" s="1"/>
  <c r="N35" i="2" a="1"/>
  <c r="N35" i="2"/>
  <c r="L36" i="2" a="1"/>
  <c r="L36" i="2" s="1"/>
  <c r="M36" i="2" a="1"/>
  <c r="M36" i="2" s="1"/>
  <c r="N36" i="2" a="1"/>
  <c r="N36" i="2" s="1"/>
  <c r="L37" i="2" a="1"/>
  <c r="L37" i="2"/>
  <c r="M37" i="2" a="1"/>
  <c r="M37" i="2" s="1"/>
  <c r="N37" i="2" a="1"/>
  <c r="N37" i="2"/>
  <c r="L38" i="2" a="1"/>
  <c r="L38" i="2" s="1"/>
  <c r="M38" i="2" a="1"/>
  <c r="M38" i="2" s="1"/>
  <c r="N38" i="2" a="1"/>
  <c r="N38" i="2" s="1"/>
  <c r="L39" i="2" a="1"/>
  <c r="L39" i="2"/>
  <c r="M39" i="2" a="1"/>
  <c r="M39" i="2" s="1"/>
  <c r="N39" i="2" a="1"/>
  <c r="N39" i="2"/>
  <c r="L40" i="2" a="1"/>
  <c r="L40" i="2" s="1"/>
  <c r="M40" i="2" a="1"/>
  <c r="M40" i="2" s="1"/>
  <c r="N40" i="2" a="1"/>
  <c r="N40" i="2" s="1"/>
  <c r="L41" i="2" a="1"/>
  <c r="L41" i="2"/>
  <c r="M41" i="2" a="1"/>
  <c r="M41" i="2" s="1"/>
  <c r="N41" i="2" a="1"/>
  <c r="N41" i="2"/>
  <c r="L42" i="2" a="1"/>
  <c r="L42" i="2" s="1"/>
  <c r="M42" i="2" a="1"/>
  <c r="M42" i="2" s="1"/>
  <c r="N42" i="2" a="1"/>
  <c r="N42" i="2" s="1"/>
  <c r="L43" i="2" a="1"/>
  <c r="L43" i="2"/>
  <c r="M43" i="2" a="1"/>
  <c r="M43" i="2" s="1"/>
  <c r="N43" i="2" a="1"/>
  <c r="N43" i="2"/>
  <c r="L44" i="2" a="1"/>
  <c r="L44" i="2" s="1"/>
  <c r="M44" i="2" a="1"/>
  <c r="M44" i="2" s="1"/>
  <c r="N44" i="2" a="1"/>
  <c r="N44" i="2" s="1"/>
  <c r="L45" i="2" a="1"/>
  <c r="L45" i="2"/>
  <c r="M45" i="2" a="1"/>
  <c r="M45" i="2" s="1"/>
  <c r="N45" i="2" a="1"/>
  <c r="N45" i="2"/>
  <c r="L46" i="2" a="1"/>
  <c r="L46" i="2" s="1"/>
  <c r="M46" i="2" a="1"/>
  <c r="M46" i="2" s="1"/>
  <c r="N46" i="2" a="1"/>
  <c r="N46" i="2" s="1"/>
  <c r="L47" i="2" a="1"/>
  <c r="L47" i="2"/>
  <c r="M47" i="2" a="1"/>
  <c r="M47" i="2" s="1"/>
  <c r="N47" i="2" a="1"/>
  <c r="N47" i="2"/>
  <c r="L48" i="2" a="1"/>
  <c r="L48" i="2" s="1"/>
  <c r="M48" i="2" a="1"/>
  <c r="M48" i="2"/>
  <c r="N48" i="2" a="1"/>
  <c r="N48" i="2" s="1"/>
  <c r="L49" i="2" a="1"/>
  <c r="L49" i="2" s="1"/>
  <c r="M49" i="2" a="1"/>
  <c r="M49" i="2"/>
  <c r="N49" i="2" a="1"/>
  <c r="N49" i="2" s="1"/>
  <c r="L50" i="2" a="1"/>
  <c r="L50" i="2" s="1"/>
  <c r="M50" i="2" a="1"/>
  <c r="M50" i="2" s="1"/>
  <c r="N50" i="2" a="1"/>
  <c r="N50" i="2" s="1"/>
  <c r="L51" i="2" a="1"/>
  <c r="L51" i="2" s="1"/>
  <c r="M51" i="2" a="1"/>
  <c r="M51" i="2" s="1"/>
  <c r="N51" i="2" a="1"/>
  <c r="N51" i="2" s="1"/>
  <c r="L52" i="2" a="1"/>
  <c r="L52" i="2" s="1"/>
  <c r="M52" i="2" a="1"/>
  <c r="M52" i="2" s="1"/>
  <c r="N52" i="2" a="1"/>
  <c r="N52" i="2" s="1"/>
  <c r="L53" i="2" a="1"/>
  <c r="L53" i="2" s="1"/>
  <c r="M53" i="2" a="1"/>
  <c r="M53" i="2" s="1"/>
  <c r="N53" i="2" a="1"/>
  <c r="N53" i="2" s="1"/>
  <c r="L54" i="2" a="1"/>
  <c r="L54" i="2" s="1"/>
  <c r="M54" i="2" a="1"/>
  <c r="M54" i="2" s="1"/>
  <c r="N54" i="2" a="1"/>
  <c r="N54" i="2" s="1"/>
  <c r="L55" i="2" a="1"/>
  <c r="L55" i="2" s="1"/>
  <c r="M55" i="2" a="1"/>
  <c r="M55" i="2" s="1"/>
  <c r="N55" i="2" a="1"/>
  <c r="N55" i="2" s="1"/>
  <c r="L56" i="2" a="1"/>
  <c r="L56" i="2" s="1"/>
  <c r="M56" i="2" a="1"/>
  <c r="M56" i="2" s="1"/>
  <c r="N56" i="2" a="1"/>
  <c r="N56" i="2" s="1"/>
  <c r="L5" i="2" a="1"/>
  <c r="L5" i="2" s="1"/>
  <c r="M5" i="2" a="1"/>
  <c r="M5" i="2" s="1"/>
  <c r="N5" i="2" a="1"/>
  <c r="N5" i="2" s="1"/>
  <c r="B3" i="2"/>
  <c r="A8" i="3"/>
  <c r="G3" i="15"/>
  <c r="D3" i="15"/>
  <c r="D6" i="9"/>
  <c r="O52" i="2" l="1"/>
  <c r="O50" i="2"/>
  <c r="O55" i="2"/>
  <c r="O54" i="2"/>
  <c r="O56" i="2"/>
  <c r="O53" i="2"/>
  <c r="O51" i="2"/>
  <c r="O48" i="2"/>
  <c r="H9" i="14" a="1"/>
  <c r="H9" i="14" s="1"/>
  <c r="H65" i="14" a="1"/>
  <c r="H65" i="14" s="1"/>
  <c r="P10" i="14" l="1"/>
  <c r="Q10" i="14"/>
  <c r="R10" i="14"/>
  <c r="O10" i="14"/>
  <c r="O66" i="14" s="1"/>
  <c r="P37" i="14"/>
  <c r="R12" i="14"/>
  <c r="R68" i="14" s="1"/>
  <c r="R25" i="14"/>
  <c r="R13" i="14"/>
  <c r="R69" i="14" s="1"/>
  <c r="R26" i="14"/>
  <c r="R14" i="14"/>
  <c r="R70" i="14" s="1"/>
  <c r="R27" i="14"/>
  <c r="R15" i="14"/>
  <c r="R71" i="14" s="1"/>
  <c r="R16" i="14"/>
  <c r="R72" i="14" s="1"/>
  <c r="R17" i="14"/>
  <c r="R73" i="14" s="1"/>
  <c r="R18" i="14"/>
  <c r="R74" i="14" s="1"/>
  <c r="R19" i="14"/>
  <c r="R75" i="14" s="1"/>
  <c r="R20" i="14"/>
  <c r="R76" i="14" s="1"/>
  <c r="R21" i="14"/>
  <c r="R77" i="14" s="1"/>
  <c r="R66" i="14"/>
  <c r="R22" i="14"/>
  <c r="R78" i="14" s="1"/>
  <c r="R24" i="14"/>
  <c r="R11" i="14"/>
  <c r="R67" i="14" s="1"/>
  <c r="R23" i="14"/>
  <c r="R79" i="14" s="1"/>
  <c r="O29" i="14"/>
  <c r="O85" i="14" s="1"/>
  <c r="O32" i="14"/>
  <c r="O88" i="14" s="1"/>
  <c r="O35" i="14"/>
  <c r="O91" i="14" s="1"/>
  <c r="O38" i="14"/>
  <c r="O94" i="14" s="1"/>
  <c r="O41" i="14"/>
  <c r="O97" i="14" s="1"/>
  <c r="O44" i="14"/>
  <c r="O100" i="14" s="1"/>
  <c r="O47" i="14"/>
  <c r="O103" i="14" s="1"/>
  <c r="O50" i="14"/>
  <c r="O106" i="14" s="1"/>
  <c r="O53" i="14"/>
  <c r="O109" i="14" s="1"/>
  <c r="O56" i="14"/>
  <c r="O112" i="14" s="1"/>
  <c r="P66" i="14"/>
  <c r="O11" i="14"/>
  <c r="O67" i="14" s="1"/>
  <c r="O14" i="14"/>
  <c r="O70" i="14" s="1"/>
  <c r="O17" i="14"/>
  <c r="O73" i="14" s="1"/>
  <c r="O20" i="14"/>
  <c r="O76" i="14" s="1"/>
  <c r="O23" i="14"/>
  <c r="O79" i="14" s="1"/>
  <c r="O26" i="14"/>
  <c r="P29" i="14"/>
  <c r="P32" i="14"/>
  <c r="P35" i="14"/>
  <c r="P38" i="14"/>
  <c r="P41" i="14"/>
  <c r="P44" i="14"/>
  <c r="P47" i="14"/>
  <c r="P50" i="14"/>
  <c r="P53" i="14"/>
  <c r="P56" i="14"/>
  <c r="Q66" i="14"/>
  <c r="P11" i="14"/>
  <c r="P67" i="14" s="1"/>
  <c r="P14" i="14"/>
  <c r="P70" i="14" s="1"/>
  <c r="P17" i="14"/>
  <c r="P73" i="14" s="1"/>
  <c r="P20" i="14"/>
  <c r="P23" i="14"/>
  <c r="P79" i="14" s="1"/>
  <c r="P26" i="14"/>
  <c r="Q29" i="14"/>
  <c r="Q32" i="14"/>
  <c r="Q35" i="14"/>
  <c r="Q38" i="14"/>
  <c r="Q41" i="14"/>
  <c r="Q44" i="14"/>
  <c r="Q47" i="14"/>
  <c r="Q50" i="14"/>
  <c r="Q53" i="14"/>
  <c r="Q109" i="14" s="1"/>
  <c r="Q56" i="14"/>
  <c r="Q11" i="14"/>
  <c r="Q67" i="14" s="1"/>
  <c r="Q14" i="14"/>
  <c r="Q70" i="14" s="1"/>
  <c r="Q17" i="14"/>
  <c r="Q73" i="14" s="1"/>
  <c r="Q20" i="14"/>
  <c r="Q76" i="14" s="1"/>
  <c r="Q23" i="14"/>
  <c r="Q79" i="14" s="1"/>
  <c r="Q26" i="14"/>
  <c r="Q82" i="14" s="1"/>
  <c r="O30" i="14"/>
  <c r="O86" i="14" s="1"/>
  <c r="O33" i="14"/>
  <c r="O89" i="14" s="1"/>
  <c r="O36" i="14"/>
  <c r="O39" i="14"/>
  <c r="O95" i="14" s="1"/>
  <c r="O42" i="14"/>
  <c r="O98" i="14" s="1"/>
  <c r="O45" i="14"/>
  <c r="O101" i="14" s="1"/>
  <c r="O48" i="14"/>
  <c r="O104" i="14" s="1"/>
  <c r="O51" i="14"/>
  <c r="O107" i="14" s="1"/>
  <c r="O54" i="14"/>
  <c r="O110" i="14" s="1"/>
  <c r="O57" i="14"/>
  <c r="O113" i="14" s="1"/>
  <c r="O12" i="14"/>
  <c r="O68" i="14" s="1"/>
  <c r="O15" i="14"/>
  <c r="O71" i="14" s="1"/>
  <c r="O31" i="14"/>
  <c r="O87" i="14" s="1"/>
  <c r="Q15" i="14"/>
  <c r="Q71" i="14" s="1"/>
  <c r="Q51" i="14"/>
  <c r="Q40" i="14"/>
  <c r="Q19" i="14"/>
  <c r="Q75" i="14" s="1"/>
  <c r="P51" i="14"/>
  <c r="P19" i="14"/>
  <c r="O40" i="14"/>
  <c r="O96" i="14" s="1"/>
  <c r="P30" i="14"/>
  <c r="P13" i="14"/>
  <c r="P69" i="14" s="1"/>
  <c r="O55" i="14"/>
  <c r="O111" i="14" s="1"/>
  <c r="P45" i="14"/>
  <c r="P34" i="14"/>
  <c r="Q28" i="14"/>
  <c r="P24" i="14"/>
  <c r="O13" i="14"/>
  <c r="O69" i="14" s="1"/>
  <c r="P49" i="14"/>
  <c r="Q39" i="14"/>
  <c r="O34" i="14"/>
  <c r="O90" i="14" s="1"/>
  <c r="P28" i="14"/>
  <c r="P84" i="14" s="1"/>
  <c r="O24" i="14"/>
  <c r="Q18" i="14"/>
  <c r="Q74" i="14" s="1"/>
  <c r="Q54" i="14"/>
  <c r="O49" i="14"/>
  <c r="O105" i="14" s="1"/>
  <c r="Q43" i="14"/>
  <c r="P39" i="14"/>
  <c r="O28" i="14"/>
  <c r="O84" i="14" s="1"/>
  <c r="Q22" i="14"/>
  <c r="Q78" i="14" s="1"/>
  <c r="P18" i="14"/>
  <c r="P74" i="14" s="1"/>
  <c r="Q12" i="14"/>
  <c r="Q68" i="14" s="1"/>
  <c r="Q58" i="14"/>
  <c r="P54" i="14"/>
  <c r="P43" i="14"/>
  <c r="Q33" i="14"/>
  <c r="P22" i="14"/>
  <c r="O18" i="14"/>
  <c r="O74" i="14" s="1"/>
  <c r="P12" i="14"/>
  <c r="P68" i="14" s="1"/>
  <c r="O58" i="14"/>
  <c r="O114" i="14" s="1"/>
  <c r="Q52" i="14"/>
  <c r="P48" i="14"/>
  <c r="P27" i="14"/>
  <c r="P16" i="14"/>
  <c r="P72" i="14" s="1"/>
  <c r="P52" i="14"/>
  <c r="Q42" i="14"/>
  <c r="O37" i="14"/>
  <c r="O93" i="14" s="1"/>
  <c r="Q31" i="14"/>
  <c r="O27" i="14"/>
  <c r="Q21" i="14"/>
  <c r="Q77" i="14" s="1"/>
  <c r="O16" i="14"/>
  <c r="O72" i="14" s="1"/>
  <c r="Q57" i="14"/>
  <c r="O52" i="14"/>
  <c r="O108" i="14" s="1"/>
  <c r="Q46" i="14"/>
  <c r="P42" i="14"/>
  <c r="P31" i="14"/>
  <c r="Q25" i="14"/>
  <c r="Q81" i="14" s="1"/>
  <c r="P21" i="14"/>
  <c r="P57" i="14"/>
  <c r="P46" i="14"/>
  <c r="Q36" i="14"/>
  <c r="P25" i="14"/>
  <c r="O21" i="14"/>
  <c r="O77" i="14" s="1"/>
  <c r="O46" i="14"/>
  <c r="O102" i="14" s="1"/>
  <c r="P36" i="14"/>
  <c r="O25" i="14"/>
  <c r="P15" i="14"/>
  <c r="P71" i="14" s="1"/>
  <c r="Q55" i="14"/>
  <c r="P40" i="14"/>
  <c r="Q30" i="14"/>
  <c r="Q13" i="14"/>
  <c r="Q69" i="14" s="1"/>
  <c r="P55" i="14"/>
  <c r="Q45" i="14"/>
  <c r="Q101" i="14" s="1"/>
  <c r="Q34" i="14"/>
  <c r="Q24" i="14"/>
  <c r="Q80" i="14" s="1"/>
  <c r="O19" i="14"/>
  <c r="O75" i="14" s="1"/>
  <c r="Q49" i="14"/>
  <c r="Q105" i="14" s="1"/>
  <c r="P58" i="14"/>
  <c r="Q48" i="14"/>
  <c r="O43" i="14"/>
  <c r="O99" i="14" s="1"/>
  <c r="Q37" i="14"/>
  <c r="P33" i="14"/>
  <c r="Q27" i="14"/>
  <c r="Q83" i="14" s="1"/>
  <c r="O22" i="14"/>
  <c r="O78" i="14" s="1"/>
  <c r="Q16" i="14"/>
  <c r="Q72" i="14" s="1"/>
  <c r="Q97" i="14" l="1"/>
  <c r="P112" i="14"/>
  <c r="Q89" i="14"/>
  <c r="P106" i="14"/>
  <c r="P89" i="14"/>
  <c r="Q86" i="14"/>
  <c r="P77" i="14"/>
  <c r="Q98" i="14"/>
  <c r="P99" i="14"/>
  <c r="O80" i="14"/>
  <c r="P86" i="14"/>
  <c r="P103" i="14"/>
  <c r="R83" i="14"/>
  <c r="P110" i="14"/>
  <c r="Q85" i="14"/>
  <c r="P75" i="14"/>
  <c r="Q102" i="14"/>
  <c r="P93" i="14"/>
  <c r="P105" i="14"/>
  <c r="Q112" i="14"/>
  <c r="P76" i="14"/>
  <c r="P91" i="14"/>
  <c r="R81" i="14"/>
  <c r="Q113" i="14"/>
  <c r="Q108" i="14"/>
  <c r="P80" i="14"/>
  <c r="Q107" i="14"/>
  <c r="O92" i="14"/>
  <c r="Q106" i="14"/>
  <c r="P85" i="14"/>
  <c r="P95" i="14"/>
  <c r="Q84" i="14"/>
  <c r="Q103" i="14"/>
  <c r="O82" i="14"/>
  <c r="Q90" i="14"/>
  <c r="P81" i="14"/>
  <c r="Q99" i="14"/>
  <c r="P90" i="14"/>
  <c r="Q100" i="14"/>
  <c r="Q92" i="14"/>
  <c r="O83" i="14"/>
  <c r="P101" i="14"/>
  <c r="P111" i="14"/>
  <c r="P102" i="14"/>
  <c r="Q87" i="14"/>
  <c r="P78" i="14"/>
  <c r="Q110" i="14"/>
  <c r="Q94" i="14"/>
  <c r="P109" i="14"/>
  <c r="P113" i="14"/>
  <c r="Q91" i="14"/>
  <c r="Q88" i="14"/>
  <c r="Q93" i="14"/>
  <c r="P96" i="14"/>
  <c r="P108" i="14"/>
  <c r="P100" i="14"/>
  <c r="Q111" i="14"/>
  <c r="P87" i="14"/>
  <c r="Q114" i="14"/>
  <c r="P82" i="14"/>
  <c r="P97" i="14"/>
  <c r="R80" i="14"/>
  <c r="R82" i="14"/>
  <c r="Q104" i="14"/>
  <c r="P98" i="14"/>
  <c r="P83" i="14"/>
  <c r="Q95" i="14"/>
  <c r="P107" i="14"/>
  <c r="P94" i="14"/>
  <c r="P114" i="14"/>
  <c r="O81" i="14"/>
  <c r="P92" i="14"/>
  <c r="P104" i="14"/>
  <c r="Q96" i="14"/>
  <c r="P88" i="14"/>
  <c r="R53" i="14"/>
  <c r="R50" i="14"/>
  <c r="R46" i="14"/>
  <c r="R42" i="14"/>
  <c r="R39" i="14"/>
  <c r="R33" i="14"/>
  <c r="R38" i="14"/>
  <c r="R51" i="14"/>
  <c r="R28" i="14"/>
  <c r="R45" i="14"/>
  <c r="R56" i="14"/>
  <c r="R37" i="14"/>
  <c r="R31" i="14"/>
  <c r="R44" i="14"/>
  <c r="R55" i="14"/>
  <c r="R35" i="14"/>
  <c r="R52" i="14"/>
  <c r="R108" i="14" s="1"/>
  <c r="R48" i="14"/>
  <c r="R58" i="14"/>
  <c r="R36" i="14"/>
  <c r="R30" i="14"/>
  <c r="R34" i="14"/>
  <c r="R40" i="14"/>
  <c r="R57" i="14"/>
  <c r="R32" i="14"/>
  <c r="R49" i="14"/>
  <c r="R47" i="14"/>
  <c r="R41" i="14"/>
  <c r="R43" i="14"/>
  <c r="R54" i="14"/>
  <c r="R29" i="14"/>
  <c r="R102" i="14" l="1"/>
  <c r="R100" i="14"/>
  <c r="R107" i="14"/>
  <c r="R105" i="14"/>
  <c r="R92" i="14"/>
  <c r="R106" i="14"/>
  <c r="R85" i="14"/>
  <c r="R114" i="14"/>
  <c r="R87" i="14"/>
  <c r="R94" i="14"/>
  <c r="R109" i="14"/>
  <c r="R110" i="14"/>
  <c r="R104" i="14"/>
  <c r="R93" i="14"/>
  <c r="R89" i="14"/>
  <c r="R99" i="14"/>
  <c r="R96" i="14"/>
  <c r="R91" i="14"/>
  <c r="R98" i="14"/>
  <c r="R103" i="14"/>
  <c r="R86" i="14"/>
  <c r="R88" i="14"/>
  <c r="R113" i="14"/>
  <c r="R112" i="14"/>
  <c r="R95" i="14"/>
  <c r="R101" i="14"/>
  <c r="R97" i="14"/>
  <c r="R90" i="14"/>
  <c r="R111" i="14"/>
  <c r="R84" i="14"/>
  <c r="W114" i="14"/>
  <c r="A10" i="8"/>
  <c r="X113" i="14" l="1"/>
  <c r="X57" i="14"/>
  <c r="V114" i="14"/>
  <c r="X111" i="14"/>
  <c r="X55" i="14"/>
  <c r="V112" i="14"/>
  <c r="U58" i="14"/>
  <c r="U112" i="14"/>
  <c r="W58" i="14"/>
  <c r="W57" i="14"/>
  <c r="V55" i="14"/>
  <c r="U56" i="14"/>
  <c r="V57" i="14"/>
  <c r="U111" i="14"/>
  <c r="V58" i="14"/>
  <c r="U57" i="14"/>
  <c r="U114" i="14"/>
  <c r="U55" i="14"/>
  <c r="V56" i="14"/>
  <c r="W56" i="14"/>
  <c r="W55" i="14"/>
  <c r="U113" i="14"/>
  <c r="X114" i="14"/>
  <c r="X112" i="14"/>
  <c r="V113" i="14"/>
  <c r="X58" i="14"/>
  <c r="V111" i="14"/>
  <c r="W112" i="14"/>
  <c r="X56" i="14"/>
  <c r="W111" i="14"/>
  <c r="W113" i="14"/>
  <c r="A5" i="8"/>
  <c r="O49" i="2" l="1"/>
  <c r="A2" i="9" l="1"/>
  <c r="A9" i="8"/>
  <c r="A8" i="8"/>
  <c r="A3" i="8"/>
  <c r="O47" i="2" l="1"/>
  <c r="O46" i="2"/>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50" i="2" l="1" a="1"/>
  <c r="B50" i="2" s="1"/>
  <c r="F50" i="2" s="1"/>
  <c r="C51" i="2" a="1"/>
  <c r="C51" i="2" s="1"/>
  <c r="G51" i="2" s="1"/>
  <c r="D52" i="2" a="1"/>
  <c r="D52" i="2" s="1"/>
  <c r="H52" i="2" s="1"/>
  <c r="B55" i="2" a="1"/>
  <c r="B55" i="2" s="1"/>
  <c r="F55" i="2" s="1"/>
  <c r="C56" i="2" a="1"/>
  <c r="C56" i="2" s="1"/>
  <c r="G56" i="2" s="1"/>
  <c r="C52" i="2" a="1"/>
  <c r="C52" i="2" s="1"/>
  <c r="G52" i="2" s="1"/>
  <c r="D54" i="2" a="1"/>
  <c r="D54" i="2" s="1"/>
  <c r="H54" i="2" s="1"/>
  <c r="C50" i="2" a="1"/>
  <c r="C50" i="2" s="1"/>
  <c r="G50" i="2" s="1"/>
  <c r="D51" i="2" a="1"/>
  <c r="D51" i="2" s="1"/>
  <c r="H51" i="2" s="1"/>
  <c r="B53" i="2" a="1"/>
  <c r="B53" i="2" s="1"/>
  <c r="F53" i="2" s="1"/>
  <c r="B54" i="2" a="1"/>
  <c r="B54" i="2" s="1"/>
  <c r="F54" i="2" s="1"/>
  <c r="C55" i="2" a="1"/>
  <c r="C55" i="2" s="1"/>
  <c r="G55" i="2" s="1"/>
  <c r="D56" i="2" a="1"/>
  <c r="D56" i="2" s="1"/>
  <c r="H56" i="2" s="1"/>
  <c r="D53" i="2" a="1"/>
  <c r="D53" i="2" s="1"/>
  <c r="H53" i="2" s="1"/>
  <c r="D50" i="2" a="1"/>
  <c r="D50" i="2" s="1"/>
  <c r="H50" i="2" s="1"/>
  <c r="B52" i="2" a="1"/>
  <c r="B52" i="2" s="1"/>
  <c r="F52" i="2" s="1"/>
  <c r="C53" i="2" a="1"/>
  <c r="C53" i="2" s="1"/>
  <c r="G53" i="2" s="1"/>
  <c r="C54" i="2" a="1"/>
  <c r="C54" i="2" s="1"/>
  <c r="G54" i="2" s="1"/>
  <c r="D55" i="2" a="1"/>
  <c r="D55" i="2" s="1"/>
  <c r="H55" i="2" s="1"/>
  <c r="B51" i="2" a="1"/>
  <c r="B51" i="2" s="1"/>
  <c r="F51" i="2" s="1"/>
  <c r="B56" i="2" a="1"/>
  <c r="B56" i="2" s="1"/>
  <c r="F56" i="2" s="1"/>
  <c r="E54" i="2" a="1"/>
  <c r="E54" i="2" s="1"/>
  <c r="I54" i="2" s="1"/>
  <c r="E55" i="2" a="1"/>
  <c r="E55" i="2" s="1"/>
  <c r="I55" i="2" s="1"/>
  <c r="D48" i="2" a="1"/>
  <c r="D48" i="2" s="1"/>
  <c r="C48" i="2" a="1"/>
  <c r="C48" i="2" s="1"/>
  <c r="B48" i="2" a="1"/>
  <c r="B48" i="2" s="1"/>
  <c r="B49" i="2" a="1"/>
  <c r="B49" i="2" s="1"/>
  <c r="C49" i="2" a="1"/>
  <c r="C49" i="2" s="1"/>
  <c r="D49" i="2" a="1"/>
  <c r="D49" i="2" s="1"/>
  <c r="B47" i="2" a="1"/>
  <c r="B47" i="2" s="1"/>
  <c r="D47" i="2" a="1"/>
  <c r="D47" i="2" s="1"/>
  <c r="B46" i="2" a="1"/>
  <c r="B46" i="2" s="1"/>
  <c r="B46" i="15" s="1"/>
  <c r="D46" i="2" a="1"/>
  <c r="D46" i="2" s="1"/>
  <c r="C46" i="2" a="1"/>
  <c r="C46" i="2" s="1"/>
  <c r="C47" i="2" a="1"/>
  <c r="C47" i="2" s="1"/>
  <c r="B45" i="2" a="1"/>
  <c r="B45" i="2" s="1"/>
  <c r="B45" i="15" s="1"/>
  <c r="C45" i="2" a="1"/>
  <c r="C45" i="2" s="1"/>
  <c r="C45" i="15" s="1"/>
  <c r="D45" i="2" a="1"/>
  <c r="D45" i="2" s="1"/>
  <c r="D45" i="15" s="1"/>
  <c r="E53" i="2" l="1" a="1"/>
  <c r="E53" i="2" s="1"/>
  <c r="I53" i="2" s="1"/>
  <c r="E50" i="2" a="1"/>
  <c r="E50" i="2" s="1"/>
  <c r="I50" i="2" s="1"/>
  <c r="E52" i="2" a="1"/>
  <c r="E52" i="2" s="1"/>
  <c r="I52" i="2" s="1"/>
  <c r="C49" i="15"/>
  <c r="V54" i="14"/>
  <c r="D48" i="15"/>
  <c r="W53" i="14"/>
  <c r="C47" i="15"/>
  <c r="V52" i="14"/>
  <c r="W52" i="14"/>
  <c r="D47" i="15"/>
  <c r="U54" i="14"/>
  <c r="B49" i="15"/>
  <c r="E51" i="2" a="1"/>
  <c r="E51" i="2" s="1"/>
  <c r="I51" i="2" s="1"/>
  <c r="V51" i="14"/>
  <c r="C46" i="15"/>
  <c r="U52" i="14"/>
  <c r="B47" i="15"/>
  <c r="B48" i="15"/>
  <c r="W51" i="14"/>
  <c r="D46" i="15"/>
  <c r="D49" i="15"/>
  <c r="W54" i="14"/>
  <c r="C48" i="15"/>
  <c r="E56" i="2" a="1"/>
  <c r="E56" i="2" s="1"/>
  <c r="I56" i="2" s="1"/>
  <c r="F48" i="2"/>
  <c r="U53" i="14"/>
  <c r="G48" i="2"/>
  <c r="V53" i="14"/>
  <c r="H48" i="2"/>
  <c r="E48" i="2" a="1"/>
  <c r="E48" i="2" s="1"/>
  <c r="E47" i="2" a="1"/>
  <c r="E47" i="2" s="1"/>
  <c r="H49" i="2"/>
  <c r="G49" i="2"/>
  <c r="F49" i="2"/>
  <c r="E49" i="2" a="1"/>
  <c r="E49" i="2" s="1"/>
  <c r="E45" i="2" a="1"/>
  <c r="E45" i="2" s="1"/>
  <c r="G47" i="2"/>
  <c r="E46" i="2" a="1"/>
  <c r="E46" i="2" s="1"/>
  <c r="U51" i="14"/>
  <c r="H47" i="2"/>
  <c r="F47" i="2"/>
  <c r="G46" i="2"/>
  <c r="H46" i="2"/>
  <c r="F46" i="2"/>
  <c r="H45" i="2"/>
  <c r="W50" i="14"/>
  <c r="G45" i="2"/>
  <c r="V50" i="14"/>
  <c r="F45" i="2"/>
  <c r="U50" i="14"/>
  <c r="E49" i="15" l="1"/>
  <c r="X54" i="14"/>
  <c r="V107" i="14"/>
  <c r="G46" i="15"/>
  <c r="U106" i="14"/>
  <c r="F45" i="15"/>
  <c r="W106" i="14"/>
  <c r="H45" i="15"/>
  <c r="F47" i="15"/>
  <c r="U108" i="14"/>
  <c r="G47" i="15"/>
  <c r="V108" i="14"/>
  <c r="G49" i="15"/>
  <c r="V110" i="14"/>
  <c r="U107" i="14"/>
  <c r="F46" i="15"/>
  <c r="H47" i="15"/>
  <c r="W108" i="14"/>
  <c r="I45" i="2"/>
  <c r="E45" i="15"/>
  <c r="H49" i="15"/>
  <c r="W110" i="14"/>
  <c r="W109" i="14"/>
  <c r="H48" i="15"/>
  <c r="U109" i="14"/>
  <c r="F48" i="15"/>
  <c r="E47" i="15"/>
  <c r="X52" i="14"/>
  <c r="X51" i="14"/>
  <c r="E46" i="15"/>
  <c r="F49" i="15"/>
  <c r="U110" i="14"/>
  <c r="E48" i="15"/>
  <c r="G48" i="15"/>
  <c r="V109" i="14"/>
  <c r="V106" i="14"/>
  <c r="G45" i="15"/>
  <c r="W107" i="14"/>
  <c r="H46" i="15"/>
  <c r="I48" i="2"/>
  <c r="X53" i="14"/>
  <c r="I49" i="2"/>
  <c r="I47" i="2"/>
  <c r="X50" i="14"/>
  <c r="I46" i="2"/>
  <c r="B6" i="2" a="1"/>
  <c r="B6" i="2" s="1"/>
  <c r="D6" i="2" a="1"/>
  <c r="D6" i="2" s="1"/>
  <c r="C7" i="2" a="1"/>
  <c r="C7" i="2" s="1"/>
  <c r="B8" i="2" a="1"/>
  <c r="B8" i="2" s="1"/>
  <c r="D8" i="2" a="1"/>
  <c r="D8" i="2" s="1"/>
  <c r="C9" i="2" a="1"/>
  <c r="C9" i="2" s="1"/>
  <c r="B10" i="2" a="1"/>
  <c r="B10" i="2" s="1"/>
  <c r="D10" i="2" a="1"/>
  <c r="D10" i="2" s="1"/>
  <c r="C11" i="2" a="1"/>
  <c r="C11" i="2" s="1"/>
  <c r="B12" i="2" a="1"/>
  <c r="B12" i="2" s="1"/>
  <c r="D12" i="2" a="1"/>
  <c r="D12" i="2" s="1"/>
  <c r="C13" i="2" a="1"/>
  <c r="C13" i="2" s="1"/>
  <c r="B14" i="2" a="1"/>
  <c r="B14" i="2" s="1"/>
  <c r="D14" i="2" a="1"/>
  <c r="D14" i="2" s="1"/>
  <c r="C15" i="2" a="1"/>
  <c r="C15" i="2" s="1"/>
  <c r="B16" i="2" a="1"/>
  <c r="B16" i="2" s="1"/>
  <c r="D16" i="2" a="1"/>
  <c r="D16" i="2" s="1"/>
  <c r="C17" i="2" a="1"/>
  <c r="C17" i="2" s="1"/>
  <c r="B18" i="2" a="1"/>
  <c r="B18" i="2" s="1"/>
  <c r="D18" i="2" a="1"/>
  <c r="D18" i="2" s="1"/>
  <c r="C19" i="2" a="1"/>
  <c r="C19" i="2" s="1"/>
  <c r="B20" i="2" a="1"/>
  <c r="B20" i="2" s="1"/>
  <c r="D20" i="2" a="1"/>
  <c r="D20" i="2" s="1"/>
  <c r="C21" i="2" a="1"/>
  <c r="C21" i="2" s="1"/>
  <c r="B22" i="2" a="1"/>
  <c r="B22" i="2" s="1"/>
  <c r="D22" i="2" a="1"/>
  <c r="D22" i="2" s="1"/>
  <c r="C23" i="2" a="1"/>
  <c r="C23" i="2" s="1"/>
  <c r="B24" i="2" a="1"/>
  <c r="B24" i="2" s="1"/>
  <c r="D24" i="2" a="1"/>
  <c r="D24" i="2" s="1"/>
  <c r="C25" i="2" a="1"/>
  <c r="C25" i="2" s="1"/>
  <c r="B26" i="2" a="1"/>
  <c r="B26" i="2" s="1"/>
  <c r="D26" i="2" a="1"/>
  <c r="D26" i="2" s="1"/>
  <c r="C27" i="2" a="1"/>
  <c r="C27" i="2" s="1"/>
  <c r="B28" i="2" a="1"/>
  <c r="B28" i="2" s="1"/>
  <c r="D28" i="2" a="1"/>
  <c r="D28" i="2" s="1"/>
  <c r="C29" i="2" a="1"/>
  <c r="C29" i="2" s="1"/>
  <c r="B30" i="2" a="1"/>
  <c r="B30" i="2" s="1"/>
  <c r="D30" i="2" a="1"/>
  <c r="D30" i="2" s="1"/>
  <c r="C31" i="2" a="1"/>
  <c r="C31" i="2" s="1"/>
  <c r="B32" i="2" a="1"/>
  <c r="B32" i="2" s="1"/>
  <c r="D32" i="2" a="1"/>
  <c r="D32" i="2" s="1"/>
  <c r="C33" i="2" a="1"/>
  <c r="C33" i="2" s="1"/>
  <c r="B34" i="2" a="1"/>
  <c r="B34" i="2" s="1"/>
  <c r="C35" i="2" a="1"/>
  <c r="C35" i="2" s="1"/>
  <c r="B36" i="2" a="1"/>
  <c r="B36" i="2" s="1"/>
  <c r="D36" i="2" a="1"/>
  <c r="D36" i="2" s="1"/>
  <c r="C37" i="2" a="1"/>
  <c r="C37" i="2" s="1"/>
  <c r="B38" i="2" a="1"/>
  <c r="B38" i="2" s="1"/>
  <c r="D38" i="2" a="1"/>
  <c r="D38" i="2" s="1"/>
  <c r="C39" i="2" a="1"/>
  <c r="C39" i="2" s="1"/>
  <c r="B40" i="2" a="1"/>
  <c r="B40" i="2" s="1"/>
  <c r="D40" i="2" a="1"/>
  <c r="D40" i="2" s="1"/>
  <c r="C41" i="2" a="1"/>
  <c r="C41" i="2" s="1"/>
  <c r="B42" i="2" a="1"/>
  <c r="B42" i="2" s="1"/>
  <c r="D42" i="2" a="1"/>
  <c r="D42" i="2" s="1"/>
  <c r="C43" i="2" a="1"/>
  <c r="C43" i="2" s="1"/>
  <c r="B44" i="2" a="1"/>
  <c r="B44" i="2" s="1"/>
  <c r="B44" i="15" s="1"/>
  <c r="D44" i="2" a="1"/>
  <c r="D44" i="2" s="1"/>
  <c r="D44" i="15" s="1"/>
  <c r="D5" i="2" a="1"/>
  <c r="D5" i="2" s="1"/>
  <c r="C6" i="2" a="1"/>
  <c r="C6" i="2" s="1"/>
  <c r="B7" i="2" a="1"/>
  <c r="B7" i="2" s="1"/>
  <c r="D7" i="2" a="1"/>
  <c r="D7" i="2" s="1"/>
  <c r="C8" i="2" a="1"/>
  <c r="C8" i="2" s="1"/>
  <c r="B9" i="2" a="1"/>
  <c r="B9" i="2" s="1"/>
  <c r="D9" i="2" a="1"/>
  <c r="D9" i="2" s="1"/>
  <c r="C10" i="2" a="1"/>
  <c r="C10" i="2" s="1"/>
  <c r="B11" i="2" a="1"/>
  <c r="B11" i="2" s="1"/>
  <c r="D11" i="2" a="1"/>
  <c r="D11" i="2" s="1"/>
  <c r="C12" i="2" a="1"/>
  <c r="C12" i="2" s="1"/>
  <c r="B13" i="2" a="1"/>
  <c r="B13" i="2" s="1"/>
  <c r="B13" i="15" s="1"/>
  <c r="D13" i="2" a="1"/>
  <c r="D13" i="2" s="1"/>
  <c r="C14" i="2" a="1"/>
  <c r="C14" i="2" s="1"/>
  <c r="B15" i="2" a="1"/>
  <c r="B15" i="2" s="1"/>
  <c r="D15" i="2" a="1"/>
  <c r="D15" i="2" s="1"/>
  <c r="C16" i="2" a="1"/>
  <c r="C16" i="2" s="1"/>
  <c r="B17" i="2" a="1"/>
  <c r="B17" i="2" s="1"/>
  <c r="B17" i="15" s="1"/>
  <c r="D17" i="2" a="1"/>
  <c r="D17" i="2" s="1"/>
  <c r="C18" i="2" a="1"/>
  <c r="C18" i="2" s="1"/>
  <c r="B19" i="2" a="1"/>
  <c r="B19" i="2" s="1"/>
  <c r="B19" i="15" s="1"/>
  <c r="D19" i="2" a="1"/>
  <c r="D19" i="2" s="1"/>
  <c r="C20" i="2" a="1"/>
  <c r="C20" i="2" s="1"/>
  <c r="B21" i="2" a="1"/>
  <c r="B21" i="2" s="1"/>
  <c r="D21" i="2" a="1"/>
  <c r="D21" i="2" s="1"/>
  <c r="C22" i="2" a="1"/>
  <c r="C22" i="2" s="1"/>
  <c r="D23" i="2" a="1"/>
  <c r="D23" i="2" s="1"/>
  <c r="B25" i="2" a="1"/>
  <c r="B25" i="2" s="1"/>
  <c r="C26" i="2" a="1"/>
  <c r="C26" i="2" s="1"/>
  <c r="D27" i="2" a="1"/>
  <c r="D27" i="2" s="1"/>
  <c r="B29" i="2" a="1"/>
  <c r="B29" i="2" s="1"/>
  <c r="C30" i="2" a="1"/>
  <c r="C30" i="2" s="1"/>
  <c r="D31" i="2" a="1"/>
  <c r="D31" i="2" s="1"/>
  <c r="B33" i="2" a="1"/>
  <c r="B33" i="2" s="1"/>
  <c r="C34" i="2" a="1"/>
  <c r="C34" i="2" s="1"/>
  <c r="B35" i="2" a="1"/>
  <c r="B35" i="2" s="1"/>
  <c r="C36" i="2" a="1"/>
  <c r="C36" i="2" s="1"/>
  <c r="D37" i="2" a="1"/>
  <c r="D37" i="2" s="1"/>
  <c r="B39" i="2" a="1"/>
  <c r="B39" i="2" s="1"/>
  <c r="C40" i="2" a="1"/>
  <c r="C40" i="2" s="1"/>
  <c r="D41" i="2" a="1"/>
  <c r="D41" i="2" s="1"/>
  <c r="B43" i="2" a="1"/>
  <c r="B43" i="2" s="1"/>
  <c r="C44" i="2" a="1"/>
  <c r="C44" i="2" s="1"/>
  <c r="C44" i="15" s="1"/>
  <c r="B5" i="2" a="1"/>
  <c r="B5" i="2" s="1"/>
  <c r="B23" i="2" a="1"/>
  <c r="B23" i="2" s="1"/>
  <c r="C24" i="2" a="1"/>
  <c r="C24" i="2" s="1"/>
  <c r="D25" i="2" a="1"/>
  <c r="D25" i="2" s="1"/>
  <c r="B27" i="2" a="1"/>
  <c r="B27" i="2" s="1"/>
  <c r="B27" i="15" s="1"/>
  <c r="C28" i="2" a="1"/>
  <c r="C28" i="2" s="1"/>
  <c r="D29" i="2" a="1"/>
  <c r="D29" i="2" s="1"/>
  <c r="B31" i="2" a="1"/>
  <c r="B31" i="2" s="1"/>
  <c r="C32" i="2" a="1"/>
  <c r="C32" i="2" s="1"/>
  <c r="D33" i="2" a="1"/>
  <c r="D33" i="2" s="1"/>
  <c r="D34" i="2" a="1"/>
  <c r="D34" i="2" s="1"/>
  <c r="D35" i="2" a="1"/>
  <c r="D35" i="2" s="1"/>
  <c r="B37" i="2" a="1"/>
  <c r="B37" i="2" s="1"/>
  <c r="B37" i="15" s="1"/>
  <c r="C38" i="2" a="1"/>
  <c r="C38" i="2" s="1"/>
  <c r="D39" i="2" a="1"/>
  <c r="D39" i="2" s="1"/>
  <c r="B41" i="2" a="1"/>
  <c r="B41" i="2" s="1"/>
  <c r="C42" i="2" a="1"/>
  <c r="C42" i="2" s="1"/>
  <c r="D43" i="2" a="1"/>
  <c r="D43" i="2" s="1"/>
  <c r="D43" i="15" s="1"/>
  <c r="C5" i="2" a="1"/>
  <c r="C5" i="2" s="1"/>
  <c r="W18" i="14"/>
  <c r="U39" i="14"/>
  <c r="W47" i="14"/>
  <c r="U37" i="14"/>
  <c r="U29" i="14"/>
  <c r="U43" i="14"/>
  <c r="U41" i="14"/>
  <c r="G38" i="2" l="1"/>
  <c r="G38" i="15" s="1"/>
  <c r="C38" i="15"/>
  <c r="H33" i="2"/>
  <c r="H33" i="15" s="1"/>
  <c r="D33" i="15"/>
  <c r="G28" i="2"/>
  <c r="G28" i="15" s="1"/>
  <c r="C28" i="15"/>
  <c r="U28" i="14"/>
  <c r="B23" i="15"/>
  <c r="H41" i="2"/>
  <c r="H41" i="15" s="1"/>
  <c r="D41" i="15"/>
  <c r="G36" i="2"/>
  <c r="G36" i="15" s="1"/>
  <c r="C36" i="15"/>
  <c r="H31" i="2"/>
  <c r="H31" i="15" s="1"/>
  <c r="D31" i="15"/>
  <c r="G26" i="2"/>
  <c r="G26" i="15" s="1"/>
  <c r="C26" i="15"/>
  <c r="H21" i="2"/>
  <c r="H21" i="15" s="1"/>
  <c r="D21" i="15"/>
  <c r="G16" i="2"/>
  <c r="G16" i="15" s="1"/>
  <c r="C16" i="15"/>
  <c r="H13" i="2"/>
  <c r="D13" i="15"/>
  <c r="F11" i="2"/>
  <c r="F11" i="15" s="1"/>
  <c r="B11" i="15"/>
  <c r="G8" i="2"/>
  <c r="G8" i="15" s="1"/>
  <c r="C8" i="15"/>
  <c r="H5" i="2"/>
  <c r="H5" i="15" s="1"/>
  <c r="D5" i="15"/>
  <c r="H42" i="2"/>
  <c r="H42" i="15" s="1"/>
  <c r="D42" i="15"/>
  <c r="F40" i="2"/>
  <c r="F40" i="15" s="1"/>
  <c r="B40" i="15"/>
  <c r="G37" i="2"/>
  <c r="G37" i="15" s="1"/>
  <c r="C37" i="15"/>
  <c r="F34" i="2"/>
  <c r="F34" i="15" s="1"/>
  <c r="B34" i="15"/>
  <c r="G31" i="2"/>
  <c r="G31" i="15" s="1"/>
  <c r="C31" i="15"/>
  <c r="H28" i="2"/>
  <c r="H28" i="15" s="1"/>
  <c r="D28" i="15"/>
  <c r="F26" i="2"/>
  <c r="F26" i="15" s="1"/>
  <c r="B26" i="15"/>
  <c r="G23" i="2"/>
  <c r="G23" i="15" s="1"/>
  <c r="C23" i="15"/>
  <c r="H20" i="2"/>
  <c r="H20" i="15" s="1"/>
  <c r="D20" i="15"/>
  <c r="F18" i="2"/>
  <c r="F18" i="15" s="1"/>
  <c r="B18" i="15"/>
  <c r="G15" i="2"/>
  <c r="G15" i="15" s="1"/>
  <c r="C15" i="15"/>
  <c r="H12" i="2"/>
  <c r="H12" i="15" s="1"/>
  <c r="D12" i="15"/>
  <c r="F10" i="2"/>
  <c r="F10" i="15" s="1"/>
  <c r="B10" i="15"/>
  <c r="G7" i="2"/>
  <c r="G7" i="15" s="1"/>
  <c r="C7" i="15"/>
  <c r="I48" i="15"/>
  <c r="X109" i="14"/>
  <c r="G42" i="2"/>
  <c r="G42" i="15" s="1"/>
  <c r="C42" i="15"/>
  <c r="G32" i="2"/>
  <c r="G32" i="15" s="1"/>
  <c r="C32" i="15"/>
  <c r="F5" i="2"/>
  <c r="F5" i="15" s="1"/>
  <c r="B5" i="15"/>
  <c r="G40" i="2"/>
  <c r="G40" i="15" s="1"/>
  <c r="C40" i="15"/>
  <c r="F35" i="2"/>
  <c r="F35" i="15" s="1"/>
  <c r="B35" i="15"/>
  <c r="G30" i="2"/>
  <c r="G30" i="15" s="1"/>
  <c r="C30" i="15"/>
  <c r="F25" i="2"/>
  <c r="F25" i="15" s="1"/>
  <c r="B25" i="15"/>
  <c r="F21" i="2"/>
  <c r="F21" i="15" s="1"/>
  <c r="B21" i="15"/>
  <c r="G18" i="2"/>
  <c r="G18" i="15" s="1"/>
  <c r="C18" i="15"/>
  <c r="H15" i="2"/>
  <c r="H15" i="15" s="1"/>
  <c r="D15" i="15"/>
  <c r="G10" i="2"/>
  <c r="G10" i="15" s="1"/>
  <c r="C10" i="15"/>
  <c r="H7" i="2"/>
  <c r="H7" i="15" s="1"/>
  <c r="D7" i="15"/>
  <c r="F42" i="2"/>
  <c r="F42" i="15" s="1"/>
  <c r="B42" i="15"/>
  <c r="G39" i="2"/>
  <c r="G39" i="15" s="1"/>
  <c r="C39" i="15"/>
  <c r="H36" i="2"/>
  <c r="H36" i="15" s="1"/>
  <c r="D36" i="15"/>
  <c r="G33" i="2"/>
  <c r="G33" i="15" s="1"/>
  <c r="C33" i="15"/>
  <c r="H30" i="2"/>
  <c r="H30" i="15" s="1"/>
  <c r="D30" i="15"/>
  <c r="F28" i="2"/>
  <c r="F28" i="15" s="1"/>
  <c r="B28" i="15"/>
  <c r="G25" i="2"/>
  <c r="G25" i="15" s="1"/>
  <c r="C25" i="15"/>
  <c r="H22" i="2"/>
  <c r="H22" i="15" s="1"/>
  <c r="D22" i="15"/>
  <c r="F20" i="2"/>
  <c r="F20" i="15" s="1"/>
  <c r="B20" i="15"/>
  <c r="G17" i="2"/>
  <c r="G17" i="15" s="1"/>
  <c r="C17" i="15"/>
  <c r="H14" i="2"/>
  <c r="H14" i="15" s="1"/>
  <c r="D14" i="15"/>
  <c r="F12" i="2"/>
  <c r="F12" i="15" s="1"/>
  <c r="B12" i="15"/>
  <c r="G9" i="2"/>
  <c r="G9" i="15" s="1"/>
  <c r="C9" i="15"/>
  <c r="H6" i="2"/>
  <c r="H6" i="15" s="1"/>
  <c r="D6" i="15"/>
  <c r="I47" i="15"/>
  <c r="X108" i="14"/>
  <c r="U46" i="14"/>
  <c r="B41" i="15"/>
  <c r="H35" i="2"/>
  <c r="H35" i="15" s="1"/>
  <c r="D35" i="15"/>
  <c r="U36" i="14"/>
  <c r="B31" i="15"/>
  <c r="H25" i="2"/>
  <c r="H25" i="15" s="1"/>
  <c r="D25" i="15"/>
  <c r="F39" i="2"/>
  <c r="F39" i="15" s="1"/>
  <c r="B39" i="15"/>
  <c r="G34" i="2"/>
  <c r="G34" i="15" s="1"/>
  <c r="C34" i="15"/>
  <c r="F29" i="2"/>
  <c r="F29" i="15" s="1"/>
  <c r="B29" i="15"/>
  <c r="H23" i="2"/>
  <c r="H23" i="15" s="1"/>
  <c r="D23" i="15"/>
  <c r="G20" i="2"/>
  <c r="G20" i="15" s="1"/>
  <c r="C20" i="15"/>
  <c r="H17" i="2"/>
  <c r="H17" i="15" s="1"/>
  <c r="D17" i="15"/>
  <c r="F15" i="2"/>
  <c r="F15" i="15" s="1"/>
  <c r="B15" i="15"/>
  <c r="G12" i="2"/>
  <c r="G12" i="15" s="1"/>
  <c r="C12" i="15"/>
  <c r="H9" i="2"/>
  <c r="H9" i="15" s="1"/>
  <c r="D9" i="15"/>
  <c r="F7" i="2"/>
  <c r="F7" i="15" s="1"/>
  <c r="B7" i="15"/>
  <c r="G41" i="2"/>
  <c r="G41" i="15" s="1"/>
  <c r="C41" i="15"/>
  <c r="H38" i="2"/>
  <c r="H38" i="15" s="1"/>
  <c r="D38" i="15"/>
  <c r="F36" i="2"/>
  <c r="F36" i="15" s="1"/>
  <c r="B36" i="15"/>
  <c r="H32" i="2"/>
  <c r="H32" i="15" s="1"/>
  <c r="D32" i="15"/>
  <c r="F30" i="2"/>
  <c r="F30" i="15" s="1"/>
  <c r="B30" i="15"/>
  <c r="G27" i="2"/>
  <c r="G27" i="15" s="1"/>
  <c r="C27" i="15"/>
  <c r="H24" i="2"/>
  <c r="H24" i="15" s="1"/>
  <c r="D24" i="15"/>
  <c r="F22" i="2"/>
  <c r="F22" i="15" s="1"/>
  <c r="B22" i="15"/>
  <c r="G19" i="2"/>
  <c r="G19" i="15" s="1"/>
  <c r="C19" i="15"/>
  <c r="H16" i="2"/>
  <c r="H16" i="15" s="1"/>
  <c r="D16" i="15"/>
  <c r="F14" i="2"/>
  <c r="F14" i="15" s="1"/>
  <c r="B14" i="15"/>
  <c r="G11" i="2"/>
  <c r="G11" i="15" s="1"/>
  <c r="C11" i="15"/>
  <c r="H8" i="2"/>
  <c r="H8" i="15" s="1"/>
  <c r="D8" i="15"/>
  <c r="F6" i="2"/>
  <c r="F6" i="15" s="1"/>
  <c r="B6" i="15"/>
  <c r="I49" i="15"/>
  <c r="X110" i="14"/>
  <c r="X106" i="14"/>
  <c r="I45" i="15"/>
  <c r="G5" i="2"/>
  <c r="G5" i="15" s="1"/>
  <c r="C5" i="15"/>
  <c r="H39" i="2"/>
  <c r="H39" i="15" s="1"/>
  <c r="D39" i="15"/>
  <c r="H34" i="2"/>
  <c r="H34" i="15" s="1"/>
  <c r="D34" i="15"/>
  <c r="H29" i="2"/>
  <c r="H29" i="15" s="1"/>
  <c r="D29" i="15"/>
  <c r="G24" i="2"/>
  <c r="G24" i="15" s="1"/>
  <c r="C24" i="15"/>
  <c r="F43" i="2"/>
  <c r="F43" i="15" s="1"/>
  <c r="B43" i="15"/>
  <c r="H37" i="2"/>
  <c r="H37" i="15" s="1"/>
  <c r="D37" i="15"/>
  <c r="F33" i="2"/>
  <c r="F33" i="15" s="1"/>
  <c r="B33" i="15"/>
  <c r="H27" i="2"/>
  <c r="H27" i="15" s="1"/>
  <c r="D27" i="15"/>
  <c r="G22" i="2"/>
  <c r="G22" i="15" s="1"/>
  <c r="C22" i="15"/>
  <c r="H19" i="2"/>
  <c r="H19" i="15" s="1"/>
  <c r="D19" i="15"/>
  <c r="G14" i="2"/>
  <c r="G14" i="15" s="1"/>
  <c r="C14" i="15"/>
  <c r="H11" i="2"/>
  <c r="H11" i="15" s="1"/>
  <c r="D11" i="15"/>
  <c r="F9" i="2"/>
  <c r="F9" i="15" s="1"/>
  <c r="B9" i="15"/>
  <c r="G6" i="2"/>
  <c r="G6" i="15" s="1"/>
  <c r="C6" i="15"/>
  <c r="G43" i="2"/>
  <c r="G43" i="15" s="1"/>
  <c r="C43" i="15"/>
  <c r="H40" i="2"/>
  <c r="H40" i="15" s="1"/>
  <c r="D40" i="15"/>
  <c r="F38" i="2"/>
  <c r="F38" i="15" s="1"/>
  <c r="B38" i="15"/>
  <c r="G35" i="2"/>
  <c r="G35" i="15" s="1"/>
  <c r="C35" i="15"/>
  <c r="F32" i="2"/>
  <c r="F32" i="15" s="1"/>
  <c r="B32" i="15"/>
  <c r="G29" i="2"/>
  <c r="G29" i="15" s="1"/>
  <c r="C29" i="15"/>
  <c r="H26" i="2"/>
  <c r="H26" i="15" s="1"/>
  <c r="D26" i="15"/>
  <c r="F24" i="2"/>
  <c r="F24" i="15" s="1"/>
  <c r="B24" i="15"/>
  <c r="G21" i="2"/>
  <c r="G21" i="15" s="1"/>
  <c r="C21" i="15"/>
  <c r="H18" i="2"/>
  <c r="H18" i="15" s="1"/>
  <c r="D18" i="15"/>
  <c r="F16" i="2"/>
  <c r="F16" i="15" s="1"/>
  <c r="B16" i="15"/>
  <c r="G13" i="2"/>
  <c r="G13" i="15" s="1"/>
  <c r="C13" i="15"/>
  <c r="H10" i="2"/>
  <c r="H10" i="15" s="1"/>
  <c r="D10" i="15"/>
  <c r="F8" i="2"/>
  <c r="F8" i="15" s="1"/>
  <c r="B8" i="15"/>
  <c r="X107" i="14"/>
  <c r="I46" i="15"/>
  <c r="V48" i="14"/>
  <c r="F19" i="2"/>
  <c r="F19" i="15" s="1"/>
  <c r="E19" i="2" a="1"/>
  <c r="E19" i="2" s="1"/>
  <c r="U47" i="14"/>
  <c r="U48" i="14"/>
  <c r="U44" i="14"/>
  <c r="U10" i="14"/>
  <c r="G44" i="2"/>
  <c r="V49" i="14"/>
  <c r="V47" i="14"/>
  <c r="H44" i="2"/>
  <c r="W49" i="14"/>
  <c r="F44" i="2"/>
  <c r="U49" i="14"/>
  <c r="E37" i="2" a="1"/>
  <c r="E37" i="2" s="1"/>
  <c r="F37" i="2"/>
  <c r="E27" i="2" a="1"/>
  <c r="E27" i="2" s="1"/>
  <c r="F27" i="2"/>
  <c r="E17" i="2" a="1"/>
  <c r="E17" i="2" s="1"/>
  <c r="F17" i="2"/>
  <c r="E13" i="2" a="1"/>
  <c r="E13" i="2" s="1"/>
  <c r="F13" i="2"/>
  <c r="W48" i="14"/>
  <c r="H43" i="2"/>
  <c r="E41" i="2" a="1"/>
  <c r="E41" i="2" s="1"/>
  <c r="F41" i="2"/>
  <c r="E31" i="2" a="1"/>
  <c r="E31" i="2" s="1"/>
  <c r="F31" i="2"/>
  <c r="E23" i="2" a="1"/>
  <c r="E23" i="2" s="1"/>
  <c r="F23" i="2"/>
  <c r="E9" i="2" a="1"/>
  <c r="E9" i="2" s="1"/>
  <c r="E5" i="2" a="1"/>
  <c r="E5" i="2" s="1"/>
  <c r="E16" i="2" a="1"/>
  <c r="E16" i="2" s="1"/>
  <c r="E12" i="2" a="1"/>
  <c r="E12" i="2" s="1"/>
  <c r="E8" i="2" a="1"/>
  <c r="E8" i="2" s="1"/>
  <c r="E15" i="2" a="1"/>
  <c r="E15" i="2" s="1"/>
  <c r="E11" i="2" a="1"/>
  <c r="E11" i="2" s="1"/>
  <c r="E7" i="2" a="1"/>
  <c r="E7" i="2" s="1"/>
  <c r="E14" i="2" a="1"/>
  <c r="E14" i="2" s="1"/>
  <c r="E10" i="2" a="1"/>
  <c r="E10" i="2" s="1"/>
  <c r="E6" i="2" a="1"/>
  <c r="E6" i="2" s="1"/>
  <c r="E43" i="2" a="1"/>
  <c r="E43" i="2" s="1"/>
  <c r="E35" i="2" a="1"/>
  <c r="E35" i="2" s="1"/>
  <c r="E33" i="2" a="1"/>
  <c r="E33" i="2" s="1"/>
  <c r="E25" i="2" a="1"/>
  <c r="E25" i="2" s="1"/>
  <c r="E21" i="2" a="1"/>
  <c r="E21" i="2" s="1"/>
  <c r="E42" i="2" a="1"/>
  <c r="E42" i="2" s="1"/>
  <c r="E38" i="2" a="1"/>
  <c r="E38" i="2" s="1"/>
  <c r="E32" i="2" a="1"/>
  <c r="E32" i="2" s="1"/>
  <c r="E28" i="2" a="1"/>
  <c r="E28" i="2" s="1"/>
  <c r="E24" i="2" a="1"/>
  <c r="E24" i="2" s="1"/>
  <c r="E20" i="2" a="1"/>
  <c r="E20" i="2" s="1"/>
  <c r="E39" i="2" a="1"/>
  <c r="E39" i="2" s="1"/>
  <c r="E29" i="2" a="1"/>
  <c r="E29" i="2" s="1"/>
  <c r="E44" i="2" a="1"/>
  <c r="E44" i="2" s="1"/>
  <c r="E44" i="15" s="1"/>
  <c r="E40" i="2" a="1"/>
  <c r="E40" i="2" s="1"/>
  <c r="E36" i="2" a="1"/>
  <c r="E36" i="2" s="1"/>
  <c r="E34" i="2" a="1"/>
  <c r="E34" i="2" s="1"/>
  <c r="E30" i="2" a="1"/>
  <c r="E30" i="2" s="1"/>
  <c r="E26" i="2" a="1"/>
  <c r="E26" i="2" s="1"/>
  <c r="E22" i="2" a="1"/>
  <c r="E22" i="2" s="1"/>
  <c r="E18" i="2" a="1"/>
  <c r="E18" i="2" s="1"/>
  <c r="U100" i="14"/>
  <c r="V96" i="14"/>
  <c r="V40" i="14"/>
  <c r="W95" i="14"/>
  <c r="W39" i="14"/>
  <c r="V92" i="14"/>
  <c r="V36" i="14"/>
  <c r="V76" i="14"/>
  <c r="V20" i="14"/>
  <c r="W91" i="14"/>
  <c r="W35" i="14"/>
  <c r="V91" i="14"/>
  <c r="V35" i="14"/>
  <c r="V102" i="14"/>
  <c r="V46" i="14"/>
  <c r="W101" i="14"/>
  <c r="W45" i="14"/>
  <c r="W85" i="14"/>
  <c r="W29" i="14"/>
  <c r="V89" i="14"/>
  <c r="V33" i="14"/>
  <c r="V17" i="14"/>
  <c r="W94" i="14"/>
  <c r="W38" i="14"/>
  <c r="W11" i="14"/>
  <c r="W92" i="14"/>
  <c r="W36" i="14"/>
  <c r="V11" i="14"/>
  <c r="W90" i="14"/>
  <c r="W34" i="14"/>
  <c r="V100" i="14"/>
  <c r="V44" i="14"/>
  <c r="V86" i="14"/>
  <c r="V30" i="14"/>
  <c r="U11" i="14"/>
  <c r="W98" i="14"/>
  <c r="W42" i="14"/>
  <c r="U17" i="14"/>
  <c r="V12" i="14"/>
  <c r="U21" i="14"/>
  <c r="U89" i="14"/>
  <c r="U33" i="14"/>
  <c r="U13" i="14"/>
  <c r="U16" i="14"/>
  <c r="U12" i="14"/>
  <c r="V75" i="14"/>
  <c r="V19" i="14"/>
  <c r="U101" i="14"/>
  <c r="U45" i="14"/>
  <c r="W87" i="14"/>
  <c r="W31" i="14"/>
  <c r="V98" i="14"/>
  <c r="V42" i="14"/>
  <c r="W97" i="14"/>
  <c r="W41" i="14"/>
  <c r="V101" i="14"/>
  <c r="V45" i="14"/>
  <c r="V85" i="14"/>
  <c r="V29" i="14"/>
  <c r="W27" i="14"/>
  <c r="W26" i="14"/>
  <c r="U14" i="14"/>
  <c r="V82" i="14"/>
  <c r="V26" i="14"/>
  <c r="U15" i="14"/>
  <c r="W25" i="14"/>
  <c r="W86" i="14"/>
  <c r="W30" i="14"/>
  <c r="U19" i="14"/>
  <c r="W84" i="14"/>
  <c r="W28" i="14"/>
  <c r="U96" i="14"/>
  <c r="U40" i="14"/>
  <c r="U18" i="14"/>
  <c r="W88" i="14"/>
  <c r="W32" i="14"/>
  <c r="U42" i="14"/>
  <c r="U82" i="14"/>
  <c r="U26" i="14"/>
  <c r="U80" i="14"/>
  <c r="U24" i="14"/>
  <c r="V88" i="14"/>
  <c r="V32" i="14"/>
  <c r="V16" i="14"/>
  <c r="V84" i="14"/>
  <c r="V28" i="14"/>
  <c r="W99" i="14"/>
  <c r="W43" i="14"/>
  <c r="V99" i="14"/>
  <c r="V43" i="14"/>
  <c r="V83" i="14"/>
  <c r="V27" i="14"/>
  <c r="V94" i="14"/>
  <c r="V38" i="14"/>
  <c r="W93" i="14"/>
  <c r="W37" i="14"/>
  <c r="V97" i="14"/>
  <c r="V41" i="14"/>
  <c r="V81" i="14"/>
  <c r="V25" i="14"/>
  <c r="V78" i="14"/>
  <c r="V22" i="14"/>
  <c r="W21" i="14"/>
  <c r="U22" i="14"/>
  <c r="W20" i="14"/>
  <c r="U23" i="14"/>
  <c r="W19" i="14"/>
  <c r="W23" i="14"/>
  <c r="V18" i="14"/>
  <c r="U83" i="14"/>
  <c r="U27" i="14"/>
  <c r="W22" i="14"/>
  <c r="V10" i="14"/>
  <c r="U32" i="14"/>
  <c r="W10" i="14"/>
  <c r="U90" i="14"/>
  <c r="U34" i="14"/>
  <c r="U94" i="14"/>
  <c r="U38" i="14"/>
  <c r="U81" i="14"/>
  <c r="U25" i="14"/>
  <c r="V87" i="14"/>
  <c r="V31" i="14"/>
  <c r="V80" i="14"/>
  <c r="V24" i="14"/>
  <c r="V95" i="14"/>
  <c r="V39" i="14"/>
  <c r="W102" i="14"/>
  <c r="W46" i="14"/>
  <c r="V90" i="14"/>
  <c r="V34" i="14"/>
  <c r="W89" i="14"/>
  <c r="W33" i="14"/>
  <c r="V93" i="14"/>
  <c r="V37" i="14"/>
  <c r="V77" i="14"/>
  <c r="V21" i="14"/>
  <c r="W16" i="14"/>
  <c r="W15" i="14"/>
  <c r="U86" i="14"/>
  <c r="U30" i="14"/>
  <c r="V15" i="14"/>
  <c r="U87" i="14"/>
  <c r="U31" i="14"/>
  <c r="W14" i="14"/>
  <c r="W100" i="14"/>
  <c r="W44" i="14"/>
  <c r="V13" i="14"/>
  <c r="U91" i="14"/>
  <c r="U35" i="14"/>
  <c r="W17" i="14"/>
  <c r="W96" i="14"/>
  <c r="W40" i="14"/>
  <c r="U20" i="14"/>
  <c r="V14" i="14"/>
  <c r="W13" i="14"/>
  <c r="W24" i="14"/>
  <c r="W12" i="14"/>
  <c r="V104" i="14"/>
  <c r="X48" i="14"/>
  <c r="U104" i="14"/>
  <c r="U103" i="14"/>
  <c r="W103" i="14"/>
  <c r="V103" i="14"/>
  <c r="U85" i="14"/>
  <c r="U93" i="14"/>
  <c r="U99" i="14"/>
  <c r="U95" i="14"/>
  <c r="U97" i="14"/>
  <c r="X32" i="14"/>
  <c r="I24" i="2" l="1"/>
  <c r="I24" i="15" s="1"/>
  <c r="E24" i="15"/>
  <c r="I35" i="2"/>
  <c r="I35" i="15" s="1"/>
  <c r="E35" i="15"/>
  <c r="I18" i="2"/>
  <c r="I18" i="15" s="1"/>
  <c r="E18" i="15"/>
  <c r="I34" i="2"/>
  <c r="I34" i="15" s="1"/>
  <c r="E34" i="15"/>
  <c r="I29" i="2"/>
  <c r="I29" i="15" s="1"/>
  <c r="E29" i="15"/>
  <c r="I28" i="2"/>
  <c r="I28" i="15" s="1"/>
  <c r="E28" i="15"/>
  <c r="I21" i="2"/>
  <c r="I21" i="15" s="1"/>
  <c r="E21" i="15"/>
  <c r="I43" i="2"/>
  <c r="I43" i="15" s="1"/>
  <c r="E43" i="15"/>
  <c r="I7" i="2"/>
  <c r="I7" i="15" s="1"/>
  <c r="E7" i="15"/>
  <c r="I12" i="2"/>
  <c r="I12" i="15" s="1"/>
  <c r="E12" i="15"/>
  <c r="U84" i="14"/>
  <c r="F23" i="15"/>
  <c r="U102" i="14"/>
  <c r="F41" i="15"/>
  <c r="F13" i="15"/>
  <c r="U88" i="14"/>
  <c r="F27" i="15"/>
  <c r="I30" i="2"/>
  <c r="I30" i="15" s="1"/>
  <c r="E30" i="15"/>
  <c r="I22" i="2"/>
  <c r="I22" i="15" s="1"/>
  <c r="E22" i="15"/>
  <c r="I39" i="2"/>
  <c r="I39" i="15" s="1"/>
  <c r="E39" i="15"/>
  <c r="I25" i="2"/>
  <c r="I25" i="15" s="1"/>
  <c r="E25" i="15"/>
  <c r="I11" i="2"/>
  <c r="I11" i="15" s="1"/>
  <c r="E11" i="15"/>
  <c r="I16" i="2"/>
  <c r="I16" i="15" s="1"/>
  <c r="E16" i="15"/>
  <c r="I23" i="2"/>
  <c r="I23" i="15" s="1"/>
  <c r="E23" i="15"/>
  <c r="I41" i="2"/>
  <c r="I41" i="15" s="1"/>
  <c r="E41" i="15"/>
  <c r="I13" i="2"/>
  <c r="I13" i="15" s="1"/>
  <c r="E13" i="15"/>
  <c r="I27" i="2"/>
  <c r="I27" i="15" s="1"/>
  <c r="E27" i="15"/>
  <c r="U105" i="14"/>
  <c r="F44" i="15"/>
  <c r="I36" i="2"/>
  <c r="I36" i="15" s="1"/>
  <c r="E36" i="15"/>
  <c r="I32" i="2"/>
  <c r="I32" i="15" s="1"/>
  <c r="E32" i="15"/>
  <c r="I6" i="2"/>
  <c r="I6" i="15" s="1"/>
  <c r="E6" i="15"/>
  <c r="I26" i="2"/>
  <c r="I26" i="15" s="1"/>
  <c r="E26" i="15"/>
  <c r="I40" i="2"/>
  <c r="I40" i="15" s="1"/>
  <c r="E40" i="15"/>
  <c r="I20" i="2"/>
  <c r="I20" i="15" s="1"/>
  <c r="E20" i="15"/>
  <c r="I38" i="2"/>
  <c r="I38" i="15" s="1"/>
  <c r="E38" i="15"/>
  <c r="I33" i="2"/>
  <c r="I33" i="15" s="1"/>
  <c r="E33" i="15"/>
  <c r="I10" i="2"/>
  <c r="I10" i="15" s="1"/>
  <c r="E10" i="15"/>
  <c r="I15" i="2"/>
  <c r="I15" i="15" s="1"/>
  <c r="E15" i="15"/>
  <c r="I5" i="2"/>
  <c r="I5" i="15" s="1"/>
  <c r="E5" i="15"/>
  <c r="U92" i="14"/>
  <c r="F31" i="15"/>
  <c r="W104" i="14"/>
  <c r="H43" i="15"/>
  <c r="F17" i="15"/>
  <c r="U98" i="14"/>
  <c r="F37" i="15"/>
  <c r="V105" i="14"/>
  <c r="G44" i="15"/>
  <c r="I42" i="2"/>
  <c r="I42" i="15" s="1"/>
  <c r="E42" i="15"/>
  <c r="I14" i="2"/>
  <c r="I14" i="15" s="1"/>
  <c r="E14" i="15"/>
  <c r="I8" i="2"/>
  <c r="I8" i="15" s="1"/>
  <c r="E8" i="15"/>
  <c r="I9" i="2"/>
  <c r="I9" i="15" s="1"/>
  <c r="E9" i="15"/>
  <c r="I31" i="2"/>
  <c r="I31" i="15" s="1"/>
  <c r="E31" i="15"/>
  <c r="I17" i="2"/>
  <c r="I17" i="15" s="1"/>
  <c r="E17" i="15"/>
  <c r="I37" i="2"/>
  <c r="I37" i="15" s="1"/>
  <c r="E37" i="15"/>
  <c r="W105" i="14"/>
  <c r="H44" i="15"/>
  <c r="I19" i="2"/>
  <c r="I19" i="15" s="1"/>
  <c r="E19" i="15"/>
  <c r="H13" i="15"/>
  <c r="I44" i="2"/>
  <c r="X49" i="14"/>
  <c r="X91" i="14"/>
  <c r="X35" i="14"/>
  <c r="X40" i="14"/>
  <c r="X85" i="14"/>
  <c r="X29" i="14"/>
  <c r="X41" i="14"/>
  <c r="X90" i="14"/>
  <c r="X34" i="14"/>
  <c r="X30" i="14"/>
  <c r="X80" i="14"/>
  <c r="X24" i="14"/>
  <c r="X87" i="14"/>
  <c r="X31" i="14"/>
  <c r="X84" i="14"/>
  <c r="X28" i="14"/>
  <c r="X46" i="14"/>
  <c r="X42" i="14"/>
  <c r="X47" i="14"/>
  <c r="X83" i="14"/>
  <c r="X27" i="14"/>
  <c r="X82" i="14"/>
  <c r="X26" i="14"/>
  <c r="X95" i="14"/>
  <c r="X39" i="14"/>
  <c r="X81" i="14"/>
  <c r="X25" i="14"/>
  <c r="X36" i="14"/>
  <c r="X89" i="14"/>
  <c r="X33" i="14"/>
  <c r="X43" i="14"/>
  <c r="X94" i="14"/>
  <c r="X38" i="14"/>
  <c r="X45" i="14"/>
  <c r="X93" i="14"/>
  <c r="X37" i="14"/>
  <c r="X100" i="14"/>
  <c r="X44" i="14"/>
  <c r="X104" i="14"/>
  <c r="X98" i="14" l="1"/>
  <c r="X97" i="14"/>
  <c r="X101" i="14"/>
  <c r="X99" i="14"/>
  <c r="X92" i="14"/>
  <c r="X88" i="14"/>
  <c r="X105" i="14"/>
  <c r="I44" i="15"/>
  <c r="X103" i="14"/>
  <c r="X102" i="14"/>
  <c r="X86" i="14"/>
  <c r="B60" i="14" s="1"/>
  <c r="X96" i="14"/>
  <c r="B4" i="14"/>
  <c r="B1" i="1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<sst xmlns="http://schemas.openxmlformats.org/spreadsheetml/2006/main" count="1626" uniqueCount="163">
  <si>
    <t>Fire and rescue incident statistics</t>
  </si>
  <si>
    <t>Table 0103</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</si>
  <si>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</si>
  <si>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</si>
  <si>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</si>
  <si>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</si>
  <si>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</si>
  <si>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</si>
  <si>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</si>
  <si>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</si>
  <si>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</si>
  <si>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</si>
  <si>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</si>
  <si>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</si>
  <si>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</si>
  <si>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</si>
  <si>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</si>
  <si>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</si>
  <si>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FIRE0103</t>
  </si>
  <si>
    <t>Fires attended by fire and rescue services by nation and population</t>
  </si>
  <si>
    <t>Shows the number of fires attended in Great Britain by fire and rescue services by nation and population.</t>
  </si>
  <si>
    <t>Yes</t>
  </si>
  <si>
    <t>Data - fires</t>
  </si>
  <si>
    <t xml:space="preserve">Raw data for fires and primary fires for the main data tables </t>
  </si>
  <si>
    <t>Provides the raw data for the main data tables.</t>
  </si>
  <si>
    <t>Data - population</t>
  </si>
  <si>
    <t>Population figures by country</t>
  </si>
  <si>
    <t>Shows the mid-year population estimate for each nation from the Office for National Statistics used in the fire incident rate calculations in the 'FIRE0103' worksheet.</t>
  </si>
  <si>
    <t>COUNTRY</t>
  </si>
  <si>
    <t>FINANCIAL_YEAR</t>
  </si>
  <si>
    <t>FIRE_TYPE</t>
  </si>
  <si>
    <t>TOTAL_FIRES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</si>
  <si>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</si>
  <si>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</si>
  <si>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</si>
  <si>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</si>
  <si>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</si>
  <si>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</si>
  <si>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</si>
  <si>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</si>
  <si>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</si>
  <si>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</si>
  <si>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</si>
  <si>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</si>
  <si>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</si>
  <si>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</si>
  <si>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</si>
  <si>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</si>
  <si>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</si>
  <si>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</si>
  <si>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</si>
  <si>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</si>
  <si>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</si>
  <si>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</si>
  <si>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</si>
  <si>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</si>
  <si>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</si>
  <si>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</si>
  <si>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</si>
  <si>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</si>
  <si>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</si>
  <si>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</si>
  <si>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</si>
  <si>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</si>
  <si>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</si>
  <si>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</si>
  <si>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</si>
  <si>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</si>
  <si>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</si>
  <si>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</si>
  <si>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</si>
  <si>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</si>
  <si>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</si>
  <si>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</si>
  <si>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</si>
  <si>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</si>
  <si>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</si>
  <si>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</si>
  <si>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Scotland</t>
  </si>
  <si>
    <t>Wales</t>
  </si>
  <si>
    <t>CALENDAR_YEAR</t>
  </si>
  <si>
    <t>Population</t>
  </si>
  <si>
    <t>Year</t>
  </si>
  <si>
    <t>Total primary fires</t>
  </si>
  <si>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</si>
  <si>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</si>
  <si>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</si>
  <si>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</si>
  <si>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</si>
  <si>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</si>
  <si>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</si>
  <si>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Note on 1990 to 1993:</t>
  </si>
  <si>
    <t>Scotland figures are for calendar years (1990, 1991, 1992, 1993) rather than financial years.</t>
  </si>
  <si>
    <t>Note on 1995/96 to 1998/99:</t>
  </si>
  <si>
    <t>Total fires for England for these years are an estimate and therefore rounded to the nearest 100.</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</si>
  <si>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</si>
  <si>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</si>
  <si>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</si>
  <si>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</si>
  <si>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stats.inclusion@gov.wales</t>
  </si>
  <si>
    <t>Contact: National.Statistics@firescotland.gov.uk</t>
  </si>
  <si>
    <t>end of table</t>
  </si>
  <si>
    <t>Total fires</t>
  </si>
  <si>
    <t>financial year</t>
  </si>
  <si>
    <t>copyright year</t>
  </si>
  <si>
    <t>TOTAL_POPULATION</t>
  </si>
  <si>
    <t>QA</t>
  </si>
  <si>
    <t>Column Labels</t>
  </si>
  <si>
    <t>Row Labels</t>
  </si>
  <si>
    <t>Grand Total</t>
  </si>
  <si>
    <t>2025/26</t>
  </si>
  <si>
    <t>2026/27</t>
  </si>
  <si>
    <t>2027/28</t>
  </si>
  <si>
    <t>2028/29</t>
  </si>
  <si>
    <t>2029/30</t>
  </si>
  <si>
    <t>Sum of TOTAL_FIRES</t>
  </si>
  <si>
    <t>(All)</t>
  </si>
  <si>
    <t>Check total fires numbers</t>
  </si>
  <si>
    <t>Sum of TOTAL_POPULATION</t>
  </si>
  <si>
    <t>Check total fires per 1 million people numbers</t>
  </si>
  <si>
    <t>Press enquiries: NewsDesk@communities.gov.uk</t>
  </si>
  <si>
    <t>Please email us at firestatistics@communities.gov.uk</t>
  </si>
  <si>
    <t>Email: FireStatistics@communities.gov.uk</t>
  </si>
  <si>
    <t>Contact: FireStatistics@communities.gov.uk</t>
  </si>
  <si>
    <t>population year</t>
  </si>
  <si>
    <t>2030/31</t>
  </si>
  <si>
    <t>2031/32</t>
  </si>
  <si>
    <t>2032/33</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</si>
  <si>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</si>
  <si>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</si>
  <si>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Note on Data Collection:</t>
  </si>
  <si>
    <t>Before 1 April 2009 fire incident statistics were based on the FDR1 paper form. This approach means the statistics for before this date can be less robust, especially for non-fire incidents which</t>
  </si>
  <si>
    <t>were based on a sample of returns.</t>
  </si>
  <si>
    <t>Fire data were collected by the Incident Recording System (IRS) from 1 April 2009 until November 2025.</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</si>
  <si>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</si>
  <si>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</si>
  <si>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</si>
  <si>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Note on Suffolk between September 2024 and June 2025:</t>
  </si>
  <si>
    <t>Between September 2024 and June 2025 Suffolk FRS could not submit all incidents due to technical reasons. Figures for Suffolk over this time period are therefore an underestimate.</t>
  </si>
  <si>
    <t>1971/72</t>
  </si>
  <si>
    <t>1972/73</t>
  </si>
  <si>
    <t>1973/74</t>
  </si>
  <si>
    <t>1974/75</t>
  </si>
  <si>
    <t>1975/76</t>
  </si>
  <si>
    <t>1976/77</t>
  </si>
  <si>
    <t>1977/78</t>
  </si>
  <si>
    <t>1978/79</t>
  </si>
  <si>
    <t>1979/80</t>
  </si>
  <si>
    <t>1980/81</t>
  </si>
  <si>
    <t>Non-Primary Fire</t>
  </si>
  <si>
    <t>Primary Fire</t>
  </si>
  <si>
    <t>Total Fires</t>
  </si>
  <si>
    <t>22 July 2026</t>
  </si>
  <si>
    <t>28 October 2026</t>
  </si>
  <si>
    <t>12 May 2026</t>
  </si>
  <si>
    <t>Paul Gaught-Allen</t>
  </si>
  <si>
    <t>March</t>
  </si>
  <si>
    <t>Source: Fire and Rescue Data Platform (FaRDaP) and Office for National Statistics mid year population estimates</t>
  </si>
  <si>
    <r>
      <t>FIRE STATISTICS TABLE 0103: Fires attended</t>
    </r>
    <r>
      <rPr>
        <b/>
        <vertAlign val="superscript"/>
        <sz val="12"/>
        <color rgb="FF000000"/>
        <rFont val="Arial"/>
        <family val="2"/>
      </rPr>
      <t>1,2</t>
    </r>
    <r>
      <rPr>
        <b/>
        <sz val="12"/>
        <color rgb="FF000000"/>
        <rFont val="Arial"/>
        <family val="2"/>
      </rPr>
      <t xml:space="preserve"> by fire and rescue services by nation and population</t>
    </r>
    <r>
      <rPr>
        <b/>
        <vertAlign val="superscript"/>
        <sz val="12"/>
        <color rgb="FF000000"/>
        <rFont val="Arial"/>
        <family val="2"/>
      </rPr>
      <t>3</t>
    </r>
  </si>
  <si>
    <r>
      <t>Please select total fires</t>
    </r>
    <r>
      <rPr>
        <b/>
        <vertAlign val="superscript"/>
        <sz val="12"/>
        <color rgb="FF000000"/>
        <rFont val="Arial"/>
        <family val="2"/>
      </rPr>
      <t>1</t>
    </r>
    <r>
      <rPr>
        <b/>
        <sz val="12"/>
        <color rgb="FF000000"/>
        <rFont val="Arial"/>
        <family val="2"/>
      </rPr>
      <t xml:space="preserve"> or primary fires</t>
    </r>
    <r>
      <rPr>
        <b/>
        <vertAlign val="superscript"/>
        <sz val="12"/>
        <color rgb="FF000000"/>
        <rFont val="Arial"/>
        <family val="2"/>
      </rPr>
      <t>2</t>
    </r>
    <r>
      <rPr>
        <b/>
        <sz val="12"/>
        <color rgb="FF000000"/>
        <rFont val="Arial"/>
        <family val="2"/>
      </rPr>
      <t xml:space="preserve"> from the drop down list in the box below:</t>
    </r>
  </si>
  <si>
    <r>
      <t>England</t>
    </r>
    <r>
      <rPr>
        <b/>
        <vertAlign val="superscript"/>
        <sz val="12"/>
        <color rgb="FF000000"/>
        <rFont val="Arial"/>
        <family val="2"/>
      </rPr>
      <t>4</t>
    </r>
  </si>
  <si>
    <r>
      <t>Scotland</t>
    </r>
    <r>
      <rPr>
        <b/>
        <vertAlign val="superscript"/>
        <sz val="12"/>
        <color rgb="FF000000"/>
        <rFont val="Arial"/>
        <family val="2"/>
      </rPr>
      <t>5</t>
    </r>
  </si>
  <si>
    <r>
      <t>Wales</t>
    </r>
    <r>
      <rPr>
        <b/>
        <vertAlign val="superscript"/>
        <sz val="12"/>
        <color rgb="FF000000"/>
        <rFont val="Arial"/>
        <family val="2"/>
      </rPr>
      <t>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</si>
</sst>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General_)"/>
    <numFmt numFmtId="166" formatCode="_-* #,##0_-;\-* #,##0_-;_-* &quot;-&quot;??_-;_-@_-"/>
  </numFmts>
  <fonts count="70" x14ac:knownFonts="1">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sz val="12"/>
      <name val="Arial"/>
      <family val="2"/>
    </font>
    <font>
      <sz val="14"/>
      <name val="Arial"/>
      <family val="2"/>
    </font>
    <font>
      <b/>
      <sz val="12"/>
      <color rgb="FF000000"/>
      <name val="Arial"/>
      <family val="2"/>
    </font>
    <font>
      <sz val="8"/>
      <name val="Calibri"/>
      <family val="2"/>
      <scheme val="minor"/>
    </font>
    <font>
      <u/>
      <sz val="12"/>
      <color rgb="FF000000"/>
      <name val="Arial"/>
      <family val="2"/>
    </font>
    <font>
      <b/>
      <vertAlign val="superscript"/>
      <sz val="12"/>
      <color rgb="FF000000"/>
      <name val="Arial"/>
      <family val="2"/>
    </font>
    <font>
      <vertAlign val="superscript"/>
      <sz val="12"/>
      <color rgb="FF000000"/>
      <name val="Arial"/>
      <family val="2"/>
    </font>
    <font>
      <sz val="12"/>
      <color rgb="FFFFFFFF"/>
      <name val="Arial"/>
      <family val="2"/>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204">
    <xf numFmtId="0" fontId="0" fillId="0" borderId="0"/>
    <xf numFmtId="164" fontId="1" fillId="0" borderId="0" applyFont="0" applyFill="0" applyBorder="0" applyAlignment="0" applyProtection="0"/>
    <xf numFmtId="164" fontId="4" fillId="0" borderId="0" applyFont="0" applyFill="0" applyBorder="0" applyAlignment="0" applyProtection="0"/>
    <xf numFmtId="0" fontId="4" fillId="0" borderId="0"/>
    <xf numFmtId="0" fontId="5" fillId="0" borderId="0" applyNumberFormat="0" applyBorder="0" applyProtection="0"/>
    <xf numFmtId="9" fontId="4" fillId="0" borderId="0" applyFont="0" applyFill="0" applyBorder="0" applyAlignment="0" applyProtection="0"/>
    <xf numFmtId="0" fontId="6" fillId="0" borderId="0" applyNumberFormat="0" applyFill="0" applyBorder="0" applyAlignment="0" applyProtection="0"/>
    <xf numFmtId="9" fontId="1" fillId="0" borderId="0" applyFont="0" applyFill="0" applyBorder="0" applyAlignment="0" applyProtection="0"/>
    <xf numFmtId="0" fontId="1" fillId="0" borderId="0"/>
    <xf numFmtId="0" fontId="4" fillId="0" borderId="0"/>
    <xf numFmtId="0" fontId="7" fillId="0" borderId="0" applyNumberFormat="0" applyBorder="0" applyProtection="0"/>
    <xf numFmtId="0" fontId="8" fillId="0" borderId="0" applyNumberFormat="0" applyBorder="0" applyProtection="0"/>
    <xf numFmtId="0" fontId="5" fillId="0" borderId="0" applyNumberFormat="0" applyFont="0" applyBorder="0" applyProtection="0"/>
    <xf numFmtId="0" fontId="14" fillId="0" borderId="0" applyNumberFormat="0" applyFill="0" applyBorder="0" applyAlignment="0" applyProtection="0"/>
    <xf numFmtId="0" fontId="15" fillId="0" borderId="0" applyNumberFormat="0" applyFill="0" applyBorder="0" applyAlignment="0" applyProtection="0"/>
    <xf numFmtId="0" fontId="8" fillId="0" borderId="0" applyNumberFormat="0" applyBorder="0" applyProtection="0"/>
    <xf numFmtId="0" fontId="5" fillId="0" borderId="0"/>
    <xf numFmtId="0" fontId="5" fillId="0" borderId="0" applyNumberFormat="0" applyFont="0" applyBorder="0" applyProtection="0"/>
    <xf numFmtId="0" fontId="8" fillId="0" borderId="0" applyNumberFormat="0" applyBorder="0" applyProtection="0"/>
    <xf numFmtId="0" fontId="16" fillId="0" borderId="0"/>
    <xf numFmtId="9" fontId="16" fillId="0" borderId="0" applyFont="0" applyFill="0" applyBorder="0" applyAlignment="0" applyProtection="0"/>
    <xf numFmtId="0" fontId="19"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5" borderId="0" applyNumberFormat="0" applyBorder="0" applyAlignment="0" applyProtection="0"/>
    <xf numFmtId="0" fontId="21" fillId="46" borderId="0" applyNumberFormat="0" applyBorder="0" applyAlignment="0" applyProtection="0"/>
    <xf numFmtId="0" fontId="21" fillId="43" borderId="0" applyNumberFormat="0" applyBorder="0" applyAlignment="0" applyProtection="0"/>
    <xf numFmtId="0" fontId="21" fillId="44" borderId="0" applyNumberFormat="0" applyBorder="0" applyAlignment="0" applyProtection="0"/>
    <xf numFmtId="0" fontId="21" fillId="47"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2" borderId="0" applyNumberFormat="0" applyBorder="0" applyAlignment="0" applyProtection="0"/>
    <xf numFmtId="0" fontId="21" fillId="47" borderId="0" applyNumberFormat="0" applyBorder="0" applyAlignment="0" applyProtection="0"/>
    <xf numFmtId="0" fontId="21" fillId="48" borderId="0" applyNumberFormat="0" applyBorder="0" applyAlignment="0" applyProtection="0"/>
    <xf numFmtId="0" fontId="21" fillId="53" borderId="0" applyNumberFormat="0" applyBorder="0" applyAlignment="0" applyProtection="0"/>
    <xf numFmtId="0" fontId="22" fillId="37" borderId="0" applyNumberFormat="0" applyBorder="0" applyAlignment="0" applyProtection="0"/>
    <xf numFmtId="0" fontId="23" fillId="54" borderId="11" applyNumberFormat="0" applyAlignment="0" applyProtection="0"/>
    <xf numFmtId="0" fontId="24" fillId="55" borderId="12" applyNumberFormat="0" applyAlignment="0" applyProtection="0"/>
    <xf numFmtId="164" fontId="20" fillId="0" borderId="0" applyFont="0" applyFill="0" applyBorder="0" applyAlignment="0" applyProtection="0"/>
    <xf numFmtId="0" fontId="4" fillId="0" borderId="0"/>
    <xf numFmtId="0" fontId="25" fillId="0" borderId="0" applyNumberFormat="0" applyFill="0" applyBorder="0" applyAlignment="0" applyProtection="0"/>
    <xf numFmtId="0" fontId="26" fillId="38" borderId="0" applyNumberFormat="0" applyBorder="0" applyAlignment="0" applyProtection="0"/>
    <xf numFmtId="0" fontId="27" fillId="0" borderId="13" applyNumberFormat="0" applyFill="0" applyAlignment="0" applyProtection="0"/>
    <xf numFmtId="0" fontId="28" fillId="0" borderId="14" applyNumberFormat="0" applyFill="0" applyAlignment="0" applyProtection="0"/>
    <xf numFmtId="0" fontId="29" fillId="0" borderId="15" applyNumberFormat="0" applyFill="0" applyAlignment="0" applyProtection="0"/>
    <xf numFmtId="0" fontId="29" fillId="0" borderId="0" applyNumberFormat="0" applyFill="0" applyBorder="0" applyAlignment="0" applyProtection="0"/>
    <xf numFmtId="0" fontId="4" fillId="0" borderId="0"/>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2" fillId="41" borderId="11" applyNumberFormat="0" applyAlignment="0" applyProtection="0"/>
    <xf numFmtId="0" fontId="33" fillId="0" borderId="16" applyNumberFormat="0" applyFill="0" applyAlignment="0" applyProtection="0"/>
    <xf numFmtId="0" fontId="34" fillId="56" borderId="0" applyNumberFormat="0" applyBorder="0" applyAlignment="0" applyProtection="0"/>
    <xf numFmtId="0" fontId="1" fillId="0" borderId="0"/>
    <xf numFmtId="0" fontId="20" fillId="0" borderId="0"/>
    <xf numFmtId="0" fontId="4" fillId="0" borderId="0"/>
    <xf numFmtId="0" fontId="2" fillId="57" borderId="10" applyNumberFormat="0" applyFont="0" applyAlignment="0" applyProtection="0"/>
    <xf numFmtId="0" fontId="20" fillId="57" borderId="10" applyNumberFormat="0" applyFont="0" applyAlignment="0" applyProtection="0"/>
    <xf numFmtId="0" fontId="35" fillId="54" borderId="17" applyNumberFormat="0" applyAlignment="0" applyProtection="0"/>
    <xf numFmtId="9" fontId="20" fillId="0" borderId="0" applyFont="0" applyFill="0" applyBorder="0" applyAlignment="0" applyProtection="0"/>
    <xf numFmtId="9" fontId="2" fillId="0" borderId="0" applyFont="0" applyFill="0" applyBorder="0" applyAlignment="0" applyProtection="0"/>
    <xf numFmtId="0" fontId="4" fillId="0" borderId="0"/>
    <xf numFmtId="0" fontId="4" fillId="0" borderId="0"/>
    <xf numFmtId="0" fontId="4" fillId="0" borderId="0"/>
    <xf numFmtId="0" fontId="36" fillId="0" borderId="0" applyNumberFormat="0" applyFill="0" applyBorder="0" applyAlignment="0" applyProtection="0"/>
    <xf numFmtId="0" fontId="3" fillId="0" borderId="18" applyNumberFormat="0" applyFill="0" applyAlignment="0" applyProtection="0"/>
    <xf numFmtId="0" fontId="37" fillId="0" borderId="0" applyNumberFormat="0" applyFill="0" applyBorder="0" applyAlignment="0" applyProtection="0"/>
    <xf numFmtId="0" fontId="4" fillId="0" borderId="0"/>
    <xf numFmtId="164" fontId="16" fillId="0" borderId="0" applyFont="0" applyFill="0" applyBorder="0" applyAlignment="0" applyProtection="0"/>
    <xf numFmtId="165" fontId="38" fillId="0" borderId="0" applyNumberFormat="0" applyFill="0" applyBorder="0" applyProtection="0"/>
    <xf numFmtId="164" fontId="4" fillId="0" borderId="0" applyFont="0" applyFill="0" applyBorder="0" applyAlignment="0" applyProtection="0"/>
    <xf numFmtId="0" fontId="4" fillId="0" borderId="0"/>
    <xf numFmtId="0" fontId="2" fillId="42" borderId="0" applyNumberFormat="0" applyBorder="0" applyAlignment="0" applyProtection="0"/>
    <xf numFmtId="0" fontId="2" fillId="43" borderId="0" applyNumberFormat="0" applyBorder="0" applyAlignment="0" applyProtection="0"/>
    <xf numFmtId="0" fontId="2" fillId="57" borderId="0" applyNumberFormat="0" applyBorder="0" applyAlignment="0" applyProtection="0"/>
    <xf numFmtId="0" fontId="2" fillId="41" borderId="0" applyNumberFormat="0" applyBorder="0" applyAlignment="0" applyProtection="0"/>
    <xf numFmtId="0" fontId="2" fillId="57" borderId="0" applyNumberFormat="0" applyBorder="0" applyAlignment="0" applyProtection="0"/>
    <xf numFmtId="0" fontId="2" fillId="40" borderId="0" applyNumberFormat="0" applyBorder="0" applyAlignment="0" applyProtection="0"/>
    <xf numFmtId="0" fontId="2" fillId="56" borderId="0" applyNumberFormat="0" applyBorder="0" applyAlignment="0" applyProtection="0"/>
    <xf numFmtId="0" fontId="2" fillId="37" borderId="0" applyNumberFormat="0" applyBorder="0" applyAlignment="0" applyProtection="0"/>
    <xf numFmtId="0" fontId="2" fillId="40" borderId="0" applyNumberFormat="0" applyBorder="0" applyAlignment="0" applyProtection="0"/>
    <xf numFmtId="0" fontId="2" fillId="57" borderId="0" applyNumberFormat="0" applyBorder="0" applyAlignment="0" applyProtection="0"/>
    <xf numFmtId="0" fontId="21" fillId="40" borderId="0" applyNumberFormat="0" applyBorder="0" applyAlignment="0" applyProtection="0"/>
    <xf numFmtId="0" fontId="21" fillId="53" borderId="0" applyNumberFormat="0" applyBorder="0" applyAlignment="0" applyProtection="0"/>
    <xf numFmtId="0" fontId="21" fillId="45" borderId="0" applyNumberFormat="0" applyBorder="0" applyAlignment="0" applyProtection="0"/>
    <xf numFmtId="0" fontId="21" fillId="37" borderId="0" applyNumberFormat="0" applyBorder="0" applyAlignment="0" applyProtection="0"/>
    <xf numFmtId="0" fontId="21" fillId="40" borderId="0" applyNumberFormat="0" applyBorder="0" applyAlignment="0" applyProtection="0"/>
    <xf numFmtId="0" fontId="21" fillId="43" borderId="0" applyNumberFormat="0" applyBorder="0" applyAlignment="0" applyProtection="0"/>
    <xf numFmtId="0" fontId="21" fillId="58" borderId="0" applyNumberFormat="0" applyBorder="0" applyAlignment="0" applyProtection="0"/>
    <xf numFmtId="0" fontId="21" fillId="53" borderId="0" applyNumberFormat="0" applyBorder="0" applyAlignment="0" applyProtection="0"/>
    <xf numFmtId="0" fontId="21" fillId="45" borderId="0" applyNumberFormat="0" applyBorder="0" applyAlignment="0" applyProtection="0"/>
    <xf numFmtId="0" fontId="21" fillId="59" borderId="0" applyNumberFormat="0" applyBorder="0" applyAlignment="0" applyProtection="0"/>
    <xf numFmtId="0" fontId="21" fillId="51" borderId="0" applyNumberFormat="0" applyBorder="0" applyAlignment="0" applyProtection="0"/>
    <xf numFmtId="0" fontId="22" fillId="39" borderId="0" applyNumberFormat="0" applyBorder="0" applyAlignment="0" applyProtection="0"/>
    <xf numFmtId="0" fontId="41" fillId="60" borderId="11" applyNumberFormat="0" applyAlignment="0" applyProtection="0"/>
    <xf numFmtId="40" fontId="39" fillId="0" borderId="0" applyFont="0" applyFill="0" applyBorder="0" applyAlignment="0" applyProtection="0"/>
    <xf numFmtId="0" fontId="26" fillId="40" borderId="0" applyNumberFormat="0" applyBorder="0" applyAlignment="0" applyProtection="0"/>
    <xf numFmtId="0" fontId="42" fillId="0" borderId="19" applyNumberFormat="0" applyFill="0" applyAlignment="0" applyProtection="0"/>
    <xf numFmtId="0" fontId="43" fillId="0" borderId="20" applyNumberFormat="0" applyFill="0" applyAlignment="0" applyProtection="0"/>
    <xf numFmtId="0" fontId="44" fillId="0" borderId="21" applyNumberFormat="0" applyFill="0" applyAlignment="0" applyProtection="0"/>
    <xf numFmtId="0" fontId="44" fillId="0" borderId="0" applyNumberFormat="0" applyFill="0" applyBorder="0" applyAlignment="0" applyProtection="0"/>
    <xf numFmtId="0" fontId="32" fillId="56" borderId="11" applyNumberFormat="0" applyAlignment="0" applyProtection="0"/>
    <xf numFmtId="0" fontId="37" fillId="0" borderId="22" applyNumberFormat="0" applyFill="0" applyAlignment="0" applyProtection="0"/>
    <xf numFmtId="0" fontId="45" fillId="56" borderId="0" applyNumberFormat="0" applyBorder="0" applyAlignment="0" applyProtection="0"/>
    <xf numFmtId="0" fontId="40" fillId="57" borderId="10" applyNumberFormat="0" applyFont="0" applyAlignment="0" applyProtection="0"/>
    <xf numFmtId="0" fontId="35" fillId="60" borderId="17" applyNumberFormat="0" applyAlignment="0" applyProtection="0"/>
    <xf numFmtId="9" fontId="4" fillId="0" borderId="0" applyFont="0" applyFill="0" applyBorder="0" applyAlignment="0" applyProtection="0"/>
    <xf numFmtId="0" fontId="46" fillId="0" borderId="0" applyNumberFormat="0" applyFill="0" applyBorder="0" applyAlignment="0" applyProtection="0"/>
    <xf numFmtId="0" fontId="3" fillId="0" borderId="23" applyNumberFormat="0" applyFill="0" applyAlignment="0" applyProtection="0"/>
    <xf numFmtId="0" fontId="40" fillId="0" borderId="0"/>
    <xf numFmtId="0" fontId="40" fillId="0" borderId="0"/>
    <xf numFmtId="0" fontId="4" fillId="0" borderId="0"/>
    <xf numFmtId="0" fontId="16" fillId="0" borderId="0"/>
    <xf numFmtId="0" fontId="4" fillId="0" borderId="0"/>
    <xf numFmtId="0" fontId="47" fillId="0" borderId="0" applyNumberFormat="0" applyFill="0" applyBorder="0" applyAlignment="0" applyProtection="0"/>
    <xf numFmtId="0" fontId="4" fillId="0" borderId="0"/>
    <xf numFmtId="0" fontId="1" fillId="0" borderId="0"/>
    <xf numFmtId="164" fontId="1" fillId="0" borderId="0" applyFont="0" applyFill="0" applyBorder="0" applyAlignment="0" applyProtection="0"/>
    <xf numFmtId="164" fontId="4" fillId="0" borderId="0" applyFont="0" applyFill="0" applyBorder="0" applyAlignment="0" applyProtection="0"/>
    <xf numFmtId="0" fontId="4" fillId="0" borderId="0"/>
    <xf numFmtId="164" fontId="20" fillId="0" borderId="0" applyFont="0" applyFill="0" applyBorder="0" applyAlignment="0" applyProtection="0"/>
    <xf numFmtId="0" fontId="4" fillId="0" borderId="0"/>
    <xf numFmtId="0" fontId="1" fillId="0" borderId="0"/>
    <xf numFmtId="0" fontId="4" fillId="0" borderId="0"/>
    <xf numFmtId="9" fontId="4" fillId="0" borderId="0" applyFont="0" applyFill="0" applyBorder="0" applyAlignment="0" applyProtection="0"/>
    <xf numFmtId="0" fontId="4" fillId="0" borderId="0"/>
    <xf numFmtId="0" fontId="4" fillId="0" borderId="0"/>
    <xf numFmtId="164" fontId="16" fillId="0" borderId="0" applyFont="0" applyFill="0" applyBorder="0" applyAlignment="0" applyProtection="0"/>
    <xf numFmtId="0" fontId="48" fillId="0" borderId="0" applyNumberFormat="0" applyFill="0" applyBorder="0" applyAlignment="0" applyProtection="0"/>
    <xf numFmtId="0" fontId="49" fillId="0" borderId="1" applyNumberFormat="0" applyFill="0" applyAlignment="0" applyProtection="0"/>
    <xf numFmtId="0" fontId="50" fillId="0" borderId="2" applyNumberFormat="0" applyFill="0" applyAlignment="0" applyProtection="0"/>
    <xf numFmtId="0" fontId="51" fillId="0" borderId="3" applyNumberFormat="0" applyFill="0" applyAlignment="0" applyProtection="0"/>
    <xf numFmtId="0" fontId="51" fillId="0" borderId="0" applyNumberFormat="0" applyFill="0" applyBorder="0" applyAlignment="0" applyProtection="0"/>
    <xf numFmtId="0" fontId="52" fillId="5" borderId="0" applyNumberFormat="0" applyBorder="0" applyAlignment="0" applyProtection="0"/>
    <xf numFmtId="0" fontId="53" fillId="6" borderId="0" applyNumberFormat="0" applyBorder="0" applyAlignment="0" applyProtection="0"/>
    <xf numFmtId="0" fontId="54" fillId="7" borderId="0" applyNumberFormat="0" applyBorder="0" applyAlignment="0" applyProtection="0"/>
    <xf numFmtId="0" fontId="55" fillId="8" borderId="4" applyNumberFormat="0" applyAlignment="0" applyProtection="0"/>
    <xf numFmtId="0" fontId="56" fillId="9" borderId="5" applyNumberFormat="0" applyAlignment="0" applyProtection="0"/>
    <xf numFmtId="0" fontId="57" fillId="9" borderId="4" applyNumberFormat="0" applyAlignment="0" applyProtection="0"/>
    <xf numFmtId="0" fontId="58" fillId="0" borderId="6" applyNumberFormat="0" applyFill="0" applyAlignment="0" applyProtection="0"/>
    <xf numFmtId="0" fontId="59" fillId="10" borderId="7" applyNumberFormat="0" applyAlignment="0" applyProtection="0"/>
    <xf numFmtId="0" fontId="17" fillId="0" borderId="0" applyNumberFormat="0" applyFill="0" applyBorder="0" applyAlignment="0" applyProtection="0"/>
    <xf numFmtId="0" fontId="60" fillId="0" borderId="0" applyNumberFormat="0" applyFill="0" applyBorder="0" applyAlignment="0" applyProtection="0"/>
    <xf numFmtId="0" fontId="18" fillId="0" borderId="9" applyNumberFormat="0" applyFill="0" applyAlignment="0" applyProtection="0"/>
    <xf numFmtId="0" fontId="61"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61" fillId="19" borderId="0" applyNumberFormat="0" applyBorder="0" applyAlignment="0" applyProtection="0"/>
    <xf numFmtId="0" fontId="61"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61" fillId="23" borderId="0" applyNumberFormat="0" applyBorder="0" applyAlignment="0" applyProtection="0"/>
    <xf numFmtId="0" fontId="61"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61" fillId="27" borderId="0" applyNumberFormat="0" applyBorder="0" applyAlignment="0" applyProtection="0"/>
    <xf numFmtId="0" fontId="61"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61" fillId="31" borderId="0" applyNumberFormat="0" applyBorder="0" applyAlignment="0" applyProtection="0"/>
    <xf numFmtId="0" fontId="61"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61" fillId="35" borderId="0" applyNumberFormat="0" applyBorder="0" applyAlignment="0" applyProtection="0"/>
    <xf numFmtId="0" fontId="16" fillId="0" borderId="0"/>
    <xf numFmtId="0" fontId="16" fillId="11" borderId="8" applyNumberFormat="0" applyFont="0" applyAlignment="0" applyProtection="0"/>
    <xf numFmtId="164" fontId="4" fillId="0" borderId="0" applyFont="0" applyFill="0" applyBorder="0" applyAlignment="0" applyProtection="0"/>
    <xf numFmtId="0" fontId="1" fillId="0" borderId="0"/>
    <xf numFmtId="164" fontId="1" fillId="0" borderId="0" applyFont="0" applyFill="0" applyBorder="0" applyAlignment="0" applyProtection="0"/>
    <xf numFmtId="0" fontId="6"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0" fontId="5" fillId="0" borderId="0" applyNumberFormat="0" applyBorder="0" applyProtection="0"/>
    <xf numFmtId="164" fontId="4" fillId="0" borderId="0" applyFont="0" applyFill="0" applyBorder="0" applyAlignment="0" applyProtection="0"/>
    <xf numFmtId="164" fontId="4" fillId="0" borderId="0" applyFont="0" applyFill="0" applyBorder="0" applyAlignment="0" applyProtection="0"/>
    <xf numFmtId="164" fontId="20" fillId="0" borderId="0" applyFont="0" applyFill="0" applyBorder="0" applyAlignment="0" applyProtection="0"/>
    <xf numFmtId="164" fontId="16" fillId="0" borderId="0" applyFont="0" applyFill="0" applyBorder="0" applyAlignment="0" applyProtection="0"/>
    <xf numFmtId="164" fontId="4"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4" fontId="20" fillId="0" borderId="0" applyFont="0" applyFill="0" applyBorder="0" applyAlignment="0" applyProtection="0"/>
    <xf numFmtId="164" fontId="16" fillId="0" borderId="0" applyFont="0" applyFill="0" applyBorder="0" applyAlignment="0" applyProtection="0"/>
    <xf numFmtId="164" fontId="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4" fontId="1" fillId="0" borderId="0" applyFont="0" applyFill="0" applyBorder="0" applyAlignment="0" applyProtection="0"/>
  </cellStyleXfs>
  <cellXfs count="95">
    <xf numFmtId="0" fontId="0" fillId="0" borderId="0" xfId="0"/>
    <xf numFmtId="0" fontId="15" fillId="4" borderId="0" xfId="13" applyFont="1" applyFill="1" applyAlignment="1"/>
    <xf numFmtId="0" fontId="8" fillId="4" borderId="0" xfId="10" applyFont="1" applyFill="1"/>
    <xf numFmtId="0" fontId="11" fillId="0" borderId="0" xfId="11" applyFont="1" applyAlignment="1">
      <alignment vertical="center"/>
    </xf>
    <xf numFmtId="0" fontId="12" fillId="0" borderId="0" xfId="10" applyFont="1"/>
    <xf numFmtId="0" fontId="7" fillId="4" borderId="0" xfId="10" applyFill="1"/>
    <xf numFmtId="0" fontId="7" fillId="4" borderId="0" xfId="12" applyFont="1" applyFill="1"/>
    <xf numFmtId="0" fontId="62" fillId="4" borderId="0" xfId="10" applyFont="1" applyFill="1"/>
    <xf numFmtId="0" fontId="8" fillId="61" borderId="0" xfId="10" applyFont="1" applyFill="1"/>
    <xf numFmtId="0" fontId="9" fillId="61" borderId="0" xfId="10" applyFont="1" applyFill="1"/>
    <xf numFmtId="0" fontId="63" fillId="61" borderId="0" xfId="10" applyFont="1" applyFill="1"/>
    <xf numFmtId="0" fontId="62" fillId="61" borderId="0" xfId="10" applyFont="1" applyFill="1"/>
    <xf numFmtId="0" fontId="10" fillId="61" borderId="0" xfId="18" applyFont="1" applyFill="1" applyAlignment="1">
      <alignment vertical="center"/>
    </xf>
    <xf numFmtId="0" fontId="13" fillId="61" borderId="0" xfId="6" applyFont="1" applyFill="1"/>
    <xf numFmtId="0" fontId="7" fillId="61" borderId="0" xfId="10" applyFill="1"/>
    <xf numFmtId="0" fontId="15" fillId="61" borderId="0" xfId="14" applyFill="1" applyAlignment="1"/>
    <xf numFmtId="0" fontId="13" fillId="2" borderId="0" xfId="6" applyFont="1" applyFill="1" applyBorder="1" applyAlignment="1"/>
    <xf numFmtId="0" fontId="13" fillId="2" borderId="0" xfId="6" applyFont="1" applyFill="1" applyBorder="1"/>
    <xf numFmtId="0" fontId="13" fillId="2" borderId="0" xfId="6" applyFont="1" applyFill="1" applyBorder="1" applyAlignment="1" applyProtection="1"/>
    <xf numFmtId="0" fontId="7" fillId="0" borderId="0" xfId="0" applyFont="1"/>
    <xf numFmtId="0" fontId="64" fillId="0" borderId="0" xfId="0" applyFont="1"/>
    <xf numFmtId="3" fontId="64" fillId="0" borderId="0" xfId="0" applyNumberFormat="1" applyFont="1"/>
    <xf numFmtId="3" fontId="7" fillId="0" borderId="0" xfId="0" applyNumberFormat="1" applyFont="1"/>
    <xf numFmtId="3" fontId="64" fillId="4" borderId="0" xfId="15" applyNumberFormat="1" applyFont="1" applyFill="1"/>
    <xf numFmtId="3" fontId="7" fillId="4" borderId="0" xfId="15" applyNumberFormat="1" applyFont="1" applyFill="1"/>
    <xf numFmtId="3" fontId="7" fillId="4" borderId="0" xfId="15" applyNumberFormat="1" applyFont="1" applyFill="1" applyAlignment="1">
      <alignment horizontal="left"/>
    </xf>
    <xf numFmtId="3" fontId="64" fillId="61" borderId="0" xfId="11" applyNumberFormat="1" applyFont="1" applyFill="1"/>
    <xf numFmtId="3" fontId="7" fillId="61" borderId="0" xfId="15" applyNumberFormat="1" applyFont="1" applyFill="1"/>
    <xf numFmtId="3" fontId="7" fillId="61" borderId="0" xfId="15" applyNumberFormat="1" applyFont="1" applyFill="1" applyAlignment="1">
      <alignment horizontal="left"/>
    </xf>
    <xf numFmtId="3" fontId="7" fillId="61" borderId="0" xfId="11" applyNumberFormat="1" applyFont="1" applyFill="1"/>
    <xf numFmtId="3" fontId="7" fillId="61" borderId="0" xfId="11" applyNumberFormat="1" applyFont="1" applyFill="1" applyAlignment="1">
      <alignment horizontal="left"/>
    </xf>
    <xf numFmtId="3" fontId="7" fillId="4" borderId="0" xfId="11" applyNumberFormat="1" applyFont="1" applyFill="1" applyAlignment="1">
      <alignment horizontal="left"/>
    </xf>
    <xf numFmtId="3" fontId="7" fillId="4" borderId="0" xfId="11" applyNumberFormat="1" applyFont="1" applyFill="1"/>
    <xf numFmtId="3" fontId="66" fillId="61" borderId="0" xfId="6" applyNumberFormat="1" applyFont="1" applyFill="1" applyAlignment="1"/>
    <xf numFmtId="3" fontId="64" fillId="61" borderId="0" xfId="15" applyNumberFormat="1" applyFont="1" applyFill="1" applyAlignment="1">
      <alignment wrapText="1"/>
    </xf>
    <xf numFmtId="3" fontId="64" fillId="4" borderId="0" xfId="15" applyNumberFormat="1" applyFont="1" applyFill="1" applyAlignment="1">
      <alignment horizontal="left" wrapText="1"/>
    </xf>
    <xf numFmtId="3" fontId="7" fillId="4" borderId="0" xfId="16" applyNumberFormat="1" applyFont="1" applyFill="1"/>
    <xf numFmtId="3" fontId="66" fillId="61" borderId="0" xfId="6" applyNumberFormat="1" applyFont="1" applyFill="1" applyAlignment="1">
      <alignment horizontal="left" vertical="top"/>
    </xf>
    <xf numFmtId="3" fontId="7" fillId="61" borderId="0" xfId="17" applyNumberFormat="1" applyFont="1" applyFill="1" applyAlignment="1">
      <alignment horizontal="left" vertical="top" wrapText="1"/>
    </xf>
    <xf numFmtId="3" fontId="7" fillId="61" borderId="0" xfId="17" applyNumberFormat="1" applyFont="1" applyFill="1" applyAlignment="1">
      <alignment horizontal="left" vertical="top"/>
    </xf>
    <xf numFmtId="3" fontId="7" fillId="4" borderId="0" xfId="17" applyNumberFormat="1" applyFont="1" applyFill="1" applyAlignment="1">
      <alignment horizontal="left" vertical="top"/>
    </xf>
    <xf numFmtId="3" fontId="7" fillId="61" borderId="0" xfId="16" applyNumberFormat="1" applyFont="1" applyFill="1" applyAlignment="1">
      <alignment vertical="top"/>
    </xf>
    <xf numFmtId="3" fontId="7" fillId="4" borderId="0" xfId="16" applyNumberFormat="1" applyFont="1" applyFill="1" applyAlignment="1">
      <alignment wrapText="1"/>
    </xf>
    <xf numFmtId="3" fontId="7" fillId="61" borderId="0" xfId="16" applyNumberFormat="1" applyFont="1" applyFill="1" applyAlignment="1">
      <alignment horizontal="left"/>
    </xf>
    <xf numFmtId="3" fontId="7" fillId="4" borderId="0" xfId="16" applyNumberFormat="1" applyFont="1" applyFill="1" applyAlignment="1">
      <alignment horizontal="left"/>
    </xf>
    <xf numFmtId="166" fontId="64" fillId="0" borderId="0" xfId="203" applyNumberFormat="1" applyFont="1" applyAlignment="1"/>
    <xf numFmtId="166" fontId="7" fillId="0" borderId="0" xfId="203" applyNumberFormat="1" applyFont="1" applyAlignment="1"/>
    <xf numFmtId="3" fontId="64" fillId="0" borderId="0" xfId="203" applyNumberFormat="1" applyFont="1" applyAlignment="1"/>
    <xf numFmtId="3" fontId="7" fillId="0" borderId="0" xfId="203" applyNumberFormat="1" applyFont="1" applyAlignment="1"/>
    <xf numFmtId="3" fontId="7" fillId="0" borderId="0" xfId="0" applyNumberFormat="1" applyFont="1" applyAlignment="1">
      <alignment horizontal="right"/>
    </xf>
    <xf numFmtId="3" fontId="7" fillId="0" borderId="0" xfId="0" applyNumberFormat="1" applyFont="1" applyAlignment="1">
      <alignment horizontal="right" vertical="center" wrapText="1"/>
    </xf>
    <xf numFmtId="3" fontId="64" fillId="0" borderId="0" xfId="0" applyNumberFormat="1" applyFont="1" applyAlignment="1">
      <alignment horizontal="right" vertical="center" wrapText="1"/>
    </xf>
    <xf numFmtId="3" fontId="7" fillId="63" borderId="25" xfId="0" applyNumberFormat="1" applyFont="1" applyFill="1" applyBorder="1" applyAlignment="1">
      <alignment horizontal="right"/>
    </xf>
    <xf numFmtId="3" fontId="64" fillId="63" borderId="25" xfId="0" applyNumberFormat="1" applyFont="1" applyFill="1" applyBorder="1" applyAlignment="1">
      <alignment horizontal="right"/>
    </xf>
    <xf numFmtId="3" fontId="7" fillId="63" borderId="0" xfId="0" applyNumberFormat="1" applyFont="1" applyFill="1"/>
    <xf numFmtId="3" fontId="7" fillId="63" borderId="0" xfId="0" applyNumberFormat="1" applyFont="1" applyFill="1" applyAlignment="1">
      <alignment horizontal="right"/>
    </xf>
    <xf numFmtId="3" fontId="64" fillId="63" borderId="0" xfId="0" applyNumberFormat="1" applyFont="1" applyFill="1" applyAlignment="1">
      <alignment horizontal="right"/>
    </xf>
    <xf numFmtId="3" fontId="7" fillId="63" borderId="26" xfId="0" applyNumberFormat="1" applyFont="1" applyFill="1" applyBorder="1" applyAlignment="1">
      <alignment horizontal="right"/>
    </xf>
    <xf numFmtId="3" fontId="64" fillId="63" borderId="26" xfId="0" applyNumberFormat="1" applyFont="1" applyFill="1" applyBorder="1" applyAlignment="1">
      <alignment horizontal="right"/>
    </xf>
    <xf numFmtId="3" fontId="64" fillId="63" borderId="0" xfId="0" applyNumberFormat="1" applyFont="1" applyFill="1" applyAlignment="1">
      <alignment vertical="center"/>
    </xf>
    <xf numFmtId="3" fontId="7" fillId="2" borderId="0" xfId="0" applyNumberFormat="1" applyFont="1" applyFill="1"/>
    <xf numFmtId="3" fontId="64" fillId="63" borderId="0" xfId="0" applyNumberFormat="1" applyFont="1" applyFill="1"/>
    <xf numFmtId="3" fontId="64" fillId="63" borderId="24" xfId="0" applyNumberFormat="1" applyFont="1" applyFill="1" applyBorder="1"/>
    <xf numFmtId="3" fontId="7" fillId="63" borderId="24" xfId="0" applyNumberFormat="1" applyFont="1" applyFill="1" applyBorder="1"/>
    <xf numFmtId="3" fontId="64" fillId="63" borderId="0" xfId="0" applyNumberFormat="1" applyFont="1" applyFill="1" applyAlignment="1">
      <alignment horizontal="left" vertical="center" wrapText="1"/>
    </xf>
    <xf numFmtId="3" fontId="64" fillId="63" borderId="0" xfId="0" applyNumberFormat="1" applyFont="1" applyFill="1" applyAlignment="1">
      <alignment horizontal="right" vertical="center" wrapText="1"/>
    </xf>
    <xf numFmtId="3" fontId="7" fillId="63" borderId="25" xfId="0" applyNumberFormat="1" applyFont="1" applyFill="1" applyBorder="1" applyAlignment="1">
      <alignment horizontal="left" vertical="center" wrapText="1"/>
    </xf>
    <xf numFmtId="3" fontId="7" fillId="63" borderId="0" xfId="0" applyNumberFormat="1" applyFont="1" applyFill="1" applyAlignment="1">
      <alignment horizontal="left" vertical="center" wrapText="1"/>
    </xf>
    <xf numFmtId="3" fontId="7" fillId="63" borderId="0" xfId="0" applyNumberFormat="1" applyFont="1" applyFill="1" applyAlignment="1">
      <alignment horizontal="left"/>
    </xf>
    <xf numFmtId="3" fontId="7" fillId="63" borderId="0" xfId="0" applyNumberFormat="1" applyFont="1" applyFill="1" applyAlignment="1">
      <alignment horizontal="left" vertical="top"/>
    </xf>
    <xf numFmtId="3" fontId="7" fillId="63" borderId="26" xfId="0" applyNumberFormat="1" applyFont="1" applyFill="1" applyBorder="1"/>
    <xf numFmtId="3" fontId="68" fillId="63" borderId="0" xfId="0" applyNumberFormat="1" applyFont="1" applyFill="1"/>
    <xf numFmtId="3" fontId="7" fillId="63" borderId="0" xfId="0" applyNumberFormat="1" applyFont="1" applyFill="1" applyAlignment="1">
      <alignment vertical="top"/>
    </xf>
    <xf numFmtId="3" fontId="69" fillId="63" borderId="0" xfId="0" applyNumberFormat="1" applyFont="1" applyFill="1"/>
    <xf numFmtId="3" fontId="7" fillId="63" borderId="0" xfId="7" applyNumberFormat="1" applyFont="1" applyFill="1"/>
    <xf numFmtId="3" fontId="64" fillId="63" borderId="0" xfId="7" applyNumberFormat="1" applyFont="1" applyFill="1"/>
    <xf numFmtId="3" fontId="66" fillId="63" borderId="0" xfId="6" applyNumberFormat="1" applyFont="1" applyFill="1" applyAlignment="1">
      <alignment vertical="top"/>
    </xf>
    <xf numFmtId="3" fontId="66" fillId="63" borderId="0" xfId="6" applyNumberFormat="1" applyFont="1" applyFill="1" applyBorder="1" applyAlignment="1">
      <alignment vertical="top"/>
    </xf>
    <xf numFmtId="3" fontId="66" fillId="63" borderId="0" xfId="6" applyNumberFormat="1" applyFont="1" applyFill="1" applyAlignment="1">
      <alignment vertical="top" wrapText="1"/>
    </xf>
    <xf numFmtId="3" fontId="66" fillId="63" borderId="0" xfId="6" applyNumberFormat="1" applyFont="1" applyFill="1" applyBorder="1" applyAlignment="1"/>
    <xf numFmtId="3" fontId="66" fillId="63" borderId="0" xfId="6" applyNumberFormat="1" applyFont="1" applyFill="1" applyAlignment="1">
      <alignment wrapText="1"/>
    </xf>
    <xf numFmtId="3" fontId="7" fillId="63" borderId="0" xfId="0" quotePrefix="1" applyNumberFormat="1" applyFont="1" applyFill="1" applyAlignment="1">
      <alignment vertical="top"/>
    </xf>
    <xf numFmtId="3" fontId="64" fillId="2" borderId="0" xfId="0" applyNumberFormat="1" applyFont="1" applyFill="1"/>
    <xf numFmtId="3" fontId="7" fillId="63" borderId="0" xfId="0" applyNumberFormat="1" applyFont="1" applyFill="1" applyAlignment="1">
      <alignment wrapText="1"/>
    </xf>
    <xf numFmtId="3" fontId="66" fillId="63" borderId="0" xfId="6" applyNumberFormat="1" applyFont="1" applyFill="1" applyAlignment="1"/>
    <xf numFmtId="3" fontId="66" fillId="63" borderId="0" xfId="6" applyNumberFormat="1" applyFont="1" applyFill="1" applyAlignment="1">
      <alignment horizontal="left"/>
    </xf>
    <xf numFmtId="3" fontId="7" fillId="63" borderId="0" xfId="0" applyNumberFormat="1" applyFont="1" applyFill="1" applyAlignment="1">
      <alignment horizontal="left" wrapText="1"/>
    </xf>
    <xf numFmtId="3" fontId="66" fillId="63" borderId="0" xfId="6" applyNumberFormat="1" applyFont="1" applyFill="1" applyAlignment="1">
      <alignment horizontal="right"/>
    </xf>
    <xf numFmtId="3" fontId="64" fillId="62" borderId="0" xfId="0" applyNumberFormat="1" applyFont="1" applyFill="1" applyAlignment="1">
      <alignment horizontal="center" vertical="center"/>
    </xf>
    <xf numFmtId="3" fontId="64" fillId="0" borderId="0" xfId="0" applyNumberFormat="1" applyFont="1" applyAlignment="1">
      <alignment horizontal="center" vertical="center"/>
    </xf>
    <xf numFmtId="3" fontId="7" fillId="0" borderId="0" xfId="0" applyNumberFormat="1" applyFont="1" applyAlignment="1">
      <alignment horizontal="center"/>
    </xf>
    <xf numFmtId="3" fontId="64" fillId="3" borderId="0" xfId="0" applyNumberFormat="1" applyFont="1" applyFill="1" applyAlignment="1">
      <alignment horizontal="left" vertical="center" wrapText="1"/>
    </xf>
    <xf numFmtId="3" fontId="7" fillId="0" borderId="0" xfId="0" pivotButton="1" applyNumberFormat="1" applyFont="1"/>
    <xf numFmtId="3" fontId="64" fillId="2" borderId="0" xfId="0" applyNumberFormat="1" applyFont="1" applyFill="1" applyAlignment="1">
      <alignment horizontal="right" vertical="center" wrapText="1"/>
    </xf>
    <xf numFmtId="3" fontId="7" fillId="0" borderId="0" xfId="0" applyNumberFormat="1" applyFont="1" applyAlignment="1">
      <alignment horizontal="left"/>
    </xf>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 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100">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99"/>
      <tableStyleElement type="headerRow" dxfId="98"/>
    </tableStyle>
    <tableStyle name="SlicerStyleLight1 3" pivot="0" table="0" count="2" xr9:uid="{BBF144D3-9C6F-4EA9-BEEC-3E2EF307B0E4}">
      <tableStyleElement type="wholeTable" dxfId="97"/>
      <tableStyleElement type="headerRow" dxfId="96"/>
    </tableStyle>
    <tableStyle name="SlicerStyleLight1 4" pivot="0" table="0" count="2" xr9:uid="{AF23C4F9-862C-4107-A32F-85BC43C8325C}">
      <tableStyleElement type="wholeTable" dxfId="95"/>
      <tableStyleElement type="headerRow" dxfId="94"/>
    </tableStyle>
    <tableStyle name="SlicerStyleLight1 5" pivot="0" table="0" count="2" xr9:uid="{06649B07-D65D-46F9-9BDD-3622E39E91FE}">
      <tableStyleElement type="wholeTable" dxfId="93"/>
      <tableStyleElement type="headerRow" dxfId="9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eetMetadata" Target="metadata.xml"/><Relationship Id="rId23" Type="http://schemas.openxmlformats.org/officeDocument/2006/relationships/customXml" Target="../customXml/item3.xml"/><Relationship Id="rId10" Type="http://schemas.openxmlformats.org/officeDocument/2006/relationships/pivotCacheDefinition" Target="pivotCache/pivotCacheDefinition1.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4873628</xdr:colOff>
      <xdr:row>0</xdr:row>
      <xdr:rowOff>65400</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873628" y="6540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384211" y="0"/>
          <a:ext cx="917390" cy="906051"/>
        </a:xfrm>
        <a:prstGeom prst="rect">
          <a:avLst/>
        </a:prstGeom>
        <a:noFill/>
        <a:ln cap="flat">
          <a:noFill/>
        </a:ln>
      </xdr:spPr>
    </xdr:pic>
    <xdr:clientData/>
  </xdr:oneCellAnchor>
  <xdr:twoCellAnchor editAs="oneCell">
    <xdr:from>
      <xdr:col>4</xdr:col>
      <xdr:colOff>323850</xdr:colOff>
      <xdr:row>0</xdr:row>
      <xdr:rowOff>57151</xdr:rowOff>
    </xdr:from>
    <xdr:to>
      <xdr:col>4</xdr:col>
      <xdr:colOff>1724025</xdr:colOff>
      <xdr:row>3</xdr:row>
      <xdr:rowOff>134217</xdr:rowOff>
    </xdr:to>
    <xdr:pic>
      <xdr:nvPicPr>
        <xdr:cNvPr id="5" name="Picture 4" descr="MHCLG logo">
          <a:extLst>
            <a:ext uri="{FF2B5EF4-FFF2-40B4-BE49-F238E27FC236}">
              <a16:creationId xmlns:a16="http://schemas.microsoft.com/office/drawing/2014/main" id="{68BB2B0D-B8F2-0D42-4C33-56BD4641FAB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706100" y="57151"/>
          <a:ext cx="1400175" cy="76286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4479976852" createdVersion="8" refreshedVersion="8" minRefreshableVersion="3" recordCount="220" xr:uid="{C6992D3A-76A4-48B3-BD84-6C46874F15B3}">
  <cacheSource type="worksheet">
    <worksheetSource ref="A1:D1048576" sheet="Data - fires"/>
  </cacheSource>
  <cacheFields count="4">
    <cacheField name="COUNTRY" numFmtId="0">
      <sharedItems containsBlank="1" count="5">
        <s v="England"/>
        <s v="Great Britain"/>
        <s v="Scotland"/>
        <s v="Wales"/>
        <m/>
      </sharedItems>
    </cacheField>
    <cacheField name="FINANCIAL_YEAR" numFmtId="0">
      <sharedItems containsBlank="1" count="46">
        <s v="2010/11"/>
        <s v="2011/12"/>
        <s v="2012/13"/>
        <s v="2013/14"/>
        <s v="2014/15"/>
        <s v="2015/16"/>
        <s v="2016/17"/>
        <s v="2017/18"/>
        <s v="2018/19"/>
        <s v="2019/20"/>
        <s v="2020/21"/>
        <s v="2021/22"/>
        <s v="2022/23"/>
        <s v="2023/24"/>
        <s v="2024/25"/>
        <s v="2025/26"/>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FIRE_TYPE" numFmtId="0">
      <sharedItems containsBlank="1" count="4">
        <s v="Non-Primary Fire"/>
        <s v="Primary Fire"/>
        <s v="Total Fires"/>
        <m/>
      </sharedItems>
    </cacheField>
    <cacheField name="TOTAL_FIRES" numFmtId="0">
      <sharedItems containsString="0" containsBlank="1" containsNumber="1" containsInteger="1" minValue="3797" maxValue="59249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4480324075" createdVersion="8" refreshedVersion="8" minRefreshableVersion="3" recordCount="217" xr:uid="{16E35FD3-7B34-4730-9ABE-050F7B5BFBF9}">
  <cacheSource type="worksheet">
    <worksheetSource ref="A1:D1048576" sheet="Data - population"/>
  </cacheSource>
  <cacheFields count="4">
    <cacheField name="CALENDAR_YEAR" numFmtId="0">
      <sharedItems containsString="0" containsBlank="1" containsNumber="1" containsInteger="1" minValue="1971" maxValue="2024"/>
    </cacheField>
    <cacheField name="FINANCIAL_YEAR" numFmtId="0">
      <sharedItems containsBlank="1" count="55">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s v="2024/25"/>
        <m/>
      </sharedItems>
    </cacheField>
    <cacheField name="COUNTRY" numFmtId="0">
      <sharedItems containsBlank="1" count="5">
        <s v="England"/>
        <s v="Great Britain"/>
        <s v="Scotland"/>
        <s v="Wales"/>
        <m/>
      </sharedItems>
    </cacheField>
    <cacheField name="TOTAL_POPULATION" numFmtId="0">
      <sharedItems containsString="0" containsBlank="1" containsNumber="1" containsInteger="1" minValue="2740300" maxValue="673536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0">
  <r>
    <x v="0"/>
    <x v="0"/>
    <x v="0"/>
    <n v="136165"/>
  </r>
  <r>
    <x v="0"/>
    <x v="0"/>
    <x v="1"/>
    <n v="92262"/>
  </r>
  <r>
    <x v="0"/>
    <x v="1"/>
    <x v="0"/>
    <n v="136955"/>
  </r>
  <r>
    <x v="0"/>
    <x v="1"/>
    <x v="1"/>
    <n v="86990"/>
  </r>
  <r>
    <x v="0"/>
    <x v="2"/>
    <x v="0"/>
    <n v="79747"/>
  </r>
  <r>
    <x v="0"/>
    <x v="2"/>
    <x v="1"/>
    <n v="74730"/>
  </r>
  <r>
    <x v="0"/>
    <x v="3"/>
    <x v="0"/>
    <n v="98124"/>
  </r>
  <r>
    <x v="0"/>
    <x v="3"/>
    <x v="1"/>
    <n v="73252"/>
  </r>
  <r>
    <x v="0"/>
    <x v="4"/>
    <x v="0"/>
    <n v="83963"/>
  </r>
  <r>
    <x v="0"/>
    <x v="4"/>
    <x v="1"/>
    <n v="71125"/>
  </r>
  <r>
    <x v="0"/>
    <x v="5"/>
    <x v="0"/>
    <n v="88806"/>
  </r>
  <r>
    <x v="0"/>
    <x v="5"/>
    <x v="1"/>
    <n v="73495"/>
  </r>
  <r>
    <x v="0"/>
    <x v="6"/>
    <x v="0"/>
    <n v="87117"/>
  </r>
  <r>
    <x v="0"/>
    <x v="6"/>
    <x v="1"/>
    <n v="74972"/>
  </r>
  <r>
    <x v="0"/>
    <x v="7"/>
    <x v="0"/>
    <n v="93109"/>
  </r>
  <r>
    <x v="0"/>
    <x v="7"/>
    <x v="1"/>
    <n v="74294"/>
  </r>
  <r>
    <x v="0"/>
    <x v="8"/>
    <x v="0"/>
    <n v="109663"/>
  </r>
  <r>
    <x v="0"/>
    <x v="8"/>
    <x v="1"/>
    <n v="73305"/>
  </r>
  <r>
    <x v="0"/>
    <x v="9"/>
    <x v="0"/>
    <n v="85411"/>
  </r>
  <r>
    <x v="0"/>
    <x v="9"/>
    <x v="1"/>
    <n v="68784"/>
  </r>
  <r>
    <x v="0"/>
    <x v="10"/>
    <x v="0"/>
    <n v="89191"/>
  </r>
  <r>
    <x v="0"/>
    <x v="10"/>
    <x v="1"/>
    <n v="61924"/>
  </r>
  <r>
    <x v="0"/>
    <x v="11"/>
    <x v="0"/>
    <n v="89158"/>
  </r>
  <r>
    <x v="0"/>
    <x v="11"/>
    <x v="1"/>
    <n v="63515"/>
  </r>
  <r>
    <x v="0"/>
    <x v="12"/>
    <x v="0"/>
    <n v="112096"/>
  </r>
  <r>
    <x v="0"/>
    <x v="12"/>
    <x v="1"/>
    <n v="66817"/>
  </r>
  <r>
    <x v="0"/>
    <x v="13"/>
    <x v="0"/>
    <n v="77010"/>
  </r>
  <r>
    <x v="0"/>
    <x v="13"/>
    <x v="1"/>
    <n v="61975"/>
  </r>
  <r>
    <x v="0"/>
    <x v="14"/>
    <x v="0"/>
    <n v="81160"/>
  </r>
  <r>
    <x v="0"/>
    <x v="14"/>
    <x v="1"/>
    <n v="61889"/>
  </r>
  <r>
    <x v="0"/>
    <x v="15"/>
    <x v="0"/>
    <n v="104214"/>
  </r>
  <r>
    <x v="0"/>
    <x v="15"/>
    <x v="1"/>
    <n v="66383"/>
  </r>
  <r>
    <x v="0"/>
    <x v="16"/>
    <x v="1"/>
    <n v="115176"/>
  </r>
  <r>
    <x v="0"/>
    <x v="17"/>
    <x v="1"/>
    <n v="118071"/>
  </r>
  <r>
    <x v="0"/>
    <x v="18"/>
    <x v="1"/>
    <n v="123351"/>
  </r>
  <r>
    <x v="0"/>
    <x v="19"/>
    <x v="1"/>
    <n v="131944"/>
  </r>
  <r>
    <x v="0"/>
    <x v="20"/>
    <x v="1"/>
    <n v="132517"/>
  </r>
  <r>
    <x v="0"/>
    <x v="21"/>
    <x v="1"/>
    <n v="135199"/>
  </r>
  <r>
    <x v="0"/>
    <x v="22"/>
    <x v="1"/>
    <n v="133551"/>
  </r>
  <r>
    <x v="0"/>
    <x v="23"/>
    <x v="1"/>
    <n v="135655"/>
  </r>
  <r>
    <x v="0"/>
    <x v="24"/>
    <x v="1"/>
    <n v="145260"/>
  </r>
  <r>
    <x v="0"/>
    <x v="25"/>
    <x v="1"/>
    <n v="148670"/>
  </r>
  <r>
    <x v="0"/>
    <x v="26"/>
    <x v="1"/>
    <n v="158857"/>
  </r>
  <r>
    <x v="0"/>
    <x v="27"/>
    <x v="1"/>
    <n v="163719"/>
  </r>
  <r>
    <x v="0"/>
    <x v="28"/>
    <x v="1"/>
    <n v="157873"/>
  </r>
  <r>
    <x v="0"/>
    <x v="29"/>
    <x v="1"/>
    <n v="156245"/>
  </r>
  <r>
    <x v="0"/>
    <x v="30"/>
    <x v="0"/>
    <n v="321676"/>
  </r>
  <r>
    <x v="0"/>
    <x v="30"/>
    <x v="1"/>
    <n v="165924"/>
  </r>
  <r>
    <x v="0"/>
    <x v="31"/>
    <x v="0"/>
    <n v="245996"/>
  </r>
  <r>
    <x v="0"/>
    <x v="31"/>
    <x v="1"/>
    <n v="168004"/>
  </r>
  <r>
    <x v="0"/>
    <x v="32"/>
    <x v="0"/>
    <n v="197695"/>
  </r>
  <r>
    <x v="0"/>
    <x v="32"/>
    <x v="1"/>
    <n v="164605"/>
  </r>
  <r>
    <x v="0"/>
    <x v="33"/>
    <x v="0"/>
    <n v="150645"/>
  </r>
  <r>
    <x v="0"/>
    <x v="33"/>
    <x v="1"/>
    <n v="165155"/>
  </r>
  <r>
    <x v="0"/>
    <x v="34"/>
    <x v="0"/>
    <n v="203457"/>
  </r>
  <r>
    <x v="0"/>
    <x v="34"/>
    <x v="1"/>
    <n v="182570"/>
  </r>
  <r>
    <x v="0"/>
    <x v="35"/>
    <x v="0"/>
    <n v="181958"/>
  </r>
  <r>
    <x v="0"/>
    <x v="35"/>
    <x v="1"/>
    <n v="177301"/>
  </r>
  <r>
    <x v="0"/>
    <x v="36"/>
    <x v="0"/>
    <n v="242770"/>
  </r>
  <r>
    <x v="0"/>
    <x v="36"/>
    <x v="1"/>
    <n v="189068"/>
  </r>
  <r>
    <x v="0"/>
    <x v="37"/>
    <x v="0"/>
    <n v="239036"/>
  </r>
  <r>
    <x v="0"/>
    <x v="37"/>
    <x v="1"/>
    <n v="173455"/>
  </r>
  <r>
    <x v="0"/>
    <x v="38"/>
    <x v="0"/>
    <n v="301179"/>
  </r>
  <r>
    <x v="0"/>
    <x v="38"/>
    <x v="1"/>
    <n v="172384"/>
  </r>
  <r>
    <x v="0"/>
    <x v="39"/>
    <x v="0"/>
    <n v="194744"/>
  </r>
  <r>
    <x v="0"/>
    <x v="39"/>
    <x v="1"/>
    <n v="147224"/>
  </r>
  <r>
    <x v="0"/>
    <x v="40"/>
    <x v="0"/>
    <n v="198381"/>
  </r>
  <r>
    <x v="0"/>
    <x v="40"/>
    <x v="1"/>
    <n v="137726"/>
  </r>
  <r>
    <x v="0"/>
    <x v="41"/>
    <x v="0"/>
    <n v="207099"/>
  </r>
  <r>
    <x v="0"/>
    <x v="41"/>
    <x v="1"/>
    <n v="129134"/>
  </r>
  <r>
    <x v="0"/>
    <x v="42"/>
    <x v="0"/>
    <n v="178649"/>
  </r>
  <r>
    <x v="0"/>
    <x v="42"/>
    <x v="1"/>
    <n v="115271"/>
  </r>
  <r>
    <x v="0"/>
    <x v="43"/>
    <x v="0"/>
    <n v="144889"/>
  </r>
  <r>
    <x v="0"/>
    <x v="43"/>
    <x v="1"/>
    <n v="104348"/>
  </r>
  <r>
    <x v="0"/>
    <x v="44"/>
    <x v="0"/>
    <n v="140303"/>
  </r>
  <r>
    <x v="0"/>
    <x v="44"/>
    <x v="1"/>
    <n v="101159"/>
  </r>
  <r>
    <x v="1"/>
    <x v="16"/>
    <x v="1"/>
    <n v="138723"/>
  </r>
  <r>
    <x v="1"/>
    <x v="17"/>
    <x v="1"/>
    <n v="142390"/>
  </r>
  <r>
    <x v="1"/>
    <x v="18"/>
    <x v="1"/>
    <n v="148646"/>
  </r>
  <r>
    <x v="1"/>
    <x v="19"/>
    <x v="1"/>
    <n v="160202"/>
  </r>
  <r>
    <x v="1"/>
    <x v="20"/>
    <x v="1"/>
    <n v="159074"/>
  </r>
  <r>
    <x v="1"/>
    <x v="21"/>
    <x v="1"/>
    <n v="161568"/>
  </r>
  <r>
    <x v="1"/>
    <x v="22"/>
    <x v="1"/>
    <n v="159734"/>
  </r>
  <r>
    <x v="1"/>
    <x v="23"/>
    <x v="1"/>
    <n v="161936"/>
  </r>
  <r>
    <x v="1"/>
    <x v="24"/>
    <x v="1"/>
    <n v="173294"/>
  </r>
  <r>
    <x v="1"/>
    <x v="25"/>
    <x v="1"/>
    <n v="177974"/>
  </r>
  <r>
    <x v="1"/>
    <x v="26"/>
    <x v="1"/>
    <n v="189651"/>
  </r>
  <r>
    <x v="1"/>
    <x v="27"/>
    <x v="1"/>
    <n v="195112"/>
  </r>
  <r>
    <x v="1"/>
    <x v="28"/>
    <x v="1"/>
    <n v="188909"/>
  </r>
  <r>
    <x v="1"/>
    <x v="30"/>
    <x v="2"/>
    <n v="592493"/>
  </r>
  <r>
    <x v="1"/>
    <x v="31"/>
    <x v="2"/>
    <n v="504288"/>
  </r>
  <r>
    <x v="1"/>
    <x v="32"/>
    <x v="2"/>
    <n v="442840"/>
  </r>
  <r>
    <x v="1"/>
    <x v="33"/>
    <x v="2"/>
    <n v="387375"/>
  </r>
  <r>
    <x v="2"/>
    <x v="25"/>
    <x v="0"/>
    <n v="30423"/>
  </r>
  <r>
    <x v="2"/>
    <x v="25"/>
    <x v="1"/>
    <n v="19544"/>
  </r>
  <r>
    <x v="2"/>
    <x v="26"/>
    <x v="0"/>
    <n v="36217"/>
  </r>
  <r>
    <x v="2"/>
    <x v="26"/>
    <x v="1"/>
    <n v="20908"/>
  </r>
  <r>
    <x v="2"/>
    <x v="27"/>
    <x v="0"/>
    <n v="31244"/>
  </r>
  <r>
    <x v="2"/>
    <x v="27"/>
    <x v="1"/>
    <n v="20923"/>
  </r>
  <r>
    <x v="2"/>
    <x v="28"/>
    <x v="0"/>
    <n v="35607"/>
  </r>
  <r>
    <x v="2"/>
    <x v="28"/>
    <x v="1"/>
    <n v="20538"/>
  </r>
  <r>
    <x v="2"/>
    <x v="29"/>
    <x v="1"/>
    <n v="18821"/>
  </r>
  <r>
    <x v="2"/>
    <x v="30"/>
    <x v="0"/>
    <n v="45990"/>
  </r>
  <r>
    <x v="2"/>
    <x v="30"/>
    <x v="1"/>
    <n v="19851"/>
  </r>
  <r>
    <x v="2"/>
    <x v="31"/>
    <x v="0"/>
    <n v="37719"/>
  </r>
  <r>
    <x v="2"/>
    <x v="31"/>
    <x v="1"/>
    <n v="19389"/>
  </r>
  <r>
    <x v="2"/>
    <x v="32"/>
    <x v="0"/>
    <n v="31626"/>
  </r>
  <r>
    <x v="2"/>
    <x v="32"/>
    <x v="1"/>
    <n v="18785"/>
  </r>
  <r>
    <x v="2"/>
    <x v="33"/>
    <x v="0"/>
    <n v="27192"/>
  </r>
  <r>
    <x v="2"/>
    <x v="33"/>
    <x v="1"/>
    <n v="19339"/>
  </r>
  <r>
    <x v="2"/>
    <x v="34"/>
    <x v="0"/>
    <n v="32663"/>
  </r>
  <r>
    <x v="2"/>
    <x v="34"/>
    <x v="1"/>
    <n v="20677"/>
  </r>
  <r>
    <x v="2"/>
    <x v="35"/>
    <x v="0"/>
    <n v="36100"/>
  </r>
  <r>
    <x v="2"/>
    <x v="35"/>
    <x v="1"/>
    <n v="19970"/>
  </r>
  <r>
    <x v="2"/>
    <x v="36"/>
    <x v="0"/>
    <n v="38220"/>
  </r>
  <r>
    <x v="2"/>
    <x v="36"/>
    <x v="1"/>
    <n v="19699"/>
  </r>
  <r>
    <x v="2"/>
    <x v="37"/>
    <x v="0"/>
    <n v="37119"/>
  </r>
  <r>
    <x v="2"/>
    <x v="37"/>
    <x v="1"/>
    <n v="18207"/>
  </r>
  <r>
    <x v="2"/>
    <x v="38"/>
    <x v="0"/>
    <n v="44074"/>
  </r>
  <r>
    <x v="2"/>
    <x v="38"/>
    <x v="1"/>
    <n v="17688"/>
  </r>
  <r>
    <x v="2"/>
    <x v="39"/>
    <x v="0"/>
    <n v="29021"/>
  </r>
  <r>
    <x v="2"/>
    <x v="39"/>
    <x v="1"/>
    <n v="15150"/>
  </r>
  <r>
    <x v="2"/>
    <x v="40"/>
    <x v="0"/>
    <n v="33250"/>
  </r>
  <r>
    <x v="2"/>
    <x v="40"/>
    <x v="1"/>
    <n v="15125"/>
  </r>
  <r>
    <x v="2"/>
    <x v="41"/>
    <x v="0"/>
    <n v="33827"/>
  </r>
  <r>
    <x v="2"/>
    <x v="41"/>
    <x v="1"/>
    <n v="14758"/>
  </r>
  <r>
    <x v="2"/>
    <x v="42"/>
    <x v="0"/>
    <n v="32018"/>
  </r>
  <r>
    <x v="2"/>
    <x v="42"/>
    <x v="1"/>
    <n v="13618"/>
  </r>
  <r>
    <x v="2"/>
    <x v="43"/>
    <x v="0"/>
    <n v="27396"/>
  </r>
  <r>
    <x v="2"/>
    <x v="43"/>
    <x v="1"/>
    <n v="13174"/>
  </r>
  <r>
    <x v="2"/>
    <x v="44"/>
    <x v="0"/>
    <n v="24745"/>
  </r>
  <r>
    <x v="2"/>
    <x v="44"/>
    <x v="1"/>
    <n v="13992"/>
  </r>
  <r>
    <x v="2"/>
    <x v="0"/>
    <x v="0"/>
    <n v="25791"/>
  </r>
  <r>
    <x v="2"/>
    <x v="0"/>
    <x v="1"/>
    <n v="13144"/>
  </r>
  <r>
    <x v="2"/>
    <x v="1"/>
    <x v="0"/>
    <n v="19928"/>
  </r>
  <r>
    <x v="2"/>
    <x v="1"/>
    <x v="1"/>
    <n v="12411"/>
  </r>
  <r>
    <x v="2"/>
    <x v="2"/>
    <x v="0"/>
    <n v="15654"/>
  </r>
  <r>
    <x v="2"/>
    <x v="2"/>
    <x v="1"/>
    <n v="11086"/>
  </r>
  <r>
    <x v="2"/>
    <x v="3"/>
    <x v="0"/>
    <n v="17468"/>
  </r>
  <r>
    <x v="2"/>
    <x v="3"/>
    <x v="1"/>
    <n v="10521"/>
  </r>
  <r>
    <x v="2"/>
    <x v="4"/>
    <x v="0"/>
    <n v="14391"/>
  </r>
  <r>
    <x v="2"/>
    <x v="4"/>
    <x v="1"/>
    <n v="10633"/>
  </r>
  <r>
    <x v="2"/>
    <x v="5"/>
    <x v="0"/>
    <n v="15623"/>
  </r>
  <r>
    <x v="2"/>
    <x v="5"/>
    <x v="1"/>
    <n v="11005"/>
  </r>
  <r>
    <x v="2"/>
    <x v="6"/>
    <x v="0"/>
    <n v="16411"/>
  </r>
  <r>
    <x v="2"/>
    <x v="6"/>
    <x v="1"/>
    <n v="10894"/>
  </r>
  <r>
    <x v="2"/>
    <x v="7"/>
    <x v="0"/>
    <n v="15502"/>
  </r>
  <r>
    <x v="2"/>
    <x v="7"/>
    <x v="1"/>
    <n v="10672"/>
  </r>
  <r>
    <x v="2"/>
    <x v="8"/>
    <x v="0"/>
    <n v="16341"/>
  </r>
  <r>
    <x v="2"/>
    <x v="8"/>
    <x v="1"/>
    <n v="10473"/>
  </r>
  <r>
    <x v="2"/>
    <x v="9"/>
    <x v="0"/>
    <n v="14647"/>
  </r>
  <r>
    <x v="2"/>
    <x v="9"/>
    <x v="1"/>
    <n v="9853"/>
  </r>
  <r>
    <x v="2"/>
    <x v="10"/>
    <x v="0"/>
    <n v="15739"/>
  </r>
  <r>
    <x v="2"/>
    <x v="10"/>
    <x v="1"/>
    <n v="9425"/>
  </r>
  <r>
    <x v="2"/>
    <x v="11"/>
    <x v="0"/>
    <n v="18005"/>
  </r>
  <r>
    <x v="2"/>
    <x v="11"/>
    <x v="1"/>
    <n v="9795"/>
  </r>
  <r>
    <x v="2"/>
    <x v="12"/>
    <x v="0"/>
    <n v="17067"/>
  </r>
  <r>
    <x v="2"/>
    <x v="12"/>
    <x v="1"/>
    <n v="9776"/>
  </r>
  <r>
    <x v="2"/>
    <x v="13"/>
    <x v="0"/>
    <n v="14954"/>
  </r>
  <r>
    <x v="2"/>
    <x v="13"/>
    <x v="1"/>
    <n v="9145"/>
  </r>
  <r>
    <x v="2"/>
    <x v="14"/>
    <x v="0"/>
    <n v="14114"/>
  </r>
  <r>
    <x v="2"/>
    <x v="14"/>
    <x v="1"/>
    <n v="8811"/>
  </r>
  <r>
    <x v="3"/>
    <x v="29"/>
    <x v="1"/>
    <n v="10201"/>
  </r>
  <r>
    <x v="3"/>
    <x v="30"/>
    <x v="1"/>
    <n v="10828"/>
  </r>
  <r>
    <x v="3"/>
    <x v="31"/>
    <x v="1"/>
    <n v="11231"/>
  </r>
  <r>
    <x v="3"/>
    <x v="32"/>
    <x v="1"/>
    <n v="11335"/>
  </r>
  <r>
    <x v="3"/>
    <x v="33"/>
    <x v="1"/>
    <n v="11961"/>
  </r>
  <r>
    <x v="3"/>
    <x v="34"/>
    <x v="0"/>
    <n v="18343"/>
  </r>
  <r>
    <x v="3"/>
    <x v="34"/>
    <x v="1"/>
    <n v="13151"/>
  </r>
  <r>
    <x v="3"/>
    <x v="35"/>
    <x v="0"/>
    <n v="17324"/>
  </r>
  <r>
    <x v="3"/>
    <x v="35"/>
    <x v="1"/>
    <n v="12175"/>
  </r>
  <r>
    <x v="3"/>
    <x v="36"/>
    <x v="0"/>
    <n v="22481"/>
  </r>
  <r>
    <x v="3"/>
    <x v="36"/>
    <x v="1"/>
    <n v="12722"/>
  </r>
  <r>
    <x v="3"/>
    <x v="37"/>
    <x v="0"/>
    <n v="22962"/>
  </r>
  <r>
    <x v="3"/>
    <x v="37"/>
    <x v="1"/>
    <n v="12030"/>
  </r>
  <r>
    <x v="3"/>
    <x v="38"/>
    <x v="0"/>
    <n v="24445"/>
  </r>
  <r>
    <x v="3"/>
    <x v="38"/>
    <x v="1"/>
    <n v="11802"/>
  </r>
  <r>
    <x v="3"/>
    <x v="39"/>
    <x v="0"/>
    <n v="16702"/>
  </r>
  <r>
    <x v="3"/>
    <x v="39"/>
    <x v="1"/>
    <n v="9633"/>
  </r>
  <r>
    <x v="3"/>
    <x v="40"/>
    <x v="0"/>
    <n v="15353"/>
  </r>
  <r>
    <x v="3"/>
    <x v="40"/>
    <x v="1"/>
    <n v="9017"/>
  </r>
  <r>
    <x v="3"/>
    <x v="41"/>
    <x v="0"/>
    <n v="17910"/>
  </r>
  <r>
    <x v="3"/>
    <x v="41"/>
    <x v="1"/>
    <n v="8587"/>
  </r>
  <r>
    <x v="3"/>
    <x v="42"/>
    <x v="0"/>
    <n v="16972"/>
  </r>
  <r>
    <x v="3"/>
    <x v="42"/>
    <x v="1"/>
    <n v="7689"/>
  </r>
  <r>
    <x v="3"/>
    <x v="43"/>
    <x v="0"/>
    <n v="12536"/>
  </r>
  <r>
    <x v="3"/>
    <x v="43"/>
    <x v="1"/>
    <n v="6985"/>
  </r>
  <r>
    <x v="3"/>
    <x v="44"/>
    <x v="0"/>
    <n v="12349"/>
  </r>
  <r>
    <x v="3"/>
    <x v="44"/>
    <x v="1"/>
    <n v="6800"/>
  </r>
  <r>
    <x v="3"/>
    <x v="0"/>
    <x v="0"/>
    <n v="14273"/>
  </r>
  <r>
    <x v="3"/>
    <x v="0"/>
    <x v="1"/>
    <n v="6414"/>
  </r>
  <r>
    <x v="3"/>
    <x v="1"/>
    <x v="0"/>
    <n v="10779"/>
  </r>
  <r>
    <x v="3"/>
    <x v="1"/>
    <x v="1"/>
    <n v="5690"/>
  </r>
  <r>
    <x v="3"/>
    <x v="2"/>
    <x v="0"/>
    <n v="6695"/>
  </r>
  <r>
    <x v="3"/>
    <x v="2"/>
    <x v="1"/>
    <n v="4745"/>
  </r>
  <r>
    <x v="3"/>
    <x v="3"/>
    <x v="0"/>
    <n v="8378"/>
  </r>
  <r>
    <x v="3"/>
    <x v="3"/>
    <x v="1"/>
    <n v="4790"/>
  </r>
  <r>
    <x v="3"/>
    <x v="4"/>
    <x v="0"/>
    <n v="7091"/>
  </r>
  <r>
    <x v="3"/>
    <x v="4"/>
    <x v="1"/>
    <n v="4561"/>
  </r>
  <r>
    <x v="3"/>
    <x v="5"/>
    <x v="0"/>
    <n v="7433"/>
  </r>
  <r>
    <x v="3"/>
    <x v="5"/>
    <x v="1"/>
    <n v="4678"/>
  </r>
  <r>
    <x v="3"/>
    <x v="6"/>
    <x v="0"/>
    <n v="5995"/>
  </r>
  <r>
    <x v="3"/>
    <x v="6"/>
    <x v="1"/>
    <n v="4758"/>
  </r>
  <r>
    <x v="3"/>
    <x v="7"/>
    <x v="0"/>
    <n v="6706"/>
  </r>
  <r>
    <x v="3"/>
    <x v="7"/>
    <x v="1"/>
    <n v="4316"/>
  </r>
  <r>
    <x v="3"/>
    <x v="8"/>
    <x v="0"/>
    <n v="8519"/>
  </r>
  <r>
    <x v="3"/>
    <x v="8"/>
    <x v="1"/>
    <n v="4392"/>
  </r>
  <r>
    <x v="3"/>
    <x v="9"/>
    <x v="0"/>
    <n v="6308"/>
  </r>
  <r>
    <x v="3"/>
    <x v="9"/>
    <x v="1"/>
    <n v="4279"/>
  </r>
  <r>
    <x v="3"/>
    <x v="10"/>
    <x v="0"/>
    <n v="6530"/>
  </r>
  <r>
    <x v="3"/>
    <x v="10"/>
    <x v="1"/>
    <n v="3797"/>
  </r>
  <r>
    <x v="3"/>
    <x v="11"/>
    <x v="0"/>
    <n v="6796"/>
  </r>
  <r>
    <x v="3"/>
    <x v="11"/>
    <x v="1"/>
    <n v="3945"/>
  </r>
  <r>
    <x v="3"/>
    <x v="12"/>
    <x v="0"/>
    <n v="7149"/>
  </r>
  <r>
    <x v="3"/>
    <x v="12"/>
    <x v="1"/>
    <n v="3919"/>
  </r>
  <r>
    <x v="3"/>
    <x v="13"/>
    <x v="0"/>
    <n v="5777"/>
  </r>
  <r>
    <x v="3"/>
    <x v="13"/>
    <x v="1"/>
    <n v="3924"/>
  </r>
  <r>
    <x v="3"/>
    <x v="14"/>
    <x v="0"/>
    <n v="6260"/>
  </r>
  <r>
    <x v="3"/>
    <x v="14"/>
    <x v="1"/>
    <n v="3906"/>
  </r>
  <r>
    <x v="4"/>
    <x v="45"/>
    <x v="3"/>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7">
  <r>
    <n v="1971"/>
    <x v="0"/>
    <x v="0"/>
    <n v="46411700"/>
  </r>
  <r>
    <n v="1971"/>
    <x v="0"/>
    <x v="1"/>
    <n v="54387600"/>
  </r>
  <r>
    <n v="1971"/>
    <x v="0"/>
    <x v="2"/>
    <n v="5235600"/>
  </r>
  <r>
    <n v="1971"/>
    <x v="0"/>
    <x v="3"/>
    <n v="2740300"/>
  </r>
  <r>
    <n v="1972"/>
    <x v="1"/>
    <x v="0"/>
    <n v="46571900"/>
  </r>
  <r>
    <n v="1972"/>
    <x v="1"/>
    <x v="1"/>
    <n v="54557700"/>
  </r>
  <r>
    <n v="1972"/>
    <x v="1"/>
    <x v="2"/>
    <n v="5230600"/>
  </r>
  <r>
    <n v="1972"/>
    <x v="1"/>
    <x v="3"/>
    <n v="2755200"/>
  </r>
  <r>
    <n v="1973"/>
    <x v="2"/>
    <x v="0"/>
    <n v="46686200"/>
  </r>
  <r>
    <n v="1973"/>
    <x v="2"/>
    <x v="1"/>
    <n v="54692900"/>
  </r>
  <r>
    <n v="1973"/>
    <x v="2"/>
    <x v="2"/>
    <n v="5233900"/>
  </r>
  <r>
    <n v="1973"/>
    <x v="2"/>
    <x v="3"/>
    <n v="2772800"/>
  </r>
  <r>
    <n v="1974"/>
    <x v="3"/>
    <x v="0"/>
    <n v="46682700"/>
  </r>
  <r>
    <n v="1974"/>
    <x v="3"/>
    <x v="1"/>
    <n v="54708700"/>
  </r>
  <r>
    <n v="1974"/>
    <x v="3"/>
    <x v="2"/>
    <n v="5240800"/>
  </r>
  <r>
    <n v="1974"/>
    <x v="3"/>
    <x v="3"/>
    <n v="2785200"/>
  </r>
  <r>
    <n v="1975"/>
    <x v="4"/>
    <x v="0"/>
    <n v="46674400"/>
  </r>
  <r>
    <n v="1975"/>
    <x v="4"/>
    <x v="1"/>
    <n v="54702200"/>
  </r>
  <r>
    <n v="1975"/>
    <x v="4"/>
    <x v="2"/>
    <n v="5232400"/>
  </r>
  <r>
    <n v="1975"/>
    <x v="4"/>
    <x v="3"/>
    <n v="2795400"/>
  </r>
  <r>
    <n v="1976"/>
    <x v="5"/>
    <x v="0"/>
    <n v="46659900"/>
  </r>
  <r>
    <n v="1976"/>
    <x v="5"/>
    <x v="1"/>
    <n v="54692600"/>
  </r>
  <r>
    <n v="1976"/>
    <x v="5"/>
    <x v="2"/>
    <n v="5233400"/>
  </r>
  <r>
    <n v="1976"/>
    <x v="5"/>
    <x v="3"/>
    <n v="2799300"/>
  </r>
  <r>
    <n v="1977"/>
    <x v="6"/>
    <x v="0"/>
    <n v="46639800"/>
  </r>
  <r>
    <n v="1977"/>
    <x v="6"/>
    <x v="1"/>
    <n v="54666600"/>
  </r>
  <r>
    <n v="1977"/>
    <x v="6"/>
    <x v="2"/>
    <n v="5226200"/>
  </r>
  <r>
    <n v="1977"/>
    <x v="6"/>
    <x v="3"/>
    <n v="2800600"/>
  </r>
  <r>
    <n v="1978"/>
    <x v="7"/>
    <x v="0"/>
    <n v="46638200"/>
  </r>
  <r>
    <n v="1978"/>
    <x v="7"/>
    <x v="1"/>
    <n v="54654800"/>
  </r>
  <r>
    <n v="1978"/>
    <x v="7"/>
    <x v="2"/>
    <n v="5212300"/>
  </r>
  <r>
    <n v="1978"/>
    <x v="7"/>
    <x v="3"/>
    <n v="2804300"/>
  </r>
  <r>
    <n v="1979"/>
    <x v="8"/>
    <x v="0"/>
    <n v="46698100"/>
  </r>
  <r>
    <n v="1979"/>
    <x v="8"/>
    <x v="1"/>
    <n v="54711800"/>
  </r>
  <r>
    <n v="1979"/>
    <x v="8"/>
    <x v="2"/>
    <n v="5203600"/>
  </r>
  <r>
    <n v="1979"/>
    <x v="8"/>
    <x v="3"/>
    <n v="2810100"/>
  </r>
  <r>
    <n v="1980"/>
    <x v="9"/>
    <x v="0"/>
    <n v="46787200"/>
  </r>
  <r>
    <n v="1980"/>
    <x v="9"/>
    <x v="1"/>
    <n v="54796900"/>
  </r>
  <r>
    <n v="1980"/>
    <x v="9"/>
    <x v="2"/>
    <n v="5193900"/>
  </r>
  <r>
    <n v="1980"/>
    <x v="9"/>
    <x v="3"/>
    <n v="2815800"/>
  </r>
  <r>
    <n v="1981"/>
    <x v="10"/>
    <x v="0"/>
    <n v="46820800"/>
  </r>
  <r>
    <n v="1981"/>
    <x v="10"/>
    <x v="1"/>
    <n v="54814500"/>
  </r>
  <r>
    <n v="1981"/>
    <x v="10"/>
    <x v="2"/>
    <n v="5180200"/>
  </r>
  <r>
    <n v="1981"/>
    <x v="10"/>
    <x v="3"/>
    <n v="2813500"/>
  </r>
  <r>
    <n v="1982"/>
    <x v="11"/>
    <x v="0"/>
    <n v="46777300"/>
  </r>
  <r>
    <n v="1982"/>
    <x v="11"/>
    <x v="1"/>
    <n v="54746200"/>
  </r>
  <r>
    <n v="1982"/>
    <x v="11"/>
    <x v="2"/>
    <n v="5164500"/>
  </r>
  <r>
    <n v="1982"/>
    <x v="11"/>
    <x v="3"/>
    <n v="2804300"/>
  </r>
  <r>
    <n v="1983"/>
    <x v="12"/>
    <x v="0"/>
    <n v="46813700"/>
  </r>
  <r>
    <n v="1983"/>
    <x v="12"/>
    <x v="1"/>
    <n v="54765100"/>
  </r>
  <r>
    <n v="1983"/>
    <x v="12"/>
    <x v="2"/>
    <n v="5148100"/>
  </r>
  <r>
    <n v="1983"/>
    <x v="12"/>
    <x v="3"/>
    <n v="2803300"/>
  </r>
  <r>
    <n v="1984"/>
    <x v="13"/>
    <x v="0"/>
    <n v="46912400"/>
  </r>
  <r>
    <n v="1984"/>
    <x v="13"/>
    <x v="1"/>
    <n v="54852000"/>
  </r>
  <r>
    <n v="1984"/>
    <x v="13"/>
    <x v="2"/>
    <n v="5138900"/>
  </r>
  <r>
    <n v="1984"/>
    <x v="13"/>
    <x v="3"/>
    <n v="2800700"/>
  </r>
  <r>
    <n v="1985"/>
    <x v="14"/>
    <x v="0"/>
    <n v="47057400"/>
  </r>
  <r>
    <n v="1985"/>
    <x v="14"/>
    <x v="1"/>
    <n v="54988600"/>
  </r>
  <r>
    <n v="1985"/>
    <x v="14"/>
    <x v="2"/>
    <n v="5127900"/>
  </r>
  <r>
    <n v="1985"/>
    <x v="14"/>
    <x v="3"/>
    <n v="2803400"/>
  </r>
  <r>
    <n v="1986"/>
    <x v="15"/>
    <x v="0"/>
    <n v="47187600"/>
  </r>
  <r>
    <n v="1986"/>
    <x v="15"/>
    <x v="1"/>
    <n v="55110300"/>
  </r>
  <r>
    <n v="1986"/>
    <x v="15"/>
    <x v="2"/>
    <n v="5111800"/>
  </r>
  <r>
    <n v="1986"/>
    <x v="15"/>
    <x v="3"/>
    <n v="2810900"/>
  </r>
  <r>
    <n v="1987"/>
    <x v="16"/>
    <x v="0"/>
    <n v="47300400"/>
  </r>
  <r>
    <n v="1987"/>
    <x v="16"/>
    <x v="1"/>
    <n v="55222000"/>
  </r>
  <r>
    <n v="1987"/>
    <x v="16"/>
    <x v="2"/>
    <n v="5099000"/>
  </r>
  <r>
    <n v="1987"/>
    <x v="16"/>
    <x v="3"/>
    <n v="2822600"/>
  </r>
  <r>
    <n v="1988"/>
    <x v="17"/>
    <x v="0"/>
    <n v="47412300"/>
  </r>
  <r>
    <n v="1988"/>
    <x v="17"/>
    <x v="1"/>
    <n v="55331000"/>
  </r>
  <r>
    <n v="1988"/>
    <x v="17"/>
    <x v="2"/>
    <n v="5077400"/>
  </r>
  <r>
    <n v="1988"/>
    <x v="17"/>
    <x v="3"/>
    <n v="2841200"/>
  </r>
  <r>
    <n v="1989"/>
    <x v="18"/>
    <x v="0"/>
    <n v="47552700"/>
  </r>
  <r>
    <n v="1989"/>
    <x v="18"/>
    <x v="1"/>
    <n v="55486000"/>
  </r>
  <r>
    <n v="1989"/>
    <x v="18"/>
    <x v="2"/>
    <n v="5078200"/>
  </r>
  <r>
    <n v="1989"/>
    <x v="18"/>
    <x v="3"/>
    <n v="2855200"/>
  </r>
  <r>
    <n v="1990"/>
    <x v="19"/>
    <x v="0"/>
    <n v="47699100"/>
  </r>
  <r>
    <n v="1990"/>
    <x v="19"/>
    <x v="1"/>
    <n v="55641900"/>
  </r>
  <r>
    <n v="1990"/>
    <x v="19"/>
    <x v="2"/>
    <n v="5081300"/>
  </r>
  <r>
    <n v="1990"/>
    <x v="19"/>
    <x v="3"/>
    <n v="2861500"/>
  </r>
  <r>
    <n v="1991"/>
    <x v="20"/>
    <x v="0"/>
    <n v="47875000"/>
  </r>
  <r>
    <n v="1991"/>
    <x v="20"/>
    <x v="1"/>
    <n v="55831400"/>
  </r>
  <r>
    <n v="1991"/>
    <x v="20"/>
    <x v="2"/>
    <n v="5083300"/>
  </r>
  <r>
    <n v="1991"/>
    <x v="20"/>
    <x v="3"/>
    <n v="2873000"/>
  </r>
  <r>
    <n v="1992"/>
    <x v="21"/>
    <x v="0"/>
    <n v="47998000"/>
  </r>
  <r>
    <n v="1992"/>
    <x v="21"/>
    <x v="1"/>
    <n v="55961300"/>
  </r>
  <r>
    <n v="1992"/>
    <x v="21"/>
    <x v="2"/>
    <n v="5085600"/>
  </r>
  <r>
    <n v="1992"/>
    <x v="21"/>
    <x v="3"/>
    <n v="2877700"/>
  </r>
  <r>
    <n v="1993"/>
    <x v="22"/>
    <x v="0"/>
    <n v="48102300"/>
  </r>
  <r>
    <n v="1993"/>
    <x v="22"/>
    <x v="1"/>
    <n v="56078300"/>
  </r>
  <r>
    <n v="1993"/>
    <x v="22"/>
    <x v="2"/>
    <n v="5092500"/>
  </r>
  <r>
    <n v="1993"/>
    <x v="22"/>
    <x v="3"/>
    <n v="2883600"/>
  </r>
  <r>
    <n v="1994"/>
    <x v="23"/>
    <x v="0"/>
    <n v="48228800"/>
  </r>
  <r>
    <n v="1994"/>
    <x v="23"/>
    <x v="1"/>
    <n v="56218400"/>
  </r>
  <r>
    <n v="1994"/>
    <x v="23"/>
    <x v="2"/>
    <n v="5102200"/>
  </r>
  <r>
    <n v="1994"/>
    <x v="23"/>
    <x v="3"/>
    <n v="2887400"/>
  </r>
  <r>
    <n v="1995"/>
    <x v="24"/>
    <x v="0"/>
    <n v="48383500"/>
  </r>
  <r>
    <n v="1995"/>
    <x v="24"/>
    <x v="1"/>
    <n v="56375700"/>
  </r>
  <r>
    <n v="1995"/>
    <x v="24"/>
    <x v="2"/>
    <n v="5103700"/>
  </r>
  <r>
    <n v="1995"/>
    <x v="24"/>
    <x v="3"/>
    <n v="2888500"/>
  </r>
  <r>
    <n v="1996"/>
    <x v="25"/>
    <x v="0"/>
    <n v="48519100"/>
  </r>
  <r>
    <n v="1996"/>
    <x v="25"/>
    <x v="1"/>
    <n v="56502600"/>
  </r>
  <r>
    <n v="1996"/>
    <x v="25"/>
    <x v="2"/>
    <n v="5092200"/>
  </r>
  <r>
    <n v="1996"/>
    <x v="25"/>
    <x v="3"/>
    <n v="2891300"/>
  </r>
  <r>
    <n v="1997"/>
    <x v="26"/>
    <x v="0"/>
    <n v="48664800"/>
  </r>
  <r>
    <n v="1997"/>
    <x v="26"/>
    <x v="1"/>
    <n v="56643000"/>
  </r>
  <r>
    <n v="1997"/>
    <x v="26"/>
    <x v="2"/>
    <n v="5083300"/>
  </r>
  <r>
    <n v="1997"/>
    <x v="26"/>
    <x v="3"/>
    <n v="2894900"/>
  </r>
  <r>
    <n v="1998"/>
    <x v="27"/>
    <x v="0"/>
    <n v="48820600"/>
  </r>
  <r>
    <n v="1998"/>
    <x v="27"/>
    <x v="1"/>
    <n v="56797200"/>
  </r>
  <r>
    <n v="1998"/>
    <x v="27"/>
    <x v="2"/>
    <n v="5077100"/>
  </r>
  <r>
    <n v="1998"/>
    <x v="27"/>
    <x v="3"/>
    <n v="2899500"/>
  </r>
  <r>
    <n v="1999"/>
    <x v="28"/>
    <x v="0"/>
    <n v="49032900"/>
  </r>
  <r>
    <n v="1999"/>
    <x v="28"/>
    <x v="1"/>
    <n v="57005400"/>
  </r>
  <r>
    <n v="1999"/>
    <x v="28"/>
    <x v="2"/>
    <n v="5072000"/>
  </r>
  <r>
    <n v="1999"/>
    <x v="28"/>
    <x v="3"/>
    <n v="2900600"/>
  </r>
  <r>
    <n v="2000"/>
    <x v="29"/>
    <x v="0"/>
    <n v="49233300"/>
  </r>
  <r>
    <n v="2000"/>
    <x v="29"/>
    <x v="1"/>
    <n v="57203100"/>
  </r>
  <r>
    <n v="2000"/>
    <x v="29"/>
    <x v="2"/>
    <n v="5062900"/>
  </r>
  <r>
    <n v="2000"/>
    <x v="29"/>
    <x v="3"/>
    <n v="2906900"/>
  </r>
  <r>
    <n v="2001"/>
    <x v="30"/>
    <x v="0"/>
    <n v="49449700"/>
  </r>
  <r>
    <n v="2001"/>
    <x v="30"/>
    <x v="1"/>
    <n v="57424200"/>
  </r>
  <r>
    <n v="2001"/>
    <x v="30"/>
    <x v="2"/>
    <n v="5064200"/>
  </r>
  <r>
    <n v="2001"/>
    <x v="30"/>
    <x v="3"/>
    <n v="2910200"/>
  </r>
  <r>
    <n v="2002"/>
    <x v="31"/>
    <x v="0"/>
    <n v="49679300"/>
  </r>
  <r>
    <n v="2002"/>
    <x v="31"/>
    <x v="1"/>
    <n v="57668100"/>
  </r>
  <r>
    <n v="2002"/>
    <x v="31"/>
    <x v="2"/>
    <n v="5066000"/>
  </r>
  <r>
    <n v="2002"/>
    <x v="31"/>
    <x v="3"/>
    <n v="2922900"/>
  </r>
  <r>
    <n v="2003"/>
    <x v="32"/>
    <x v="0"/>
    <n v="49925500"/>
  </r>
  <r>
    <n v="2003"/>
    <x v="32"/>
    <x v="1"/>
    <n v="57931700"/>
  </r>
  <r>
    <n v="2003"/>
    <x v="32"/>
    <x v="2"/>
    <n v="5068500"/>
  </r>
  <r>
    <n v="2003"/>
    <x v="32"/>
    <x v="3"/>
    <n v="2937700"/>
  </r>
  <r>
    <n v="2004"/>
    <x v="33"/>
    <x v="0"/>
    <n v="50194600"/>
  </r>
  <r>
    <n v="2004"/>
    <x v="33"/>
    <x v="1"/>
    <n v="58236300"/>
  </r>
  <r>
    <n v="2004"/>
    <x v="33"/>
    <x v="2"/>
    <n v="5084300"/>
  </r>
  <r>
    <n v="2004"/>
    <x v="33"/>
    <x v="3"/>
    <n v="2957400"/>
  </r>
  <r>
    <n v="2005"/>
    <x v="34"/>
    <x v="0"/>
    <n v="50606000"/>
  </r>
  <r>
    <n v="2005"/>
    <x v="34"/>
    <x v="1"/>
    <n v="58685500"/>
  </r>
  <r>
    <n v="2005"/>
    <x v="34"/>
    <x v="2"/>
    <n v="5110200"/>
  </r>
  <r>
    <n v="2005"/>
    <x v="34"/>
    <x v="3"/>
    <n v="2969300"/>
  </r>
  <r>
    <n v="2006"/>
    <x v="35"/>
    <x v="0"/>
    <n v="50965200"/>
  </r>
  <r>
    <n v="2006"/>
    <x v="35"/>
    <x v="1"/>
    <n v="59083900"/>
  </r>
  <r>
    <n v="2006"/>
    <x v="35"/>
    <x v="2"/>
    <n v="5133000"/>
  </r>
  <r>
    <n v="2006"/>
    <x v="35"/>
    <x v="3"/>
    <n v="2985700"/>
  </r>
  <r>
    <n v="2007"/>
    <x v="36"/>
    <x v="0"/>
    <n v="51381100"/>
  </r>
  <r>
    <n v="2007"/>
    <x v="36"/>
    <x v="1"/>
    <n v="59557400"/>
  </r>
  <r>
    <n v="2007"/>
    <x v="36"/>
    <x v="2"/>
    <n v="5170000"/>
  </r>
  <r>
    <n v="2007"/>
    <x v="36"/>
    <x v="3"/>
    <n v="3006300"/>
  </r>
  <r>
    <n v="2008"/>
    <x v="37"/>
    <x v="0"/>
    <n v="51815900"/>
  </r>
  <r>
    <n v="2008"/>
    <x v="37"/>
    <x v="1"/>
    <n v="60044600"/>
  </r>
  <r>
    <n v="2008"/>
    <x v="37"/>
    <x v="2"/>
    <n v="5202900"/>
  </r>
  <r>
    <n v="2008"/>
    <x v="37"/>
    <x v="3"/>
    <n v="3025900"/>
  </r>
  <r>
    <n v="2009"/>
    <x v="38"/>
    <x v="0"/>
    <n v="52196400"/>
  </r>
  <r>
    <n v="2009"/>
    <x v="38"/>
    <x v="1"/>
    <n v="60467200"/>
  </r>
  <r>
    <n v="2009"/>
    <x v="38"/>
    <x v="2"/>
    <n v="5231900"/>
  </r>
  <r>
    <n v="2009"/>
    <x v="38"/>
    <x v="3"/>
    <n v="3038900"/>
  </r>
  <r>
    <n v="2010"/>
    <x v="39"/>
    <x v="0"/>
    <n v="52642500"/>
  </r>
  <r>
    <n v="2010"/>
    <x v="39"/>
    <x v="1"/>
    <n v="60954600"/>
  </r>
  <r>
    <n v="2010"/>
    <x v="39"/>
    <x v="2"/>
    <n v="5262200"/>
  </r>
  <r>
    <n v="2010"/>
    <x v="39"/>
    <x v="3"/>
    <n v="3050000"/>
  </r>
  <r>
    <n v="2011"/>
    <x v="40"/>
    <x v="0"/>
    <n v="53107200"/>
  </r>
  <r>
    <n v="2011"/>
    <x v="40"/>
    <x v="1"/>
    <n v="61470800"/>
  </r>
  <r>
    <n v="2011"/>
    <x v="40"/>
    <x v="2"/>
    <n v="5299900"/>
  </r>
  <r>
    <n v="2011"/>
    <x v="40"/>
    <x v="3"/>
    <n v="3063800"/>
  </r>
  <r>
    <n v="2012"/>
    <x v="41"/>
    <x v="0"/>
    <n v="53506800"/>
  </r>
  <r>
    <n v="2012"/>
    <x v="41"/>
    <x v="1"/>
    <n v="61885900"/>
  </r>
  <r>
    <n v="2012"/>
    <x v="41"/>
    <x v="2"/>
    <n v="5308200"/>
  </r>
  <r>
    <n v="2012"/>
    <x v="41"/>
    <x v="3"/>
    <n v="3070900"/>
  </r>
  <r>
    <n v="2013"/>
    <x v="42"/>
    <x v="0"/>
    <n v="53918700"/>
  </r>
  <r>
    <n v="2013"/>
    <x v="42"/>
    <x v="1"/>
    <n v="62306500"/>
  </r>
  <r>
    <n v="2013"/>
    <x v="42"/>
    <x v="2"/>
    <n v="5316800"/>
  </r>
  <r>
    <n v="2013"/>
    <x v="42"/>
    <x v="3"/>
    <n v="3071100"/>
  </r>
  <r>
    <n v="2014"/>
    <x v="43"/>
    <x v="0"/>
    <n v="54370300"/>
  </r>
  <r>
    <n v="2014"/>
    <x v="43"/>
    <x v="1"/>
    <n v="62775500"/>
  </r>
  <r>
    <n v="2014"/>
    <x v="43"/>
    <x v="2"/>
    <n v="5331400"/>
  </r>
  <r>
    <n v="2014"/>
    <x v="43"/>
    <x v="3"/>
    <n v="3073800"/>
  </r>
  <r>
    <n v="2015"/>
    <x v="44"/>
    <x v="0"/>
    <n v="54808700"/>
  </r>
  <r>
    <n v="2015"/>
    <x v="44"/>
    <x v="1"/>
    <n v="63232000"/>
  </r>
  <r>
    <n v="2015"/>
    <x v="44"/>
    <x v="2"/>
    <n v="5350600"/>
  </r>
  <r>
    <n v="2015"/>
    <x v="44"/>
    <x v="3"/>
    <n v="3072700"/>
  </r>
  <r>
    <n v="2016"/>
    <x v="45"/>
    <x v="0"/>
    <n v="55289000"/>
  </r>
  <r>
    <n v="2016"/>
    <x v="45"/>
    <x v="1"/>
    <n v="63739800"/>
  </r>
  <r>
    <n v="2016"/>
    <x v="45"/>
    <x v="2"/>
    <n v="5373600"/>
  </r>
  <r>
    <n v="2016"/>
    <x v="45"/>
    <x v="3"/>
    <n v="3077200"/>
  </r>
  <r>
    <n v="2017"/>
    <x v="46"/>
    <x v="0"/>
    <n v="55619500"/>
  </r>
  <r>
    <n v="2017"/>
    <x v="46"/>
    <x v="1"/>
    <n v="64089100"/>
  </r>
  <r>
    <n v="2017"/>
    <x v="46"/>
    <x v="2"/>
    <n v="5388200"/>
  </r>
  <r>
    <n v="2017"/>
    <x v="46"/>
    <x v="3"/>
    <n v="3081400"/>
  </r>
  <r>
    <n v="2018"/>
    <x v="47"/>
    <x v="0"/>
    <n v="55924500"/>
  </r>
  <r>
    <n v="2018"/>
    <x v="47"/>
    <x v="1"/>
    <n v="64400500"/>
  </r>
  <r>
    <n v="2018"/>
    <x v="47"/>
    <x v="2"/>
    <n v="5392100"/>
  </r>
  <r>
    <n v="2018"/>
    <x v="47"/>
    <x v="3"/>
    <n v="3083800"/>
  </r>
  <r>
    <n v="2019"/>
    <x v="48"/>
    <x v="0"/>
    <n v="56230100"/>
  </r>
  <r>
    <n v="2019"/>
    <x v="48"/>
    <x v="1"/>
    <n v="64729000"/>
  </r>
  <r>
    <n v="2019"/>
    <x v="48"/>
    <x v="2"/>
    <n v="5411200"/>
  </r>
  <r>
    <n v="2019"/>
    <x v="48"/>
    <x v="3"/>
    <n v="3087700"/>
  </r>
  <r>
    <n v="2020"/>
    <x v="49"/>
    <x v="0"/>
    <n v="56326000"/>
  </r>
  <r>
    <n v="2020"/>
    <x v="49"/>
    <x v="1"/>
    <n v="64839300"/>
  </r>
  <r>
    <n v="2020"/>
    <x v="49"/>
    <x v="2"/>
    <n v="5408900"/>
  </r>
  <r>
    <n v="2020"/>
    <x v="49"/>
    <x v="3"/>
    <n v="3104500"/>
  </r>
  <r>
    <n v="2021"/>
    <x v="50"/>
    <x v="0"/>
    <n v="56554900"/>
  </r>
  <r>
    <n v="2021"/>
    <x v="50"/>
    <x v="1"/>
    <n v="65073400"/>
  </r>
  <r>
    <n v="2021"/>
    <x v="50"/>
    <x v="2"/>
    <n v="5412900"/>
  </r>
  <r>
    <n v="2021"/>
    <x v="50"/>
    <x v="3"/>
    <n v="3105600"/>
  </r>
  <r>
    <n v="2022"/>
    <x v="51"/>
    <x v="0"/>
    <n v="57144400"/>
  </r>
  <r>
    <n v="2022"/>
    <x v="51"/>
    <x v="1"/>
    <n v="65725600"/>
  </r>
  <r>
    <n v="2022"/>
    <x v="51"/>
    <x v="2"/>
    <n v="5447000"/>
  </r>
  <r>
    <n v="2022"/>
    <x v="51"/>
    <x v="3"/>
    <n v="3134200"/>
  </r>
  <r>
    <n v="2023"/>
    <x v="52"/>
    <x v="0"/>
    <n v="57932500"/>
  </r>
  <r>
    <n v="2023"/>
    <x v="52"/>
    <x v="1"/>
    <n v="66605800"/>
  </r>
  <r>
    <n v="2023"/>
    <x v="52"/>
    <x v="2"/>
    <n v="5506000"/>
  </r>
  <r>
    <n v="2023"/>
    <x v="52"/>
    <x v="3"/>
    <n v="3167300"/>
  </r>
  <r>
    <n v="2024"/>
    <x v="53"/>
    <x v="0"/>
    <n v="58620100"/>
  </r>
  <r>
    <n v="2024"/>
    <x v="53"/>
    <x v="1"/>
    <n v="67353600"/>
  </r>
  <r>
    <n v="2024"/>
    <x v="53"/>
    <x v="2"/>
    <n v="5546900"/>
  </r>
  <r>
    <n v="2024"/>
    <x v="53"/>
    <x v="3"/>
    <n v="3186600"/>
  </r>
  <r>
    <m/>
    <x v="54"/>
    <x v="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818097-2EB7-42B0-9DA6-29FE82BA0814}"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6">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4"/>
        <item h="1" x="53"/>
        <item t="default"/>
      </items>
    </pivotField>
    <pivotField axis="axisCol" showAll="0">
      <items count="6">
        <item x="0"/>
        <item x="1"/>
        <item x="2"/>
        <item x="3"/>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numFmtId="3"/>
  </dataFields>
  <formats count="40">
    <format dxfId="79">
      <pivotArea type="all" dataOnly="0" outline="0" fieldPosition="0"/>
    </format>
    <format dxfId="78">
      <pivotArea outline="0" collapsedLevelsAreSubtotals="1" fieldPosition="0"/>
    </format>
    <format dxfId="77">
      <pivotArea type="origin" dataOnly="0" labelOnly="1" outline="0" fieldPosition="0"/>
    </format>
    <format dxfId="76">
      <pivotArea field="2" type="button" dataOnly="0" labelOnly="1" outline="0" axis="axisCol" fieldPosition="0"/>
    </format>
    <format dxfId="75">
      <pivotArea type="topRight" dataOnly="0" labelOnly="1" outline="0" fieldPosition="0"/>
    </format>
    <format dxfId="74">
      <pivotArea field="1" type="button" dataOnly="0" labelOnly="1" outline="0" axis="axisRow" fieldPosition="0"/>
    </format>
    <format dxfId="73">
      <pivotArea dataOnly="0" labelOnly="1" fieldPosition="0">
        <references count="1">
          <reference field="1" count="0"/>
        </references>
      </pivotArea>
    </format>
    <format dxfId="72">
      <pivotArea dataOnly="0" labelOnly="1" grandRow="1" outline="0" fieldPosition="0"/>
    </format>
    <format dxfId="71">
      <pivotArea dataOnly="0" labelOnly="1" fieldPosition="0">
        <references count="1">
          <reference field="2" count="4">
            <x v="0"/>
            <x v="1"/>
            <x v="2"/>
            <x v="3"/>
          </reference>
        </references>
      </pivotArea>
    </format>
    <format dxfId="70">
      <pivotArea dataOnly="0" labelOnly="1" grandCol="1" outline="0" fieldPosition="0"/>
    </format>
    <format dxfId="59">
      <pivotArea type="all" dataOnly="0" outline="0" fieldPosition="0"/>
    </format>
    <format dxfId="58">
      <pivotArea outline="0" collapsedLevelsAreSubtotals="1" fieldPosition="0"/>
    </format>
    <format dxfId="57">
      <pivotArea type="origin" dataOnly="0" labelOnly="1" outline="0" fieldPosition="0"/>
    </format>
    <format dxfId="56">
      <pivotArea field="2" type="button" dataOnly="0" labelOnly="1" outline="0" axis="axisCol" fieldPosition="0"/>
    </format>
    <format dxfId="55">
      <pivotArea type="topRight" dataOnly="0" labelOnly="1" outline="0" fieldPosition="0"/>
    </format>
    <format dxfId="54">
      <pivotArea field="1" type="button" dataOnly="0" labelOnly="1" outline="0" axis="axisRow" fieldPosition="0"/>
    </format>
    <format dxfId="53">
      <pivotArea dataOnly="0" labelOnly="1" fieldPosition="0">
        <references count="1">
          <reference field="1" count="0"/>
        </references>
      </pivotArea>
    </format>
    <format dxfId="52">
      <pivotArea dataOnly="0" labelOnly="1" grandRow="1" outline="0" fieldPosition="0"/>
    </format>
    <format dxfId="51">
      <pivotArea dataOnly="0" labelOnly="1" fieldPosition="0">
        <references count="1">
          <reference field="2" count="4">
            <x v="0"/>
            <x v="1"/>
            <x v="2"/>
            <x v="3"/>
          </reference>
        </references>
      </pivotArea>
    </format>
    <format dxfId="50">
      <pivotArea dataOnly="0" labelOnly="1" grandCol="1" outline="0" fieldPosition="0"/>
    </format>
    <format dxfId="39">
      <pivotArea type="all" dataOnly="0" outline="0" fieldPosition="0"/>
    </format>
    <format dxfId="38">
      <pivotArea outline="0" collapsedLevelsAreSubtotals="1" fieldPosition="0"/>
    </format>
    <format dxfId="37">
      <pivotArea type="origin" dataOnly="0" labelOnly="1" outline="0" fieldPosition="0"/>
    </format>
    <format dxfId="36">
      <pivotArea field="2" type="button" dataOnly="0" labelOnly="1" outline="0" axis="axisCol" fieldPosition="0"/>
    </format>
    <format dxfId="35">
      <pivotArea type="topRight" dataOnly="0" labelOnly="1" outline="0" fieldPosition="0"/>
    </format>
    <format dxfId="34">
      <pivotArea field="1" type="button" dataOnly="0" labelOnly="1" outline="0" axis="axisRow" fieldPosition="0"/>
    </format>
    <format dxfId="33">
      <pivotArea dataOnly="0" labelOnly="1" fieldPosition="0">
        <references count="1">
          <reference field="1" count="0"/>
        </references>
      </pivotArea>
    </format>
    <format dxfId="32">
      <pivotArea dataOnly="0" labelOnly="1" grandRow="1" outline="0" fieldPosition="0"/>
    </format>
    <format dxfId="31">
      <pivotArea dataOnly="0" labelOnly="1" fieldPosition="0">
        <references count="1">
          <reference field="2" count="4">
            <x v="0"/>
            <x v="1"/>
            <x v="2"/>
            <x v="3"/>
          </reference>
        </references>
      </pivotArea>
    </format>
    <format dxfId="30">
      <pivotArea dataOnly="0" labelOnly="1" grandCol="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2" type="button" dataOnly="0" labelOnly="1" outline="0" axis="axisCol" fieldPosition="0"/>
    </format>
    <format dxfId="15">
      <pivotArea type="topRight" dataOnly="0" labelOnly="1" outline="0" fieldPosition="0"/>
    </format>
    <format dxfId="14">
      <pivotArea field="1" type="button" dataOnly="0" labelOnly="1" outline="0" axis="axisRow" fieldPosition="0"/>
    </format>
    <format dxfId="13">
      <pivotArea dataOnly="0" labelOnly="1" fieldPosition="0">
        <references count="1">
          <reference field="1" count="0"/>
        </references>
      </pivotArea>
    </format>
    <format dxfId="12">
      <pivotArea dataOnly="0" labelOnly="1" grandRow="1" outline="0" fieldPosition="0"/>
    </format>
    <format dxfId="11">
      <pivotArea dataOnly="0" labelOnly="1" fieldPosition="0">
        <references count="1">
          <reference field="2" count="4">
            <x v="0"/>
            <x v="1"/>
            <x v="2"/>
            <x v="3"/>
          </reference>
        </references>
      </pivotArea>
    </format>
    <format dxfId="1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5B00B10-A81E-4D33-A522-673B3ED6E250}" name="PivotTable1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F55" firstHeaderRow="1" firstDataRow="2" firstDataCol="1" rowPageCount="1" colPageCount="1"/>
  <pivotFields count="4">
    <pivotField axis="axisCol" showAll="0">
      <items count="6">
        <item x="0"/>
        <item x="1"/>
        <item x="2"/>
        <item x="3"/>
        <item h="1" x="4"/>
        <item t="default"/>
      </items>
    </pivotField>
    <pivotField axis="axisRow" showAll="0">
      <items count="47">
        <item x="0"/>
        <item x="1"/>
        <item x="2"/>
        <item x="3"/>
        <item x="4"/>
        <item x="5"/>
        <item x="6"/>
        <item x="7"/>
        <item x="8"/>
        <item x="9"/>
        <item x="10"/>
        <item x="11"/>
        <item x="12"/>
        <item x="13"/>
        <item x="14"/>
        <item x="45"/>
        <item x="16"/>
        <item x="17"/>
        <item x="18"/>
        <item x="19"/>
        <item x="20"/>
        <item x="21"/>
        <item x="22"/>
        <item x="23"/>
        <item x="24"/>
        <item x="25"/>
        <item x="26"/>
        <item x="27"/>
        <item x="28"/>
        <item x="29"/>
        <item x="30"/>
        <item x="31"/>
        <item x="32"/>
        <item x="33"/>
        <item x="34"/>
        <item x="35"/>
        <item x="36"/>
        <item x="37"/>
        <item x="38"/>
        <item x="39"/>
        <item x="40"/>
        <item x="41"/>
        <item x="42"/>
        <item x="43"/>
        <item x="44"/>
        <item x="15"/>
        <item t="default"/>
      </items>
    </pivotField>
    <pivotField axis="axisPage" showAll="0">
      <items count="5">
        <item x="0"/>
        <item x="1"/>
        <item x="2"/>
        <item x="3"/>
        <item t="default"/>
      </items>
    </pivotField>
    <pivotField dataField="1" showAll="0"/>
  </pivotFields>
  <rowFields count="1">
    <field x="1"/>
  </rowFields>
  <rowItems count="46">
    <i>
      <x/>
    </i>
    <i>
      <x v="1"/>
    </i>
    <i>
      <x v="2"/>
    </i>
    <i>
      <x v="3"/>
    </i>
    <i>
      <x v="4"/>
    </i>
    <i>
      <x v="5"/>
    </i>
    <i>
      <x v="6"/>
    </i>
    <i>
      <x v="7"/>
    </i>
    <i>
      <x v="8"/>
    </i>
    <i>
      <x v="9"/>
    </i>
    <i>
      <x v="10"/>
    </i>
    <i>
      <x v="11"/>
    </i>
    <i>
      <x v="12"/>
    </i>
    <i>
      <x v="13"/>
    </i>
    <i>
      <x v="14"/>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t="grand">
      <x/>
    </i>
  </rowItems>
  <colFields count="1">
    <field x="0"/>
  </colFields>
  <colItems count="5">
    <i>
      <x/>
    </i>
    <i>
      <x v="1"/>
    </i>
    <i>
      <x v="2"/>
    </i>
    <i>
      <x v="3"/>
    </i>
    <i t="grand">
      <x/>
    </i>
  </colItems>
  <pageFields count="1">
    <pageField fld="2" hier="-1"/>
  </pageFields>
  <dataFields count="1">
    <dataField name="Sum of TOTAL_FIRES" fld="3" baseField="0" baseItem="0" numFmtId="3"/>
  </dataFields>
  <formats count="40">
    <format dxfId="69">
      <pivotArea type="all" dataOnly="0" outline="0" fieldPosition="0"/>
    </format>
    <format dxfId="68">
      <pivotArea outline="0" collapsedLevelsAreSubtotals="1" fieldPosition="0"/>
    </format>
    <format dxfId="67">
      <pivotArea type="origin" dataOnly="0" labelOnly="1" outline="0" fieldPosition="0"/>
    </format>
    <format dxfId="66">
      <pivotArea field="0" type="button" dataOnly="0" labelOnly="1" outline="0" axis="axisCol" fieldPosition="0"/>
    </format>
    <format dxfId="65">
      <pivotArea type="topRight" dataOnly="0" labelOnly="1" outline="0" fieldPosition="0"/>
    </format>
    <format dxfId="64">
      <pivotArea field="1" type="button" dataOnly="0" labelOnly="1" outline="0" axis="axisRow" fieldPosition="0"/>
    </format>
    <format dxfId="63">
      <pivotArea dataOnly="0" labelOnly="1" fieldPosition="0">
        <references count="1">
          <reference field="1" count="45">
            <x v="0"/>
            <x v="1"/>
            <x v="2"/>
            <x v="3"/>
            <x v="4"/>
            <x v="5"/>
            <x v="6"/>
            <x v="7"/>
            <x v="8"/>
            <x v="9"/>
            <x v="10"/>
            <x v="11"/>
            <x v="12"/>
            <x v="13"/>
            <x v="14"/>
            <x v="16"/>
            <x v="17"/>
            <x v="18"/>
            <x v="19"/>
            <x v="20"/>
            <x v="21"/>
            <x v="22"/>
            <x v="23"/>
            <x v="24"/>
            <x v="25"/>
            <x v="26"/>
            <x v="27"/>
            <x v="28"/>
            <x v="29"/>
            <x v="30"/>
            <x v="31"/>
            <x v="32"/>
            <x v="33"/>
            <x v="34"/>
            <x v="35"/>
            <x v="36"/>
            <x v="37"/>
            <x v="38"/>
            <x v="39"/>
            <x v="40"/>
            <x v="41"/>
            <x v="42"/>
            <x v="43"/>
            <x v="44"/>
            <x v="45"/>
          </reference>
        </references>
      </pivotArea>
    </format>
    <format dxfId="62">
      <pivotArea dataOnly="0" labelOnly="1" grandRow="1" outline="0" fieldPosition="0"/>
    </format>
    <format dxfId="61">
      <pivotArea dataOnly="0" labelOnly="1" fieldPosition="0">
        <references count="1">
          <reference field="0" count="0"/>
        </references>
      </pivotArea>
    </format>
    <format dxfId="60">
      <pivotArea dataOnly="0" labelOnly="1" grandCol="1" outline="0" fieldPosition="0"/>
    </format>
    <format dxfId="49">
      <pivotArea type="all" dataOnly="0" outline="0" fieldPosition="0"/>
    </format>
    <format dxfId="48">
      <pivotArea outline="0" collapsedLevelsAreSubtotals="1" fieldPosition="0"/>
    </format>
    <format dxfId="47">
      <pivotArea type="origin" dataOnly="0" labelOnly="1" outline="0" fieldPosition="0"/>
    </format>
    <format dxfId="46">
      <pivotArea field="0" type="button" dataOnly="0" labelOnly="1" outline="0" axis="axisCol" fieldPosition="0"/>
    </format>
    <format dxfId="45">
      <pivotArea type="topRight" dataOnly="0" labelOnly="1" outline="0" fieldPosition="0"/>
    </format>
    <format dxfId="44">
      <pivotArea field="1" type="button" dataOnly="0" labelOnly="1" outline="0" axis="axisRow" fieldPosition="0"/>
    </format>
    <format dxfId="43">
      <pivotArea dataOnly="0" labelOnly="1" fieldPosition="0">
        <references count="1">
          <reference field="1" count="45">
            <x v="0"/>
            <x v="1"/>
            <x v="2"/>
            <x v="3"/>
            <x v="4"/>
            <x v="5"/>
            <x v="6"/>
            <x v="7"/>
            <x v="8"/>
            <x v="9"/>
            <x v="10"/>
            <x v="11"/>
            <x v="12"/>
            <x v="13"/>
            <x v="14"/>
            <x v="16"/>
            <x v="17"/>
            <x v="18"/>
            <x v="19"/>
            <x v="20"/>
            <x v="21"/>
            <x v="22"/>
            <x v="23"/>
            <x v="24"/>
            <x v="25"/>
            <x v="26"/>
            <x v="27"/>
            <x v="28"/>
            <x v="29"/>
            <x v="30"/>
            <x v="31"/>
            <x v="32"/>
            <x v="33"/>
            <x v="34"/>
            <x v="35"/>
            <x v="36"/>
            <x v="37"/>
            <x v="38"/>
            <x v="39"/>
            <x v="40"/>
            <x v="41"/>
            <x v="42"/>
            <x v="43"/>
            <x v="44"/>
            <x v="45"/>
          </reference>
        </references>
      </pivotArea>
    </format>
    <format dxfId="42">
      <pivotArea dataOnly="0" labelOnly="1" grandRow="1" outline="0" fieldPosition="0"/>
    </format>
    <format dxfId="41">
      <pivotArea dataOnly="0" labelOnly="1" fieldPosition="0">
        <references count="1">
          <reference field="0" count="0"/>
        </references>
      </pivotArea>
    </format>
    <format dxfId="40">
      <pivotArea dataOnly="0" labelOnly="1" grandCol="1" outline="0"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0" type="button" dataOnly="0" labelOnly="1" outline="0" axis="axisCol" fieldPosition="0"/>
    </format>
    <format dxfId="25">
      <pivotArea type="topRight" dataOnly="0" labelOnly="1" outline="0" fieldPosition="0"/>
    </format>
    <format dxfId="24">
      <pivotArea field="1" type="button" dataOnly="0" labelOnly="1" outline="0" axis="axisRow" fieldPosition="0"/>
    </format>
    <format dxfId="23">
      <pivotArea dataOnly="0" labelOnly="1" fieldPosition="0">
        <references count="1">
          <reference field="1" count="45">
            <x v="0"/>
            <x v="1"/>
            <x v="2"/>
            <x v="3"/>
            <x v="4"/>
            <x v="5"/>
            <x v="6"/>
            <x v="7"/>
            <x v="8"/>
            <x v="9"/>
            <x v="10"/>
            <x v="11"/>
            <x v="12"/>
            <x v="13"/>
            <x v="14"/>
            <x v="16"/>
            <x v="17"/>
            <x v="18"/>
            <x v="19"/>
            <x v="20"/>
            <x v="21"/>
            <x v="22"/>
            <x v="23"/>
            <x v="24"/>
            <x v="25"/>
            <x v="26"/>
            <x v="27"/>
            <x v="28"/>
            <x v="29"/>
            <x v="30"/>
            <x v="31"/>
            <x v="32"/>
            <x v="33"/>
            <x v="34"/>
            <x v="35"/>
            <x v="36"/>
            <x v="37"/>
            <x v="38"/>
            <x v="39"/>
            <x v="40"/>
            <x v="41"/>
            <x v="42"/>
            <x v="43"/>
            <x v="44"/>
            <x v="45"/>
          </reference>
        </references>
      </pivotArea>
    </format>
    <format dxfId="22">
      <pivotArea dataOnly="0" labelOnly="1" grandRow="1" outline="0" fieldPosition="0"/>
    </format>
    <format dxfId="21">
      <pivotArea dataOnly="0" labelOnly="1" fieldPosition="0">
        <references count="1">
          <reference field="0" count="0"/>
        </references>
      </pivotArea>
    </format>
    <format dxfId="20">
      <pivotArea dataOnly="0" labelOnly="1" grandCol="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0" type="button" dataOnly="0" labelOnly="1" outline="0" axis="axisCol" fieldPosition="0"/>
    </format>
    <format dxfId="5">
      <pivotArea type="topRight" dataOnly="0" labelOnly="1" outline="0" fieldPosition="0"/>
    </format>
    <format dxfId="4">
      <pivotArea field="1" type="button" dataOnly="0" labelOnly="1" outline="0" axis="axisRow" fieldPosition="0"/>
    </format>
    <format dxfId="3">
      <pivotArea dataOnly="0" labelOnly="1" fieldPosition="0">
        <references count="1">
          <reference field="1" count="45">
            <x v="0"/>
            <x v="1"/>
            <x v="2"/>
            <x v="3"/>
            <x v="4"/>
            <x v="5"/>
            <x v="6"/>
            <x v="7"/>
            <x v="8"/>
            <x v="9"/>
            <x v="10"/>
            <x v="11"/>
            <x v="12"/>
            <x v="13"/>
            <x v="14"/>
            <x v="16"/>
            <x v="17"/>
            <x v="18"/>
            <x v="19"/>
            <x v="20"/>
            <x v="21"/>
            <x v="22"/>
            <x v="23"/>
            <x v="24"/>
            <x v="25"/>
            <x v="26"/>
            <x v="27"/>
            <x v="28"/>
            <x v="29"/>
            <x v="30"/>
            <x v="31"/>
            <x v="32"/>
            <x v="33"/>
            <x v="34"/>
            <x v="35"/>
            <x v="36"/>
            <x v="37"/>
            <x v="38"/>
            <x v="39"/>
            <x v="40"/>
            <x v="41"/>
            <x v="42"/>
            <x v="43"/>
            <x v="44"/>
            <x v="45"/>
          </reference>
        </references>
      </pivotArea>
    </format>
    <format dxfId="2">
      <pivotArea dataOnly="0" labelOnly="1" grandRow="1" outline="0" fieldPosition="0"/>
    </format>
    <format dxfId="1">
      <pivotArea dataOnly="0" labelOnly="1" fieldPosition="0">
        <references count="1">
          <reference field="0"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gov.uk/government/collections/fire-statistics" TargetMode="External"/><Relationship Id="rId13" Type="http://schemas.openxmlformats.org/officeDocument/2006/relationships/printerSettings" Target="../printerSettings/printerSettings8.bin"/><Relationship Id="rId3" Type="http://schemas.openxmlformats.org/officeDocument/2006/relationships/hyperlink" Target="https://code.statisticsauthority.gov.uk/" TargetMode="External"/><Relationship Id="rId7" Type="http://schemas.openxmlformats.org/officeDocument/2006/relationships/hyperlink" Target="https://www.statisticsauthority.gov.uk/code-of-practice/"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https://www.firescotland.gov.uk/about-us/fire-and-rescue-statistics.aspx" TargetMode="External"/><Relationship Id="rId1" Type="http://schemas.openxmlformats.org/officeDocument/2006/relationships/hyperlink" Target="https://gov.wales/fire-and-rescue-incident-statistics" TargetMode="External"/><Relationship Id="rId6" Type="http://schemas.openxmlformats.org/officeDocument/2006/relationships/hyperlink" Target="mailto:stats.inclusion@gov.wales" TargetMode="External"/><Relationship Id="rId11" Type="http://schemas.openxmlformats.org/officeDocument/2006/relationships/hyperlink" Target="https://www.firescotland.gov.uk/about/statistics/" TargetMode="External"/><Relationship Id="rId5" Type="http://schemas.openxmlformats.org/officeDocument/2006/relationships/hyperlink" Target="mailto:National.Statistics@firescotland.gov.uk" TargetMode="External"/><Relationship Id="rId10" Type="http://schemas.openxmlformats.org/officeDocument/2006/relationships/hyperlink" Target="mailto:statsinclusion@wales.gsi.gov.uk" TargetMode="External"/><Relationship Id="rId4" Type="http://schemas.openxmlformats.org/officeDocument/2006/relationships/hyperlink" Target="https://www.gov.uk/government/collections/fire-statistics-monitor" TargetMode="External"/><Relationship Id="rId9" Type="http://schemas.openxmlformats.org/officeDocument/2006/relationships/hyperlink" Target="mailto:SFRS.PerformanceDataServices1@firescotland.gov.uk" TargetMode="Externa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zoomScaleNormal="100" workbookViewId="0"/>
  </sheetViews>
  <sheetFormatPr defaultRowHeight="12.75" x14ac:dyDescent="0.2"/>
  <cols>
    <col min="1" max="1" width="87.140625" style="2" customWidth="1"/>
    <col min="2" max="255" width="9.42578125" style="2" customWidth="1"/>
    <col min="256" max="256" width="2.85546875" style="2" customWidth="1"/>
    <col min="257" max="257" width="74" style="2" bestFit="1" customWidth="1"/>
    <col min="258" max="511" width="9.42578125" style="2" customWidth="1"/>
    <col min="512" max="512" width="2.85546875" style="2" customWidth="1"/>
    <col min="513" max="513" width="74" style="2" bestFit="1" customWidth="1"/>
    <col min="514" max="767" width="9.42578125" style="2" customWidth="1"/>
    <col min="768" max="768" width="2.85546875" style="2" customWidth="1"/>
    <col min="769" max="769" width="74" style="2" bestFit="1" customWidth="1"/>
    <col min="770" max="1023" width="9.42578125" style="2" customWidth="1"/>
    <col min="1024" max="1024" width="2.85546875" style="2" customWidth="1"/>
    <col min="1025" max="1025" width="74" style="2" bestFit="1" customWidth="1"/>
    <col min="1026" max="1279" width="9.42578125" style="2" customWidth="1"/>
    <col min="1280" max="1280" width="2.85546875" style="2" customWidth="1"/>
    <col min="1281" max="1281" width="74" style="2" bestFit="1" customWidth="1"/>
    <col min="1282" max="1535" width="9.42578125" style="2" customWidth="1"/>
    <col min="1536" max="1536" width="2.85546875" style="2" customWidth="1"/>
    <col min="1537" max="1537" width="74" style="2" bestFit="1" customWidth="1"/>
    <col min="1538" max="1791" width="9.42578125" style="2" customWidth="1"/>
    <col min="1792" max="1792" width="2.85546875" style="2" customWidth="1"/>
    <col min="1793" max="1793" width="74" style="2" bestFit="1" customWidth="1"/>
    <col min="1794" max="2047" width="9.42578125" style="2" customWidth="1"/>
    <col min="2048" max="2048" width="2.85546875" style="2" customWidth="1"/>
    <col min="2049" max="2049" width="74" style="2" bestFit="1" customWidth="1"/>
    <col min="2050" max="2303" width="9.42578125" style="2" customWidth="1"/>
    <col min="2304" max="2304" width="2.85546875" style="2" customWidth="1"/>
    <col min="2305" max="2305" width="74" style="2" bestFit="1" customWidth="1"/>
    <col min="2306" max="2559" width="9.42578125" style="2" customWidth="1"/>
    <col min="2560" max="2560" width="2.85546875" style="2" customWidth="1"/>
    <col min="2561" max="2561" width="74" style="2" bestFit="1" customWidth="1"/>
    <col min="2562" max="2815" width="9.42578125" style="2" customWidth="1"/>
    <col min="2816" max="2816" width="2.85546875" style="2" customWidth="1"/>
    <col min="2817" max="2817" width="74" style="2" bestFit="1" customWidth="1"/>
    <col min="2818" max="3071" width="9.42578125" style="2" customWidth="1"/>
    <col min="3072" max="3072" width="2.85546875" style="2" customWidth="1"/>
    <col min="3073" max="3073" width="74" style="2" bestFit="1" customWidth="1"/>
    <col min="3074" max="3327" width="9.42578125" style="2" customWidth="1"/>
    <col min="3328" max="3328" width="2.85546875" style="2" customWidth="1"/>
    <col min="3329" max="3329" width="74" style="2" bestFit="1" customWidth="1"/>
    <col min="3330" max="3583" width="9.42578125" style="2" customWidth="1"/>
    <col min="3584" max="3584" width="2.85546875" style="2" customWidth="1"/>
    <col min="3585" max="3585" width="74" style="2" bestFit="1" customWidth="1"/>
    <col min="3586" max="3839" width="9.42578125" style="2" customWidth="1"/>
    <col min="3840" max="3840" width="2.85546875" style="2" customWidth="1"/>
    <col min="3841" max="3841" width="74" style="2" bestFit="1" customWidth="1"/>
    <col min="3842" max="4095" width="9.42578125" style="2" customWidth="1"/>
    <col min="4096" max="4096" width="2.85546875" style="2" customWidth="1"/>
    <col min="4097" max="4097" width="74" style="2" bestFit="1" customWidth="1"/>
    <col min="4098" max="4351" width="9.42578125" style="2" customWidth="1"/>
    <col min="4352" max="4352" width="2.85546875" style="2" customWidth="1"/>
    <col min="4353" max="4353" width="74" style="2" bestFit="1" customWidth="1"/>
    <col min="4354" max="4607" width="9.42578125" style="2" customWidth="1"/>
    <col min="4608" max="4608" width="2.85546875" style="2" customWidth="1"/>
    <col min="4609" max="4609" width="74" style="2" bestFit="1" customWidth="1"/>
    <col min="4610" max="4863" width="9.42578125" style="2" customWidth="1"/>
    <col min="4864" max="4864" width="2.85546875" style="2" customWidth="1"/>
    <col min="4865" max="4865" width="74" style="2" bestFit="1" customWidth="1"/>
    <col min="4866" max="5119" width="9.42578125" style="2" customWidth="1"/>
    <col min="5120" max="5120" width="2.85546875" style="2" customWidth="1"/>
    <col min="5121" max="5121" width="74" style="2" bestFit="1" customWidth="1"/>
    <col min="5122" max="5375" width="9.42578125" style="2" customWidth="1"/>
    <col min="5376" max="5376" width="2.85546875" style="2" customWidth="1"/>
    <col min="5377" max="5377" width="74" style="2" bestFit="1" customWidth="1"/>
    <col min="5378" max="5631" width="9.42578125" style="2" customWidth="1"/>
    <col min="5632" max="5632" width="2.85546875" style="2" customWidth="1"/>
    <col min="5633" max="5633" width="74" style="2" bestFit="1" customWidth="1"/>
    <col min="5634" max="5887" width="9.42578125" style="2" customWidth="1"/>
    <col min="5888" max="5888" width="2.85546875" style="2" customWidth="1"/>
    <col min="5889" max="5889" width="74" style="2" bestFit="1" customWidth="1"/>
    <col min="5890" max="6143" width="9.42578125" style="2" customWidth="1"/>
    <col min="6144" max="6144" width="2.85546875" style="2" customWidth="1"/>
    <col min="6145" max="6145" width="74" style="2" bestFit="1" customWidth="1"/>
    <col min="6146" max="6399" width="9.42578125" style="2" customWidth="1"/>
    <col min="6400" max="6400" width="2.85546875" style="2" customWidth="1"/>
    <col min="6401" max="6401" width="74" style="2" bestFit="1" customWidth="1"/>
    <col min="6402" max="6655" width="9.42578125" style="2" customWidth="1"/>
    <col min="6656" max="6656" width="2.85546875" style="2" customWidth="1"/>
    <col min="6657" max="6657" width="74" style="2" bestFit="1" customWidth="1"/>
    <col min="6658" max="6911" width="9.42578125" style="2" customWidth="1"/>
    <col min="6912" max="6912" width="2.85546875" style="2" customWidth="1"/>
    <col min="6913" max="6913" width="74" style="2" bestFit="1" customWidth="1"/>
    <col min="6914" max="7167" width="9.42578125" style="2" customWidth="1"/>
    <col min="7168" max="7168" width="2.85546875" style="2" customWidth="1"/>
    <col min="7169" max="7169" width="74" style="2" bestFit="1" customWidth="1"/>
    <col min="7170" max="7423" width="9.42578125" style="2" customWidth="1"/>
    <col min="7424" max="7424" width="2.85546875" style="2" customWidth="1"/>
    <col min="7425" max="7425" width="74" style="2" bestFit="1" customWidth="1"/>
    <col min="7426" max="7679" width="9.42578125" style="2" customWidth="1"/>
    <col min="7680" max="7680" width="2.85546875" style="2" customWidth="1"/>
    <col min="7681" max="7681" width="74" style="2" bestFit="1" customWidth="1"/>
    <col min="7682" max="7935" width="9.42578125" style="2" customWidth="1"/>
    <col min="7936" max="7936" width="2.85546875" style="2" customWidth="1"/>
    <col min="7937" max="7937" width="74" style="2" bestFit="1" customWidth="1"/>
    <col min="7938" max="8191" width="9.42578125" style="2" customWidth="1"/>
    <col min="8192" max="8192" width="2.85546875" style="2" customWidth="1"/>
    <col min="8193" max="8193" width="74" style="2" bestFit="1" customWidth="1"/>
    <col min="8194" max="8447" width="9.42578125" style="2" customWidth="1"/>
    <col min="8448" max="8448" width="2.85546875" style="2" customWidth="1"/>
    <col min="8449" max="8449" width="74" style="2" bestFit="1" customWidth="1"/>
    <col min="8450" max="8703" width="9.42578125" style="2" customWidth="1"/>
    <col min="8704" max="8704" width="2.85546875" style="2" customWidth="1"/>
    <col min="8705" max="8705" width="74" style="2" bestFit="1" customWidth="1"/>
    <col min="8706" max="8959" width="9.42578125" style="2" customWidth="1"/>
    <col min="8960" max="8960" width="2.85546875" style="2" customWidth="1"/>
    <col min="8961" max="8961" width="74" style="2" bestFit="1" customWidth="1"/>
    <col min="8962" max="9215" width="9.42578125" style="2" customWidth="1"/>
    <col min="9216" max="9216" width="2.85546875" style="2" customWidth="1"/>
    <col min="9217" max="9217" width="74" style="2" bestFit="1" customWidth="1"/>
    <col min="9218" max="9471" width="9.42578125" style="2" customWidth="1"/>
    <col min="9472" max="9472" width="2.85546875" style="2" customWidth="1"/>
    <col min="9473" max="9473" width="74" style="2" bestFit="1" customWidth="1"/>
    <col min="9474" max="9727" width="9.42578125" style="2" customWidth="1"/>
    <col min="9728" max="9728" width="2.85546875" style="2" customWidth="1"/>
    <col min="9729" max="9729" width="74" style="2" bestFit="1" customWidth="1"/>
    <col min="9730" max="9983" width="9.42578125" style="2" customWidth="1"/>
    <col min="9984" max="9984" width="2.85546875" style="2" customWidth="1"/>
    <col min="9985" max="9985" width="74" style="2" bestFit="1" customWidth="1"/>
    <col min="9986" max="10239" width="9.42578125" style="2" customWidth="1"/>
    <col min="10240" max="10240" width="2.85546875" style="2" customWidth="1"/>
    <col min="10241" max="10241" width="74" style="2" bestFit="1" customWidth="1"/>
    <col min="10242" max="10495" width="9.42578125" style="2" customWidth="1"/>
    <col min="10496" max="10496" width="2.85546875" style="2" customWidth="1"/>
    <col min="10497" max="10497" width="74" style="2" bestFit="1" customWidth="1"/>
    <col min="10498" max="10751" width="9.42578125" style="2" customWidth="1"/>
    <col min="10752" max="10752" width="2.85546875" style="2" customWidth="1"/>
    <col min="10753" max="10753" width="74" style="2" bestFit="1" customWidth="1"/>
    <col min="10754" max="11007" width="9.42578125" style="2" customWidth="1"/>
    <col min="11008" max="11008" width="2.85546875" style="2" customWidth="1"/>
    <col min="11009" max="11009" width="74" style="2" bestFit="1" customWidth="1"/>
    <col min="11010" max="11263" width="9.42578125" style="2" customWidth="1"/>
    <col min="11264" max="11264" width="2.85546875" style="2" customWidth="1"/>
    <col min="11265" max="11265" width="74" style="2" bestFit="1" customWidth="1"/>
    <col min="11266" max="11519" width="9.42578125" style="2" customWidth="1"/>
    <col min="11520" max="11520" width="2.85546875" style="2" customWidth="1"/>
    <col min="11521" max="11521" width="74" style="2" bestFit="1" customWidth="1"/>
    <col min="11522" max="11775" width="9.42578125" style="2" customWidth="1"/>
    <col min="11776" max="11776" width="2.85546875" style="2" customWidth="1"/>
    <col min="11777" max="11777" width="74" style="2" bestFit="1" customWidth="1"/>
    <col min="11778" max="12031" width="9.42578125" style="2" customWidth="1"/>
    <col min="12032" max="12032" width="2.85546875" style="2" customWidth="1"/>
    <col min="12033" max="12033" width="74" style="2" bestFit="1" customWidth="1"/>
    <col min="12034" max="12287" width="9.42578125" style="2" customWidth="1"/>
    <col min="12288" max="12288" width="2.85546875" style="2" customWidth="1"/>
    <col min="12289" max="12289" width="74" style="2" bestFit="1" customWidth="1"/>
    <col min="12290" max="12543" width="9.42578125" style="2" customWidth="1"/>
    <col min="12544" max="12544" width="2.85546875" style="2" customWidth="1"/>
    <col min="12545" max="12545" width="74" style="2" bestFit="1" customWidth="1"/>
    <col min="12546" max="12799" width="9.42578125" style="2" customWidth="1"/>
    <col min="12800" max="12800" width="2.85546875" style="2" customWidth="1"/>
    <col min="12801" max="12801" width="74" style="2" bestFit="1" customWidth="1"/>
    <col min="12802" max="13055" width="9.42578125" style="2" customWidth="1"/>
    <col min="13056" max="13056" width="2.85546875" style="2" customWidth="1"/>
    <col min="13057" max="13057" width="74" style="2" bestFit="1" customWidth="1"/>
    <col min="13058" max="13311" width="9.42578125" style="2" customWidth="1"/>
    <col min="13312" max="13312" width="2.85546875" style="2" customWidth="1"/>
    <col min="13313" max="13313" width="74" style="2" bestFit="1" customWidth="1"/>
    <col min="13314" max="13567" width="9.42578125" style="2" customWidth="1"/>
    <col min="13568" max="13568" width="2.85546875" style="2" customWidth="1"/>
    <col min="13569" max="13569" width="74" style="2" bestFit="1" customWidth="1"/>
    <col min="13570" max="13823" width="9.42578125" style="2" customWidth="1"/>
    <col min="13824" max="13824" width="2.85546875" style="2" customWidth="1"/>
    <col min="13825" max="13825" width="74" style="2" bestFit="1" customWidth="1"/>
    <col min="13826" max="14079" width="9.42578125" style="2" customWidth="1"/>
    <col min="14080" max="14080" width="2.85546875" style="2" customWidth="1"/>
    <col min="14081" max="14081" width="74" style="2" bestFit="1" customWidth="1"/>
    <col min="14082" max="14335" width="9.42578125" style="2" customWidth="1"/>
    <col min="14336" max="14336" width="2.85546875" style="2" customWidth="1"/>
    <col min="14337" max="14337" width="74" style="2" bestFit="1" customWidth="1"/>
    <col min="14338" max="14591" width="9.42578125" style="2" customWidth="1"/>
    <col min="14592" max="14592" width="2.85546875" style="2" customWidth="1"/>
    <col min="14593" max="14593" width="74" style="2" bestFit="1" customWidth="1"/>
    <col min="14594" max="14847" width="9.42578125" style="2" customWidth="1"/>
    <col min="14848" max="14848" width="2.85546875" style="2" customWidth="1"/>
    <col min="14849" max="14849" width="74" style="2" bestFit="1" customWidth="1"/>
    <col min="14850" max="15103" width="9.42578125" style="2" customWidth="1"/>
    <col min="15104" max="15104" width="2.85546875" style="2" customWidth="1"/>
    <col min="15105" max="15105" width="74" style="2" bestFit="1" customWidth="1"/>
    <col min="15106" max="15359" width="9.42578125" style="2" customWidth="1"/>
    <col min="15360" max="15360" width="2.85546875" style="2" customWidth="1"/>
    <col min="15361" max="15361" width="74" style="2" bestFit="1" customWidth="1"/>
    <col min="15362" max="15615" width="9.42578125" style="2" customWidth="1"/>
    <col min="15616" max="15616" width="2.85546875" style="2" customWidth="1"/>
    <col min="15617" max="15617" width="74" style="2" bestFit="1" customWidth="1"/>
    <col min="15618" max="15871" width="9.42578125" style="2" customWidth="1"/>
    <col min="15872" max="15872" width="2.85546875" style="2" customWidth="1"/>
    <col min="15873" max="15873" width="74" style="2" bestFit="1" customWidth="1"/>
    <col min="15874" max="16127" width="9.42578125" style="2" customWidth="1"/>
    <col min="16128" max="16128" width="2.85546875" style="2" customWidth="1"/>
    <col min="16129" max="16129" width="74" style="2" bestFit="1" customWidth="1"/>
    <col min="16130" max="16384" width="9.42578125" style="2" customWidth="1"/>
  </cols>
  <sheetData>
    <row r="1" spans="1:11" ht="84" customHeight="1" x14ac:dyDescent="0.2">
      <c r="A1" s="8" t="e" vm="1">
        <v>#VALUE!</v>
      </c>
    </row>
    <row r="2" spans="1:11" ht="27" x14ac:dyDescent="0.35">
      <c r="A2" s="9" t="s">
        <v>0</v>
      </c>
    </row>
    <row r="3" spans="1:11" ht="23.25" x14ac:dyDescent="0.2">
      <c r="A3" s="12" t="str">
        <f>_xlfn.CONCAT("England, year ending ",config!B5," ",config!B6,": data tables")</f>
        <v>England, year ending March 2026: data tables</v>
      </c>
    </row>
    <row r="4" spans="1:11" ht="45" customHeight="1" x14ac:dyDescent="0.25">
      <c r="A4" s="10" t="s">
        <v>1</v>
      </c>
      <c r="C4" s="3"/>
      <c r="K4" s="4"/>
    </row>
    <row r="5" spans="1:11" ht="31.5" customHeight="1" x14ac:dyDescent="0.2">
      <c r="A5" s="14" t="str">
        <f>_xlfn.CONCAT("Responsible Statistician: ",config!B4)</f>
        <v>Responsible Statistician: Paul Gaught-Allen</v>
      </c>
      <c r="B5" s="5"/>
    </row>
    <row r="6" spans="1:11" ht="31.5" customHeight="1" x14ac:dyDescent="0.2">
      <c r="A6" s="16" t="s">
        <v>122</v>
      </c>
      <c r="B6" s="5"/>
    </row>
    <row r="7" spans="1:11" ht="15.75" customHeight="1" x14ac:dyDescent="0.2">
      <c r="A7" s="17" t="s">
        <v>120</v>
      </c>
      <c r="B7" s="1"/>
    </row>
    <row r="8" spans="1:11" ht="31.5" customHeight="1" x14ac:dyDescent="0.2">
      <c r="A8" s="13" t="str">
        <f>_xlfn.CONCAT("Published: ",config!B1)</f>
        <v>Published: 22 July 2026</v>
      </c>
      <c r="B8" s="6"/>
    </row>
    <row r="9" spans="1:11" ht="15.75" customHeight="1" x14ac:dyDescent="0.2">
      <c r="A9" s="13" t="str">
        <f>_xlfn.CONCAT("Next update: ",config!B2)</f>
        <v>Next update: 28 October 2026</v>
      </c>
      <c r="B9" s="6"/>
    </row>
    <row r="10" spans="1:11" ht="31.5" customHeight="1" x14ac:dyDescent="0.2">
      <c r="A10" s="14" t="str">
        <f>_xlfn.CONCAT("Crown copyright © ",config!B8)</f>
        <v>Crown copyright © 2026</v>
      </c>
    </row>
    <row r="11" spans="1:11" ht="15.75" customHeight="1" x14ac:dyDescent="0.2">
      <c r="A11" s="15" t="s">
        <v>2</v>
      </c>
    </row>
    <row r="12" spans="1:11" ht="31.5" customHeight="1" x14ac:dyDescent="0.2">
      <c r="A12" s="11" t="s">
        <v>3</v>
      </c>
    </row>
    <row r="13" spans="1:11" ht="15.75" customHeight="1" x14ac:dyDescent="0.2">
      <c r="A13" s="7" t="s">
        <v>4</v>
      </c>
    </row>
    <row r="14" spans="1:11" ht="15.75" customHeight="1" x14ac:dyDescent="0.2">
      <c r="A14" s="18" t="s">
        <v>121</v>
      </c>
    </row>
  </sheetData>
  <hyperlinks>
    <hyperlink ref="A11" location="Contents!A1" display="Contents" xr:uid="{7AED8849-8E75-47A1-8E92-4E04DCB6FAAE}"/>
    <hyperlink ref="A9" r:id="rId1" display="Next update: 24 October 2024" xr:uid="{F85B8E63-BF7F-4258-88C2-E4F94C1CFAEC}"/>
    <hyperlink ref="A8" r:id="rId2" display="Published: 12 August 2021" xr:uid="{75DAF4DC-77C5-4BFB-ABEF-9F1D86A92E21}"/>
    <hyperlink ref="A7" r:id="rId3" xr:uid="{85AD6C91-59F2-4DF2-807E-3AF43FAD0D44}"/>
    <hyperlink ref="A6" r:id="rId4" xr:uid="{5F233CB4-9C9A-4EF4-BB5D-4B8937DF7EB7}"/>
    <hyperlink ref="A14" r:id="rId5" xr:uid="{0FB788C6-ED90-4747-9909-9DAAC3E71F1F}"/>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B9"/>
  <sheetViews>
    <sheetView zoomScaleNormal="100" workbookViewId="0">
      <selection sqref="A1:B9"/>
    </sheetView>
  </sheetViews>
  <sheetFormatPr defaultRowHeight="15" x14ac:dyDescent="0.2"/>
  <cols>
    <col min="1" max="1" width="21.28515625" style="22" bestFit="1" customWidth="1"/>
    <col min="2" max="2" width="25" style="22" customWidth="1"/>
    <col min="3" max="16384" width="9.140625" style="22"/>
  </cols>
  <sheetData>
    <row r="1" spans="1:2" ht="15.75" x14ac:dyDescent="0.25">
      <c r="A1" s="21" t="s">
        <v>5</v>
      </c>
      <c r="B1" s="22" t="s">
        <v>152</v>
      </c>
    </row>
    <row r="2" spans="1:2" x14ac:dyDescent="0.2">
      <c r="A2" s="22" t="s">
        <v>6</v>
      </c>
      <c r="B2" s="22" t="s">
        <v>153</v>
      </c>
    </row>
    <row r="3" spans="1:2" x14ac:dyDescent="0.2">
      <c r="A3" s="22" t="s">
        <v>7</v>
      </c>
      <c r="B3" s="22" t="s">
        <v>154</v>
      </c>
    </row>
    <row r="4" spans="1:2" x14ac:dyDescent="0.2">
      <c r="A4" s="22" t="s">
        <v>8</v>
      </c>
      <c r="B4" s="22" t="s">
        <v>155</v>
      </c>
    </row>
    <row r="5" spans="1:2" x14ac:dyDescent="0.2">
      <c r="A5" s="22" t="s">
        <v>9</v>
      </c>
      <c r="B5" s="22" t="s">
        <v>156</v>
      </c>
    </row>
    <row r="6" spans="1:2" x14ac:dyDescent="0.2">
      <c r="A6" s="22" t="s">
        <v>10</v>
      </c>
      <c r="B6" s="22">
        <v>2026</v>
      </c>
    </row>
    <row r="7" spans="1:2" x14ac:dyDescent="0.2">
      <c r="A7" s="22" t="s">
        <v>103</v>
      </c>
      <c r="B7" s="22" t="s">
        <v>110</v>
      </c>
    </row>
    <row r="8" spans="1:2" x14ac:dyDescent="0.2">
      <c r="A8" s="22" t="s">
        <v>104</v>
      </c>
      <c r="B8" s="22">
        <v>2026</v>
      </c>
    </row>
    <row r="9" spans="1:2" x14ac:dyDescent="0.2">
      <c r="A9" s="22" t="s">
        <v>124</v>
      </c>
      <c r="B9" s="22">
        <v>2024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zoomScaleNormal="100" workbookViewId="0"/>
  </sheetViews>
  <sheetFormatPr defaultColWidth="9.42578125" defaultRowHeight="15" x14ac:dyDescent="0.2"/>
  <cols>
    <col min="1" max="1" width="17.5703125" style="36" customWidth="1"/>
    <col min="2" max="2" width="68" style="42" customWidth="1"/>
    <col min="3" max="3" width="64.7109375" style="42" customWidth="1"/>
    <col min="4" max="4" width="60.140625" style="36" customWidth="1"/>
    <col min="5" max="5" width="32.28515625" style="36" bestFit="1" customWidth="1"/>
    <col min="6" max="6" width="9.42578125" style="36" customWidth="1"/>
    <col min="7" max="16384" width="9.42578125" style="36"/>
  </cols>
  <sheetData>
    <row r="1" spans="1:5" s="24" customFormat="1" ht="15.6" customHeight="1" x14ac:dyDescent="0.25">
      <c r="A1" s="23" t="s">
        <v>0</v>
      </c>
      <c r="D1" s="25"/>
      <c r="E1" s="25"/>
    </row>
    <row r="2" spans="1:5" s="24" customFormat="1" ht="21.6" customHeight="1" x14ac:dyDescent="0.25">
      <c r="A2" s="26" t="str">
        <f>_xlfn.CONCAT("Publication Date: ",config!B1)</f>
        <v>Publication Date: 22 July 2026</v>
      </c>
      <c r="B2" s="27"/>
      <c r="C2" s="27"/>
      <c r="D2" s="28"/>
      <c r="E2" s="25"/>
    </row>
    <row r="3" spans="1:5" s="32" customFormat="1" ht="18" customHeight="1" x14ac:dyDescent="0.2">
      <c r="A3" s="29" t="s">
        <v>11</v>
      </c>
      <c r="B3" s="29"/>
      <c r="C3" s="29"/>
      <c r="D3" s="30"/>
      <c r="E3" s="31"/>
    </row>
    <row r="4" spans="1:5" s="32" customFormat="1" ht="15" customHeight="1" x14ac:dyDescent="0.2">
      <c r="A4" s="33" t="s">
        <v>12</v>
      </c>
      <c r="B4" s="29"/>
      <c r="C4" s="29"/>
      <c r="D4" s="30"/>
      <c r="E4" s="31"/>
    </row>
    <row r="5" spans="1:5" ht="37.5" customHeight="1" x14ac:dyDescent="0.25">
      <c r="A5" s="34" t="s">
        <v>13</v>
      </c>
      <c r="B5" s="34" t="s">
        <v>14</v>
      </c>
      <c r="C5" s="34" t="s">
        <v>15</v>
      </c>
      <c r="D5" s="34" t="s">
        <v>16</v>
      </c>
      <c r="E5" s="35" t="s">
        <v>17</v>
      </c>
    </row>
    <row r="6" spans="1:5" ht="45" x14ac:dyDescent="0.2">
      <c r="A6" s="37" t="s">
        <v>25</v>
      </c>
      <c r="B6" s="38" t="s">
        <v>26</v>
      </c>
      <c r="C6" s="38" t="s">
        <v>27</v>
      </c>
      <c r="D6" s="39" t="str">
        <f>_xlfn.CONCAT("1981 to ",config!B9)</f>
        <v>1981 to 2024</v>
      </c>
      <c r="E6" s="40" t="s">
        <v>21</v>
      </c>
    </row>
    <row r="7" spans="1:5" x14ac:dyDescent="0.2">
      <c r="A7" s="37" t="s">
        <v>22</v>
      </c>
      <c r="B7" s="41" t="s">
        <v>23</v>
      </c>
      <c r="C7" s="41" t="s">
        <v>24</v>
      </c>
      <c r="D7" s="39" t="str">
        <f>_xlfn.CONCAT("Year ending March 1982 to year ending March ",config!B6)</f>
        <v>Year ending March 1982 to year ending March 2026</v>
      </c>
      <c r="E7" s="40" t="s">
        <v>21</v>
      </c>
    </row>
    <row r="8" spans="1:5" ht="30" x14ac:dyDescent="0.2">
      <c r="A8" s="37" t="s">
        <v>18</v>
      </c>
      <c r="B8" s="38" t="s">
        <v>19</v>
      </c>
      <c r="C8" s="38" t="s">
        <v>20</v>
      </c>
      <c r="D8" s="39" t="str">
        <f>_xlfn.CONCAT("Year ending March 1982 to year ending March ",config!B6)</f>
        <v>Year ending March 1982 to year ending March 2026</v>
      </c>
      <c r="E8" s="40" t="s">
        <v>21</v>
      </c>
    </row>
    <row r="9" spans="1:5" x14ac:dyDescent="0.2">
      <c r="D9" s="43"/>
    </row>
    <row r="10" spans="1:5" x14ac:dyDescent="0.2">
      <c r="D10" s="43"/>
    </row>
    <row r="11" spans="1:5" x14ac:dyDescent="0.2">
      <c r="D11" s="43"/>
    </row>
    <row r="12" spans="1:5" x14ac:dyDescent="0.2">
      <c r="D12" s="44"/>
    </row>
    <row r="13" spans="1:5" x14ac:dyDescent="0.2">
      <c r="D13" s="44"/>
    </row>
    <row r="14" spans="1:5" x14ac:dyDescent="0.2">
      <c r="D14" s="44"/>
    </row>
    <row r="15" spans="1:5" x14ac:dyDescent="0.2">
      <c r="D15" s="44"/>
    </row>
    <row r="16" spans="1:5" x14ac:dyDescent="0.2">
      <c r="D16" s="44"/>
    </row>
    <row r="17" spans="4:4" x14ac:dyDescent="0.2">
      <c r="D17" s="44"/>
    </row>
    <row r="18" spans="4:4" x14ac:dyDescent="0.2">
      <c r="D18" s="44"/>
    </row>
    <row r="19" spans="4:4" x14ac:dyDescent="0.2">
      <c r="D19" s="44"/>
    </row>
    <row r="20" spans="4:4" x14ac:dyDescent="0.2">
      <c r="D20" s="44"/>
    </row>
    <row r="21" spans="4:4" x14ac:dyDescent="0.2">
      <c r="D21" s="44"/>
    </row>
    <row r="22" spans="4:4" x14ac:dyDescent="0.2">
      <c r="D22" s="44"/>
    </row>
    <row r="23" spans="4:4" x14ac:dyDescent="0.2">
      <c r="D23" s="44"/>
    </row>
  </sheetData>
  <hyperlinks>
    <hyperlink ref="A4" location="Cover_sheet!A1" display="Cover sheet" xr:uid="{DF91628B-B802-4F57-BAAC-9E90CA4493E0}"/>
    <hyperlink ref="A8" location="FIRE0103!A1" display="Fire0103" xr:uid="{186A3AC0-0AC9-40E7-9B80-FC5BDF90BEDD}"/>
    <hyperlink ref="A6" location="'Data - population'!A1" display="Data - population" xr:uid="{0C9A0606-0EBD-44E9-AEDA-5E5DE0D16CFE}"/>
    <hyperlink ref="A7"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217"/>
  <sheetViews>
    <sheetView zoomScaleNormal="100" workbookViewId="0"/>
  </sheetViews>
  <sheetFormatPr defaultColWidth="9.140625" defaultRowHeight="15" x14ac:dyDescent="0.2"/>
  <cols>
    <col min="1" max="1" width="21.28515625" style="19" bestFit="1" customWidth="1"/>
    <col min="2" max="2" width="20.85546875" style="19" customWidth="1"/>
    <col min="3" max="3" width="15.85546875" style="19" customWidth="1"/>
    <col min="4" max="4" width="27.140625" style="46" bestFit="1" customWidth="1"/>
    <col min="5" max="16384" width="9.140625" style="19"/>
  </cols>
  <sheetData>
    <row r="1" spans="1:4" ht="15.75" x14ac:dyDescent="0.25">
      <c r="A1" s="20" t="s">
        <v>80</v>
      </c>
      <c r="B1" s="20" t="s">
        <v>29</v>
      </c>
      <c r="C1" s="20" t="s">
        <v>28</v>
      </c>
      <c r="D1" s="45" t="s">
        <v>105</v>
      </c>
    </row>
    <row r="2" spans="1:4" x14ac:dyDescent="0.2">
      <c r="A2" s="19">
        <v>1971</v>
      </c>
      <c r="B2" s="19" t="s">
        <v>139</v>
      </c>
      <c r="C2" s="19" t="s">
        <v>32</v>
      </c>
      <c r="D2" s="19">
        <v>46411700</v>
      </c>
    </row>
    <row r="3" spans="1:4" x14ac:dyDescent="0.2">
      <c r="A3" s="19">
        <v>1971</v>
      </c>
      <c r="B3" s="19" t="s">
        <v>139</v>
      </c>
      <c r="C3" s="19" t="s">
        <v>77</v>
      </c>
      <c r="D3" s="19">
        <v>54387600</v>
      </c>
    </row>
    <row r="4" spans="1:4" x14ac:dyDescent="0.2">
      <c r="A4" s="19">
        <v>1971</v>
      </c>
      <c r="B4" s="19" t="s">
        <v>139</v>
      </c>
      <c r="C4" s="19" t="s">
        <v>78</v>
      </c>
      <c r="D4" s="19">
        <v>5235600</v>
      </c>
    </row>
    <row r="5" spans="1:4" x14ac:dyDescent="0.2">
      <c r="A5" s="19">
        <v>1971</v>
      </c>
      <c r="B5" s="19" t="s">
        <v>139</v>
      </c>
      <c r="C5" s="19" t="s">
        <v>79</v>
      </c>
      <c r="D5" s="19">
        <v>2740300</v>
      </c>
    </row>
    <row r="6" spans="1:4" x14ac:dyDescent="0.2">
      <c r="A6" s="19">
        <v>1972</v>
      </c>
      <c r="B6" s="19" t="s">
        <v>140</v>
      </c>
      <c r="C6" s="19" t="s">
        <v>32</v>
      </c>
      <c r="D6" s="19">
        <v>46571900</v>
      </c>
    </row>
    <row r="7" spans="1:4" x14ac:dyDescent="0.2">
      <c r="A7" s="19">
        <v>1972</v>
      </c>
      <c r="B7" s="19" t="s">
        <v>140</v>
      </c>
      <c r="C7" s="19" t="s">
        <v>77</v>
      </c>
      <c r="D7" s="19">
        <v>54557700</v>
      </c>
    </row>
    <row r="8" spans="1:4" x14ac:dyDescent="0.2">
      <c r="A8" s="19">
        <v>1972</v>
      </c>
      <c r="B8" s="19" t="s">
        <v>140</v>
      </c>
      <c r="C8" s="19" t="s">
        <v>78</v>
      </c>
      <c r="D8" s="19">
        <v>5230600</v>
      </c>
    </row>
    <row r="9" spans="1:4" x14ac:dyDescent="0.2">
      <c r="A9" s="19">
        <v>1972</v>
      </c>
      <c r="B9" s="19" t="s">
        <v>140</v>
      </c>
      <c r="C9" s="19" t="s">
        <v>79</v>
      </c>
      <c r="D9" s="19">
        <v>2755200</v>
      </c>
    </row>
    <row r="10" spans="1:4" x14ac:dyDescent="0.2">
      <c r="A10" s="19">
        <v>1973</v>
      </c>
      <c r="B10" s="19" t="s">
        <v>141</v>
      </c>
      <c r="C10" s="19" t="s">
        <v>32</v>
      </c>
      <c r="D10" s="19">
        <v>46686200</v>
      </c>
    </row>
    <row r="11" spans="1:4" x14ac:dyDescent="0.2">
      <c r="A11" s="19">
        <v>1973</v>
      </c>
      <c r="B11" s="19" t="s">
        <v>141</v>
      </c>
      <c r="C11" s="19" t="s">
        <v>77</v>
      </c>
      <c r="D11" s="19">
        <v>54692900</v>
      </c>
    </row>
    <row r="12" spans="1:4" x14ac:dyDescent="0.2">
      <c r="A12" s="19">
        <v>1973</v>
      </c>
      <c r="B12" s="19" t="s">
        <v>141</v>
      </c>
      <c r="C12" s="19" t="s">
        <v>78</v>
      </c>
      <c r="D12" s="19">
        <v>5233900</v>
      </c>
    </row>
    <row r="13" spans="1:4" x14ac:dyDescent="0.2">
      <c r="A13" s="19">
        <v>1973</v>
      </c>
      <c r="B13" s="19" t="s">
        <v>141</v>
      </c>
      <c r="C13" s="19" t="s">
        <v>79</v>
      </c>
      <c r="D13" s="19">
        <v>2772800</v>
      </c>
    </row>
    <row r="14" spans="1:4" x14ac:dyDescent="0.2">
      <c r="A14" s="19">
        <v>1974</v>
      </c>
      <c r="B14" s="19" t="s">
        <v>142</v>
      </c>
      <c r="C14" s="19" t="s">
        <v>32</v>
      </c>
      <c r="D14" s="19">
        <v>46682700</v>
      </c>
    </row>
    <row r="15" spans="1:4" x14ac:dyDescent="0.2">
      <c r="A15" s="19">
        <v>1974</v>
      </c>
      <c r="B15" s="19" t="s">
        <v>142</v>
      </c>
      <c r="C15" s="19" t="s">
        <v>77</v>
      </c>
      <c r="D15" s="19">
        <v>54708700</v>
      </c>
    </row>
    <row r="16" spans="1:4" x14ac:dyDescent="0.2">
      <c r="A16" s="19">
        <v>1974</v>
      </c>
      <c r="B16" s="19" t="s">
        <v>142</v>
      </c>
      <c r="C16" s="19" t="s">
        <v>78</v>
      </c>
      <c r="D16" s="19">
        <v>5240800</v>
      </c>
    </row>
    <row r="17" spans="1:4" x14ac:dyDescent="0.2">
      <c r="A17" s="19">
        <v>1974</v>
      </c>
      <c r="B17" s="19" t="s">
        <v>142</v>
      </c>
      <c r="C17" s="19" t="s">
        <v>79</v>
      </c>
      <c r="D17" s="19">
        <v>2785200</v>
      </c>
    </row>
    <row r="18" spans="1:4" x14ac:dyDescent="0.2">
      <c r="A18" s="19">
        <v>1975</v>
      </c>
      <c r="B18" s="19" t="s">
        <v>143</v>
      </c>
      <c r="C18" s="19" t="s">
        <v>32</v>
      </c>
      <c r="D18" s="19">
        <v>46674400</v>
      </c>
    </row>
    <row r="19" spans="1:4" x14ac:dyDescent="0.2">
      <c r="A19" s="19">
        <v>1975</v>
      </c>
      <c r="B19" s="19" t="s">
        <v>143</v>
      </c>
      <c r="C19" s="19" t="s">
        <v>77</v>
      </c>
      <c r="D19" s="19">
        <v>54702200</v>
      </c>
    </row>
    <row r="20" spans="1:4" x14ac:dyDescent="0.2">
      <c r="A20" s="19">
        <v>1975</v>
      </c>
      <c r="B20" s="19" t="s">
        <v>143</v>
      </c>
      <c r="C20" s="19" t="s">
        <v>78</v>
      </c>
      <c r="D20" s="19">
        <v>5232400</v>
      </c>
    </row>
    <row r="21" spans="1:4" x14ac:dyDescent="0.2">
      <c r="A21" s="19">
        <v>1975</v>
      </c>
      <c r="B21" s="19" t="s">
        <v>143</v>
      </c>
      <c r="C21" s="19" t="s">
        <v>79</v>
      </c>
      <c r="D21" s="19">
        <v>2795400</v>
      </c>
    </row>
    <row r="22" spans="1:4" x14ac:dyDescent="0.2">
      <c r="A22" s="19">
        <v>1976</v>
      </c>
      <c r="B22" s="19" t="s">
        <v>144</v>
      </c>
      <c r="C22" s="19" t="s">
        <v>32</v>
      </c>
      <c r="D22" s="19">
        <v>46659900</v>
      </c>
    </row>
    <row r="23" spans="1:4" x14ac:dyDescent="0.2">
      <c r="A23" s="19">
        <v>1976</v>
      </c>
      <c r="B23" s="19" t="s">
        <v>144</v>
      </c>
      <c r="C23" s="19" t="s">
        <v>77</v>
      </c>
      <c r="D23" s="19">
        <v>54692600</v>
      </c>
    </row>
    <row r="24" spans="1:4" x14ac:dyDescent="0.2">
      <c r="A24" s="19">
        <v>1976</v>
      </c>
      <c r="B24" s="19" t="s">
        <v>144</v>
      </c>
      <c r="C24" s="19" t="s">
        <v>78</v>
      </c>
      <c r="D24" s="19">
        <v>5233400</v>
      </c>
    </row>
    <row r="25" spans="1:4" x14ac:dyDescent="0.2">
      <c r="A25" s="19">
        <v>1976</v>
      </c>
      <c r="B25" s="19" t="s">
        <v>144</v>
      </c>
      <c r="C25" s="19" t="s">
        <v>79</v>
      </c>
      <c r="D25" s="19">
        <v>2799300</v>
      </c>
    </row>
    <row r="26" spans="1:4" x14ac:dyDescent="0.2">
      <c r="A26" s="19">
        <v>1977</v>
      </c>
      <c r="B26" s="19" t="s">
        <v>145</v>
      </c>
      <c r="C26" s="19" t="s">
        <v>32</v>
      </c>
      <c r="D26" s="19">
        <v>46639800</v>
      </c>
    </row>
    <row r="27" spans="1:4" x14ac:dyDescent="0.2">
      <c r="A27" s="19">
        <v>1977</v>
      </c>
      <c r="B27" s="19" t="s">
        <v>145</v>
      </c>
      <c r="C27" s="19" t="s">
        <v>77</v>
      </c>
      <c r="D27" s="19">
        <v>54666600</v>
      </c>
    </row>
    <row r="28" spans="1:4" x14ac:dyDescent="0.2">
      <c r="A28" s="19">
        <v>1977</v>
      </c>
      <c r="B28" s="19" t="s">
        <v>145</v>
      </c>
      <c r="C28" s="19" t="s">
        <v>78</v>
      </c>
      <c r="D28" s="19">
        <v>5226200</v>
      </c>
    </row>
    <row r="29" spans="1:4" x14ac:dyDescent="0.2">
      <c r="A29" s="19">
        <v>1977</v>
      </c>
      <c r="B29" s="19" t="s">
        <v>145</v>
      </c>
      <c r="C29" s="19" t="s">
        <v>79</v>
      </c>
      <c r="D29" s="19">
        <v>2800600</v>
      </c>
    </row>
    <row r="30" spans="1:4" x14ac:dyDescent="0.2">
      <c r="A30" s="19">
        <v>1978</v>
      </c>
      <c r="B30" s="19" t="s">
        <v>146</v>
      </c>
      <c r="C30" s="19" t="s">
        <v>32</v>
      </c>
      <c r="D30" s="19">
        <v>46638200</v>
      </c>
    </row>
    <row r="31" spans="1:4" x14ac:dyDescent="0.2">
      <c r="A31" s="19">
        <v>1978</v>
      </c>
      <c r="B31" s="19" t="s">
        <v>146</v>
      </c>
      <c r="C31" s="19" t="s">
        <v>77</v>
      </c>
      <c r="D31" s="19">
        <v>54654800</v>
      </c>
    </row>
    <row r="32" spans="1:4" x14ac:dyDescent="0.2">
      <c r="A32" s="19">
        <v>1978</v>
      </c>
      <c r="B32" s="19" t="s">
        <v>146</v>
      </c>
      <c r="C32" s="19" t="s">
        <v>78</v>
      </c>
      <c r="D32" s="19">
        <v>5212300</v>
      </c>
    </row>
    <row r="33" spans="1:4" x14ac:dyDescent="0.2">
      <c r="A33" s="19">
        <v>1978</v>
      </c>
      <c r="B33" s="19" t="s">
        <v>146</v>
      </c>
      <c r="C33" s="19" t="s">
        <v>79</v>
      </c>
      <c r="D33" s="19">
        <v>2804300</v>
      </c>
    </row>
    <row r="34" spans="1:4" x14ac:dyDescent="0.2">
      <c r="A34" s="19">
        <v>1979</v>
      </c>
      <c r="B34" s="19" t="s">
        <v>147</v>
      </c>
      <c r="C34" s="19" t="s">
        <v>32</v>
      </c>
      <c r="D34" s="19">
        <v>46698100</v>
      </c>
    </row>
    <row r="35" spans="1:4" x14ac:dyDescent="0.2">
      <c r="A35" s="19">
        <v>1979</v>
      </c>
      <c r="B35" s="19" t="s">
        <v>147</v>
      </c>
      <c r="C35" s="19" t="s">
        <v>77</v>
      </c>
      <c r="D35" s="19">
        <v>54711800</v>
      </c>
    </row>
    <row r="36" spans="1:4" x14ac:dyDescent="0.2">
      <c r="A36" s="19">
        <v>1979</v>
      </c>
      <c r="B36" s="19" t="s">
        <v>147</v>
      </c>
      <c r="C36" s="19" t="s">
        <v>78</v>
      </c>
      <c r="D36" s="19">
        <v>5203600</v>
      </c>
    </row>
    <row r="37" spans="1:4" x14ac:dyDescent="0.2">
      <c r="A37" s="19">
        <v>1979</v>
      </c>
      <c r="B37" s="19" t="s">
        <v>147</v>
      </c>
      <c r="C37" s="19" t="s">
        <v>79</v>
      </c>
      <c r="D37" s="19">
        <v>2810100</v>
      </c>
    </row>
    <row r="38" spans="1:4" x14ac:dyDescent="0.2">
      <c r="A38" s="19">
        <v>1980</v>
      </c>
      <c r="B38" s="19" t="s">
        <v>148</v>
      </c>
      <c r="C38" s="19" t="s">
        <v>32</v>
      </c>
      <c r="D38" s="19">
        <v>46787200</v>
      </c>
    </row>
    <row r="39" spans="1:4" x14ac:dyDescent="0.2">
      <c r="A39" s="19">
        <v>1980</v>
      </c>
      <c r="B39" s="19" t="s">
        <v>148</v>
      </c>
      <c r="C39" s="19" t="s">
        <v>77</v>
      </c>
      <c r="D39" s="19">
        <v>54796900</v>
      </c>
    </row>
    <row r="40" spans="1:4" x14ac:dyDescent="0.2">
      <c r="A40" s="19">
        <v>1980</v>
      </c>
      <c r="B40" s="19" t="s">
        <v>148</v>
      </c>
      <c r="C40" s="19" t="s">
        <v>78</v>
      </c>
      <c r="D40" s="19">
        <v>5193900</v>
      </c>
    </row>
    <row r="41" spans="1:4" x14ac:dyDescent="0.2">
      <c r="A41" s="19">
        <v>1980</v>
      </c>
      <c r="B41" s="19" t="s">
        <v>148</v>
      </c>
      <c r="C41" s="19" t="s">
        <v>79</v>
      </c>
      <c r="D41" s="19">
        <v>2815800</v>
      </c>
    </row>
    <row r="42" spans="1:4" x14ac:dyDescent="0.2">
      <c r="A42" s="19">
        <v>1981</v>
      </c>
      <c r="B42" s="19" t="s">
        <v>48</v>
      </c>
      <c r="C42" s="19" t="s">
        <v>32</v>
      </c>
      <c r="D42" s="19">
        <v>46820800</v>
      </c>
    </row>
    <row r="43" spans="1:4" x14ac:dyDescent="0.2">
      <c r="A43" s="19">
        <v>1981</v>
      </c>
      <c r="B43" s="19" t="s">
        <v>48</v>
      </c>
      <c r="C43" s="19" t="s">
        <v>77</v>
      </c>
      <c r="D43" s="19">
        <v>54814500</v>
      </c>
    </row>
    <row r="44" spans="1:4" x14ac:dyDescent="0.2">
      <c r="A44" s="19">
        <v>1981</v>
      </c>
      <c r="B44" s="19" t="s">
        <v>48</v>
      </c>
      <c r="C44" s="19" t="s">
        <v>78</v>
      </c>
      <c r="D44" s="19">
        <v>5180200</v>
      </c>
    </row>
    <row r="45" spans="1:4" x14ac:dyDescent="0.2">
      <c r="A45" s="19">
        <v>1981</v>
      </c>
      <c r="B45" s="19" t="s">
        <v>48</v>
      </c>
      <c r="C45" s="19" t="s">
        <v>79</v>
      </c>
      <c r="D45" s="19">
        <v>2813500</v>
      </c>
    </row>
    <row r="46" spans="1:4" x14ac:dyDescent="0.2">
      <c r="A46" s="19">
        <v>1982</v>
      </c>
      <c r="B46" s="19" t="s">
        <v>49</v>
      </c>
      <c r="C46" s="19" t="s">
        <v>32</v>
      </c>
      <c r="D46" s="19">
        <v>46777300</v>
      </c>
    </row>
    <row r="47" spans="1:4" x14ac:dyDescent="0.2">
      <c r="A47" s="19">
        <v>1982</v>
      </c>
      <c r="B47" s="19" t="s">
        <v>49</v>
      </c>
      <c r="C47" s="19" t="s">
        <v>77</v>
      </c>
      <c r="D47" s="19">
        <v>54746200</v>
      </c>
    </row>
    <row r="48" spans="1:4" x14ac:dyDescent="0.2">
      <c r="A48" s="19">
        <v>1982</v>
      </c>
      <c r="B48" s="19" t="s">
        <v>49</v>
      </c>
      <c r="C48" s="19" t="s">
        <v>78</v>
      </c>
      <c r="D48" s="19">
        <v>5164500</v>
      </c>
    </row>
    <row r="49" spans="1:4" x14ac:dyDescent="0.2">
      <c r="A49" s="19">
        <v>1982</v>
      </c>
      <c r="B49" s="19" t="s">
        <v>49</v>
      </c>
      <c r="C49" s="19" t="s">
        <v>79</v>
      </c>
      <c r="D49" s="19">
        <v>2804300</v>
      </c>
    </row>
    <row r="50" spans="1:4" x14ac:dyDescent="0.2">
      <c r="A50" s="19">
        <v>1983</v>
      </c>
      <c r="B50" s="19" t="s">
        <v>50</v>
      </c>
      <c r="C50" s="19" t="s">
        <v>32</v>
      </c>
      <c r="D50" s="19">
        <v>46813700</v>
      </c>
    </row>
    <row r="51" spans="1:4" x14ac:dyDescent="0.2">
      <c r="A51" s="19">
        <v>1983</v>
      </c>
      <c r="B51" s="19" t="s">
        <v>50</v>
      </c>
      <c r="C51" s="19" t="s">
        <v>77</v>
      </c>
      <c r="D51" s="19">
        <v>54765100</v>
      </c>
    </row>
    <row r="52" spans="1:4" x14ac:dyDescent="0.2">
      <c r="A52" s="19">
        <v>1983</v>
      </c>
      <c r="B52" s="19" t="s">
        <v>50</v>
      </c>
      <c r="C52" s="19" t="s">
        <v>78</v>
      </c>
      <c r="D52" s="19">
        <v>5148100</v>
      </c>
    </row>
    <row r="53" spans="1:4" x14ac:dyDescent="0.2">
      <c r="A53" s="19">
        <v>1983</v>
      </c>
      <c r="B53" s="19" t="s">
        <v>50</v>
      </c>
      <c r="C53" s="19" t="s">
        <v>79</v>
      </c>
      <c r="D53" s="19">
        <v>2803300</v>
      </c>
    </row>
    <row r="54" spans="1:4" x14ac:dyDescent="0.2">
      <c r="A54" s="19">
        <v>1984</v>
      </c>
      <c r="B54" s="19" t="s">
        <v>51</v>
      </c>
      <c r="C54" s="19" t="s">
        <v>32</v>
      </c>
      <c r="D54" s="19">
        <v>46912400</v>
      </c>
    </row>
    <row r="55" spans="1:4" x14ac:dyDescent="0.2">
      <c r="A55" s="19">
        <v>1984</v>
      </c>
      <c r="B55" s="19" t="s">
        <v>51</v>
      </c>
      <c r="C55" s="19" t="s">
        <v>77</v>
      </c>
      <c r="D55" s="19">
        <v>54852000</v>
      </c>
    </row>
    <row r="56" spans="1:4" x14ac:dyDescent="0.2">
      <c r="A56" s="19">
        <v>1984</v>
      </c>
      <c r="B56" s="19" t="s">
        <v>51</v>
      </c>
      <c r="C56" s="19" t="s">
        <v>78</v>
      </c>
      <c r="D56" s="19">
        <v>5138900</v>
      </c>
    </row>
    <row r="57" spans="1:4" x14ac:dyDescent="0.2">
      <c r="A57" s="19">
        <v>1984</v>
      </c>
      <c r="B57" s="19" t="s">
        <v>51</v>
      </c>
      <c r="C57" s="19" t="s">
        <v>79</v>
      </c>
      <c r="D57" s="19">
        <v>2800700</v>
      </c>
    </row>
    <row r="58" spans="1:4" x14ac:dyDescent="0.2">
      <c r="A58" s="19">
        <v>1985</v>
      </c>
      <c r="B58" s="19" t="s">
        <v>52</v>
      </c>
      <c r="C58" s="19" t="s">
        <v>32</v>
      </c>
      <c r="D58" s="19">
        <v>47057400</v>
      </c>
    </row>
    <row r="59" spans="1:4" x14ac:dyDescent="0.2">
      <c r="A59" s="19">
        <v>1985</v>
      </c>
      <c r="B59" s="19" t="s">
        <v>52</v>
      </c>
      <c r="C59" s="19" t="s">
        <v>77</v>
      </c>
      <c r="D59" s="19">
        <v>54988600</v>
      </c>
    </row>
    <row r="60" spans="1:4" x14ac:dyDescent="0.2">
      <c r="A60" s="19">
        <v>1985</v>
      </c>
      <c r="B60" s="19" t="s">
        <v>52</v>
      </c>
      <c r="C60" s="19" t="s">
        <v>78</v>
      </c>
      <c r="D60" s="19">
        <v>5127900</v>
      </c>
    </row>
    <row r="61" spans="1:4" x14ac:dyDescent="0.2">
      <c r="A61" s="19">
        <v>1985</v>
      </c>
      <c r="B61" s="19" t="s">
        <v>52</v>
      </c>
      <c r="C61" s="19" t="s">
        <v>79</v>
      </c>
      <c r="D61" s="19">
        <v>2803400</v>
      </c>
    </row>
    <row r="62" spans="1:4" x14ac:dyDescent="0.2">
      <c r="A62" s="19">
        <v>1986</v>
      </c>
      <c r="B62" s="19" t="s">
        <v>53</v>
      </c>
      <c r="C62" s="19" t="s">
        <v>32</v>
      </c>
      <c r="D62" s="19">
        <v>47187600</v>
      </c>
    </row>
    <row r="63" spans="1:4" x14ac:dyDescent="0.2">
      <c r="A63" s="19">
        <v>1986</v>
      </c>
      <c r="B63" s="19" t="s">
        <v>53</v>
      </c>
      <c r="C63" s="19" t="s">
        <v>77</v>
      </c>
      <c r="D63" s="19">
        <v>55110300</v>
      </c>
    </row>
    <row r="64" spans="1:4" x14ac:dyDescent="0.2">
      <c r="A64" s="19">
        <v>1986</v>
      </c>
      <c r="B64" s="19" t="s">
        <v>53</v>
      </c>
      <c r="C64" s="19" t="s">
        <v>78</v>
      </c>
      <c r="D64" s="19">
        <v>5111800</v>
      </c>
    </row>
    <row r="65" spans="1:4" x14ac:dyDescent="0.2">
      <c r="A65" s="19">
        <v>1986</v>
      </c>
      <c r="B65" s="19" t="s">
        <v>53</v>
      </c>
      <c r="C65" s="19" t="s">
        <v>79</v>
      </c>
      <c r="D65" s="19">
        <v>2810900</v>
      </c>
    </row>
    <row r="66" spans="1:4" x14ac:dyDescent="0.2">
      <c r="A66" s="19">
        <v>1987</v>
      </c>
      <c r="B66" s="19" t="s">
        <v>54</v>
      </c>
      <c r="C66" s="19" t="s">
        <v>32</v>
      </c>
      <c r="D66" s="19">
        <v>47300400</v>
      </c>
    </row>
    <row r="67" spans="1:4" x14ac:dyDescent="0.2">
      <c r="A67" s="19">
        <v>1987</v>
      </c>
      <c r="B67" s="19" t="s">
        <v>54</v>
      </c>
      <c r="C67" s="19" t="s">
        <v>77</v>
      </c>
      <c r="D67" s="19">
        <v>55222000</v>
      </c>
    </row>
    <row r="68" spans="1:4" x14ac:dyDescent="0.2">
      <c r="A68" s="19">
        <v>1987</v>
      </c>
      <c r="B68" s="19" t="s">
        <v>54</v>
      </c>
      <c r="C68" s="19" t="s">
        <v>78</v>
      </c>
      <c r="D68" s="19">
        <v>5099000</v>
      </c>
    </row>
    <row r="69" spans="1:4" x14ac:dyDescent="0.2">
      <c r="A69" s="19">
        <v>1987</v>
      </c>
      <c r="B69" s="19" t="s">
        <v>54</v>
      </c>
      <c r="C69" s="19" t="s">
        <v>79</v>
      </c>
      <c r="D69" s="19">
        <v>2822600</v>
      </c>
    </row>
    <row r="70" spans="1:4" x14ac:dyDescent="0.2">
      <c r="A70" s="19">
        <v>1988</v>
      </c>
      <c r="B70" s="19" t="s">
        <v>55</v>
      </c>
      <c r="C70" s="19" t="s">
        <v>32</v>
      </c>
      <c r="D70" s="19">
        <v>47412300</v>
      </c>
    </row>
    <row r="71" spans="1:4" x14ac:dyDescent="0.2">
      <c r="A71" s="19">
        <v>1988</v>
      </c>
      <c r="B71" s="19" t="s">
        <v>55</v>
      </c>
      <c r="C71" s="19" t="s">
        <v>77</v>
      </c>
      <c r="D71" s="19">
        <v>55331000</v>
      </c>
    </row>
    <row r="72" spans="1:4" x14ac:dyDescent="0.2">
      <c r="A72" s="19">
        <v>1988</v>
      </c>
      <c r="B72" s="19" t="s">
        <v>55</v>
      </c>
      <c r="C72" s="19" t="s">
        <v>78</v>
      </c>
      <c r="D72" s="19">
        <v>5077400</v>
      </c>
    </row>
    <row r="73" spans="1:4" x14ac:dyDescent="0.2">
      <c r="A73" s="19">
        <v>1988</v>
      </c>
      <c r="B73" s="19" t="s">
        <v>55</v>
      </c>
      <c r="C73" s="19" t="s">
        <v>79</v>
      </c>
      <c r="D73" s="19">
        <v>2841200</v>
      </c>
    </row>
    <row r="74" spans="1:4" x14ac:dyDescent="0.2">
      <c r="A74" s="19">
        <v>1989</v>
      </c>
      <c r="B74" s="19" t="s">
        <v>56</v>
      </c>
      <c r="C74" s="19" t="s">
        <v>32</v>
      </c>
      <c r="D74" s="19">
        <v>47552700</v>
      </c>
    </row>
    <row r="75" spans="1:4" x14ac:dyDescent="0.2">
      <c r="A75" s="19">
        <v>1989</v>
      </c>
      <c r="B75" s="19" t="s">
        <v>56</v>
      </c>
      <c r="C75" s="19" t="s">
        <v>77</v>
      </c>
      <c r="D75" s="19">
        <v>55486000</v>
      </c>
    </row>
    <row r="76" spans="1:4" x14ac:dyDescent="0.2">
      <c r="A76" s="19">
        <v>1989</v>
      </c>
      <c r="B76" s="19" t="s">
        <v>56</v>
      </c>
      <c r="C76" s="19" t="s">
        <v>78</v>
      </c>
      <c r="D76" s="19">
        <v>5078200</v>
      </c>
    </row>
    <row r="77" spans="1:4" x14ac:dyDescent="0.2">
      <c r="A77" s="19">
        <v>1989</v>
      </c>
      <c r="B77" s="19" t="s">
        <v>56</v>
      </c>
      <c r="C77" s="19" t="s">
        <v>79</v>
      </c>
      <c r="D77" s="19">
        <v>2855200</v>
      </c>
    </row>
    <row r="78" spans="1:4" x14ac:dyDescent="0.2">
      <c r="A78" s="19">
        <v>1990</v>
      </c>
      <c r="B78" s="19" t="s">
        <v>57</v>
      </c>
      <c r="C78" s="19" t="s">
        <v>32</v>
      </c>
      <c r="D78" s="19">
        <v>47699100</v>
      </c>
    </row>
    <row r="79" spans="1:4" x14ac:dyDescent="0.2">
      <c r="A79" s="19">
        <v>1990</v>
      </c>
      <c r="B79" s="19" t="s">
        <v>57</v>
      </c>
      <c r="C79" s="19" t="s">
        <v>77</v>
      </c>
      <c r="D79" s="19">
        <v>55641900</v>
      </c>
    </row>
    <row r="80" spans="1:4" x14ac:dyDescent="0.2">
      <c r="A80" s="19">
        <v>1990</v>
      </c>
      <c r="B80" s="19" t="s">
        <v>57</v>
      </c>
      <c r="C80" s="19" t="s">
        <v>78</v>
      </c>
      <c r="D80" s="19">
        <v>5081300</v>
      </c>
    </row>
    <row r="81" spans="1:4" x14ac:dyDescent="0.2">
      <c r="A81" s="19">
        <v>1990</v>
      </c>
      <c r="B81" s="19" t="s">
        <v>57</v>
      </c>
      <c r="C81" s="19" t="s">
        <v>79</v>
      </c>
      <c r="D81" s="19">
        <v>2861500</v>
      </c>
    </row>
    <row r="82" spans="1:4" x14ac:dyDescent="0.2">
      <c r="A82" s="19">
        <v>1991</v>
      </c>
      <c r="B82" s="19" t="s">
        <v>58</v>
      </c>
      <c r="C82" s="19" t="s">
        <v>32</v>
      </c>
      <c r="D82" s="19">
        <v>47875000</v>
      </c>
    </row>
    <row r="83" spans="1:4" x14ac:dyDescent="0.2">
      <c r="A83" s="19">
        <v>1991</v>
      </c>
      <c r="B83" s="19" t="s">
        <v>58</v>
      </c>
      <c r="C83" s="19" t="s">
        <v>77</v>
      </c>
      <c r="D83" s="19">
        <v>55831400</v>
      </c>
    </row>
    <row r="84" spans="1:4" x14ac:dyDescent="0.2">
      <c r="A84" s="19">
        <v>1991</v>
      </c>
      <c r="B84" s="19" t="s">
        <v>58</v>
      </c>
      <c r="C84" s="19" t="s">
        <v>78</v>
      </c>
      <c r="D84" s="19">
        <v>5083300</v>
      </c>
    </row>
    <row r="85" spans="1:4" x14ac:dyDescent="0.2">
      <c r="A85" s="19">
        <v>1991</v>
      </c>
      <c r="B85" s="19" t="s">
        <v>58</v>
      </c>
      <c r="C85" s="19" t="s">
        <v>79</v>
      </c>
      <c r="D85" s="19">
        <v>2873000</v>
      </c>
    </row>
    <row r="86" spans="1:4" x14ac:dyDescent="0.2">
      <c r="A86" s="19">
        <v>1992</v>
      </c>
      <c r="B86" s="19" t="s">
        <v>59</v>
      </c>
      <c r="C86" s="19" t="s">
        <v>32</v>
      </c>
      <c r="D86" s="19">
        <v>47998000</v>
      </c>
    </row>
    <row r="87" spans="1:4" x14ac:dyDescent="0.2">
      <c r="A87" s="19">
        <v>1992</v>
      </c>
      <c r="B87" s="19" t="s">
        <v>59</v>
      </c>
      <c r="C87" s="19" t="s">
        <v>77</v>
      </c>
      <c r="D87" s="19">
        <v>55961300</v>
      </c>
    </row>
    <row r="88" spans="1:4" x14ac:dyDescent="0.2">
      <c r="A88" s="19">
        <v>1992</v>
      </c>
      <c r="B88" s="19" t="s">
        <v>59</v>
      </c>
      <c r="C88" s="19" t="s">
        <v>78</v>
      </c>
      <c r="D88" s="19">
        <v>5085600</v>
      </c>
    </row>
    <row r="89" spans="1:4" x14ac:dyDescent="0.2">
      <c r="A89" s="19">
        <v>1992</v>
      </c>
      <c r="B89" s="19" t="s">
        <v>59</v>
      </c>
      <c r="C89" s="19" t="s">
        <v>79</v>
      </c>
      <c r="D89" s="19">
        <v>2877700</v>
      </c>
    </row>
    <row r="90" spans="1:4" x14ac:dyDescent="0.2">
      <c r="A90" s="19">
        <v>1993</v>
      </c>
      <c r="B90" s="19" t="s">
        <v>60</v>
      </c>
      <c r="C90" s="19" t="s">
        <v>32</v>
      </c>
      <c r="D90" s="19">
        <v>48102300</v>
      </c>
    </row>
    <row r="91" spans="1:4" x14ac:dyDescent="0.2">
      <c r="A91" s="19">
        <v>1993</v>
      </c>
      <c r="B91" s="19" t="s">
        <v>60</v>
      </c>
      <c r="C91" s="19" t="s">
        <v>77</v>
      </c>
      <c r="D91" s="19">
        <v>56078300</v>
      </c>
    </row>
    <row r="92" spans="1:4" x14ac:dyDescent="0.2">
      <c r="A92" s="19">
        <v>1993</v>
      </c>
      <c r="B92" s="19" t="s">
        <v>60</v>
      </c>
      <c r="C92" s="19" t="s">
        <v>78</v>
      </c>
      <c r="D92" s="19">
        <v>5092500</v>
      </c>
    </row>
    <row r="93" spans="1:4" x14ac:dyDescent="0.2">
      <c r="A93" s="19">
        <v>1993</v>
      </c>
      <c r="B93" s="19" t="s">
        <v>60</v>
      </c>
      <c r="C93" s="19" t="s">
        <v>79</v>
      </c>
      <c r="D93" s="19">
        <v>2883600</v>
      </c>
    </row>
    <row r="94" spans="1:4" x14ac:dyDescent="0.2">
      <c r="A94" s="19">
        <v>1994</v>
      </c>
      <c r="B94" s="19" t="s">
        <v>61</v>
      </c>
      <c r="C94" s="19" t="s">
        <v>32</v>
      </c>
      <c r="D94" s="19">
        <v>48228800</v>
      </c>
    </row>
    <row r="95" spans="1:4" x14ac:dyDescent="0.2">
      <c r="A95" s="19">
        <v>1994</v>
      </c>
      <c r="B95" s="19" t="s">
        <v>61</v>
      </c>
      <c r="C95" s="19" t="s">
        <v>77</v>
      </c>
      <c r="D95" s="19">
        <v>56218400</v>
      </c>
    </row>
    <row r="96" spans="1:4" x14ac:dyDescent="0.2">
      <c r="A96" s="19">
        <v>1994</v>
      </c>
      <c r="B96" s="19" t="s">
        <v>61</v>
      </c>
      <c r="C96" s="19" t="s">
        <v>78</v>
      </c>
      <c r="D96" s="19">
        <v>5102200</v>
      </c>
    </row>
    <row r="97" spans="1:4" x14ac:dyDescent="0.2">
      <c r="A97" s="19">
        <v>1994</v>
      </c>
      <c r="B97" s="19" t="s">
        <v>61</v>
      </c>
      <c r="C97" s="19" t="s">
        <v>79</v>
      </c>
      <c r="D97" s="19">
        <v>2887400</v>
      </c>
    </row>
    <row r="98" spans="1:4" x14ac:dyDescent="0.2">
      <c r="A98" s="19">
        <v>1995</v>
      </c>
      <c r="B98" s="19" t="s">
        <v>62</v>
      </c>
      <c r="C98" s="19" t="s">
        <v>32</v>
      </c>
      <c r="D98" s="19">
        <v>48383500</v>
      </c>
    </row>
    <row r="99" spans="1:4" x14ac:dyDescent="0.2">
      <c r="A99" s="19">
        <v>1995</v>
      </c>
      <c r="B99" s="19" t="s">
        <v>62</v>
      </c>
      <c r="C99" s="19" t="s">
        <v>77</v>
      </c>
      <c r="D99" s="19">
        <v>56375700</v>
      </c>
    </row>
    <row r="100" spans="1:4" x14ac:dyDescent="0.2">
      <c r="A100" s="19">
        <v>1995</v>
      </c>
      <c r="B100" s="19" t="s">
        <v>62</v>
      </c>
      <c r="C100" s="19" t="s">
        <v>78</v>
      </c>
      <c r="D100" s="19">
        <v>5103700</v>
      </c>
    </row>
    <row r="101" spans="1:4" x14ac:dyDescent="0.2">
      <c r="A101" s="19">
        <v>1995</v>
      </c>
      <c r="B101" s="19" t="s">
        <v>62</v>
      </c>
      <c r="C101" s="19" t="s">
        <v>79</v>
      </c>
      <c r="D101" s="19">
        <v>2888500</v>
      </c>
    </row>
    <row r="102" spans="1:4" x14ac:dyDescent="0.2">
      <c r="A102" s="19">
        <v>1996</v>
      </c>
      <c r="B102" s="19" t="s">
        <v>63</v>
      </c>
      <c r="C102" s="19" t="s">
        <v>32</v>
      </c>
      <c r="D102" s="19">
        <v>48519100</v>
      </c>
    </row>
    <row r="103" spans="1:4" x14ac:dyDescent="0.2">
      <c r="A103" s="19">
        <v>1996</v>
      </c>
      <c r="B103" s="19" t="s">
        <v>63</v>
      </c>
      <c r="C103" s="19" t="s">
        <v>77</v>
      </c>
      <c r="D103" s="19">
        <v>56502600</v>
      </c>
    </row>
    <row r="104" spans="1:4" x14ac:dyDescent="0.2">
      <c r="A104" s="19">
        <v>1996</v>
      </c>
      <c r="B104" s="19" t="s">
        <v>63</v>
      </c>
      <c r="C104" s="19" t="s">
        <v>78</v>
      </c>
      <c r="D104" s="19">
        <v>5092200</v>
      </c>
    </row>
    <row r="105" spans="1:4" x14ac:dyDescent="0.2">
      <c r="A105" s="19">
        <v>1996</v>
      </c>
      <c r="B105" s="19" t="s">
        <v>63</v>
      </c>
      <c r="C105" s="19" t="s">
        <v>79</v>
      </c>
      <c r="D105" s="19">
        <v>2891300</v>
      </c>
    </row>
    <row r="106" spans="1:4" x14ac:dyDescent="0.2">
      <c r="A106" s="19">
        <v>1997</v>
      </c>
      <c r="B106" s="19" t="s">
        <v>64</v>
      </c>
      <c r="C106" s="19" t="s">
        <v>32</v>
      </c>
      <c r="D106" s="19">
        <v>48664800</v>
      </c>
    </row>
    <row r="107" spans="1:4" x14ac:dyDescent="0.2">
      <c r="A107" s="19">
        <v>1997</v>
      </c>
      <c r="B107" s="19" t="s">
        <v>64</v>
      </c>
      <c r="C107" s="19" t="s">
        <v>77</v>
      </c>
      <c r="D107" s="19">
        <v>56643000</v>
      </c>
    </row>
    <row r="108" spans="1:4" x14ac:dyDescent="0.2">
      <c r="A108" s="19">
        <v>1997</v>
      </c>
      <c r="B108" s="19" t="s">
        <v>64</v>
      </c>
      <c r="C108" s="19" t="s">
        <v>78</v>
      </c>
      <c r="D108" s="19">
        <v>5083300</v>
      </c>
    </row>
    <row r="109" spans="1:4" x14ac:dyDescent="0.2">
      <c r="A109" s="19">
        <v>1997</v>
      </c>
      <c r="B109" s="19" t="s">
        <v>64</v>
      </c>
      <c r="C109" s="19" t="s">
        <v>79</v>
      </c>
      <c r="D109" s="19">
        <v>2894900</v>
      </c>
    </row>
    <row r="110" spans="1:4" x14ac:dyDescent="0.2">
      <c r="A110" s="19">
        <v>1998</v>
      </c>
      <c r="B110" s="19" t="s">
        <v>65</v>
      </c>
      <c r="C110" s="19" t="s">
        <v>32</v>
      </c>
      <c r="D110" s="19">
        <v>48820600</v>
      </c>
    </row>
    <row r="111" spans="1:4" x14ac:dyDescent="0.2">
      <c r="A111" s="19">
        <v>1998</v>
      </c>
      <c r="B111" s="19" t="s">
        <v>65</v>
      </c>
      <c r="C111" s="19" t="s">
        <v>77</v>
      </c>
      <c r="D111" s="19">
        <v>56797200</v>
      </c>
    </row>
    <row r="112" spans="1:4" x14ac:dyDescent="0.2">
      <c r="A112" s="19">
        <v>1998</v>
      </c>
      <c r="B112" s="19" t="s">
        <v>65</v>
      </c>
      <c r="C112" s="19" t="s">
        <v>78</v>
      </c>
      <c r="D112" s="19">
        <v>5077100</v>
      </c>
    </row>
    <row r="113" spans="1:4" x14ac:dyDescent="0.2">
      <c r="A113" s="19">
        <v>1998</v>
      </c>
      <c r="B113" s="19" t="s">
        <v>65</v>
      </c>
      <c r="C113" s="19" t="s">
        <v>79</v>
      </c>
      <c r="D113" s="19">
        <v>2899500</v>
      </c>
    </row>
    <row r="114" spans="1:4" x14ac:dyDescent="0.2">
      <c r="A114" s="19">
        <v>1999</v>
      </c>
      <c r="B114" s="19" t="s">
        <v>66</v>
      </c>
      <c r="C114" s="19" t="s">
        <v>32</v>
      </c>
      <c r="D114" s="19">
        <v>49032900</v>
      </c>
    </row>
    <row r="115" spans="1:4" x14ac:dyDescent="0.2">
      <c r="A115" s="19">
        <v>1999</v>
      </c>
      <c r="B115" s="19" t="s">
        <v>66</v>
      </c>
      <c r="C115" s="19" t="s">
        <v>77</v>
      </c>
      <c r="D115" s="19">
        <v>57005400</v>
      </c>
    </row>
    <row r="116" spans="1:4" x14ac:dyDescent="0.2">
      <c r="A116" s="19">
        <v>1999</v>
      </c>
      <c r="B116" s="19" t="s">
        <v>66</v>
      </c>
      <c r="C116" s="19" t="s">
        <v>78</v>
      </c>
      <c r="D116" s="19">
        <v>5072000</v>
      </c>
    </row>
    <row r="117" spans="1:4" x14ac:dyDescent="0.2">
      <c r="A117" s="19">
        <v>1999</v>
      </c>
      <c r="B117" s="19" t="s">
        <v>66</v>
      </c>
      <c r="C117" s="19" t="s">
        <v>79</v>
      </c>
      <c r="D117" s="19">
        <v>2900600</v>
      </c>
    </row>
    <row r="118" spans="1:4" x14ac:dyDescent="0.2">
      <c r="A118" s="19">
        <v>2000</v>
      </c>
      <c r="B118" s="19" t="s">
        <v>67</v>
      </c>
      <c r="C118" s="19" t="s">
        <v>32</v>
      </c>
      <c r="D118" s="19">
        <v>49233300</v>
      </c>
    </row>
    <row r="119" spans="1:4" x14ac:dyDescent="0.2">
      <c r="A119" s="19">
        <v>2000</v>
      </c>
      <c r="B119" s="19" t="s">
        <v>67</v>
      </c>
      <c r="C119" s="19" t="s">
        <v>77</v>
      </c>
      <c r="D119" s="19">
        <v>57203100</v>
      </c>
    </row>
    <row r="120" spans="1:4" x14ac:dyDescent="0.2">
      <c r="A120" s="19">
        <v>2000</v>
      </c>
      <c r="B120" s="19" t="s">
        <v>67</v>
      </c>
      <c r="C120" s="19" t="s">
        <v>78</v>
      </c>
      <c r="D120" s="19">
        <v>5062900</v>
      </c>
    </row>
    <row r="121" spans="1:4" x14ac:dyDescent="0.2">
      <c r="A121" s="19">
        <v>2000</v>
      </c>
      <c r="B121" s="19" t="s">
        <v>67</v>
      </c>
      <c r="C121" s="19" t="s">
        <v>79</v>
      </c>
      <c r="D121" s="19">
        <v>2906900</v>
      </c>
    </row>
    <row r="122" spans="1:4" x14ac:dyDescent="0.2">
      <c r="A122" s="19">
        <v>2001</v>
      </c>
      <c r="B122" s="19" t="s">
        <v>68</v>
      </c>
      <c r="C122" s="19" t="s">
        <v>32</v>
      </c>
      <c r="D122" s="19">
        <v>49449700</v>
      </c>
    </row>
    <row r="123" spans="1:4" x14ac:dyDescent="0.2">
      <c r="A123" s="19">
        <v>2001</v>
      </c>
      <c r="B123" s="19" t="s">
        <v>68</v>
      </c>
      <c r="C123" s="19" t="s">
        <v>77</v>
      </c>
      <c r="D123" s="19">
        <v>57424200</v>
      </c>
    </row>
    <row r="124" spans="1:4" x14ac:dyDescent="0.2">
      <c r="A124" s="19">
        <v>2001</v>
      </c>
      <c r="B124" s="19" t="s">
        <v>68</v>
      </c>
      <c r="C124" s="19" t="s">
        <v>78</v>
      </c>
      <c r="D124" s="19">
        <v>5064200</v>
      </c>
    </row>
    <row r="125" spans="1:4" x14ac:dyDescent="0.2">
      <c r="A125" s="19">
        <v>2001</v>
      </c>
      <c r="B125" s="19" t="s">
        <v>68</v>
      </c>
      <c r="C125" s="19" t="s">
        <v>79</v>
      </c>
      <c r="D125" s="19">
        <v>2910200</v>
      </c>
    </row>
    <row r="126" spans="1:4" x14ac:dyDescent="0.2">
      <c r="A126" s="19">
        <v>2002</v>
      </c>
      <c r="B126" s="19" t="s">
        <v>69</v>
      </c>
      <c r="C126" s="19" t="s">
        <v>32</v>
      </c>
      <c r="D126" s="19">
        <v>49679300</v>
      </c>
    </row>
    <row r="127" spans="1:4" x14ac:dyDescent="0.2">
      <c r="A127" s="19">
        <v>2002</v>
      </c>
      <c r="B127" s="19" t="s">
        <v>69</v>
      </c>
      <c r="C127" s="19" t="s">
        <v>77</v>
      </c>
      <c r="D127" s="19">
        <v>57668100</v>
      </c>
    </row>
    <row r="128" spans="1:4" x14ac:dyDescent="0.2">
      <c r="A128" s="19">
        <v>2002</v>
      </c>
      <c r="B128" s="19" t="s">
        <v>69</v>
      </c>
      <c r="C128" s="19" t="s">
        <v>78</v>
      </c>
      <c r="D128" s="19">
        <v>5066000</v>
      </c>
    </row>
    <row r="129" spans="1:4" x14ac:dyDescent="0.2">
      <c r="A129" s="19">
        <v>2002</v>
      </c>
      <c r="B129" s="19" t="s">
        <v>69</v>
      </c>
      <c r="C129" s="19" t="s">
        <v>79</v>
      </c>
      <c r="D129" s="19">
        <v>2922900</v>
      </c>
    </row>
    <row r="130" spans="1:4" x14ac:dyDescent="0.2">
      <c r="A130" s="19">
        <v>2003</v>
      </c>
      <c r="B130" s="19" t="s">
        <v>70</v>
      </c>
      <c r="C130" s="19" t="s">
        <v>32</v>
      </c>
      <c r="D130" s="19">
        <v>49925500</v>
      </c>
    </row>
    <row r="131" spans="1:4" x14ac:dyDescent="0.2">
      <c r="A131" s="19">
        <v>2003</v>
      </c>
      <c r="B131" s="19" t="s">
        <v>70</v>
      </c>
      <c r="C131" s="19" t="s">
        <v>77</v>
      </c>
      <c r="D131" s="19">
        <v>57931700</v>
      </c>
    </row>
    <row r="132" spans="1:4" x14ac:dyDescent="0.2">
      <c r="A132" s="19">
        <v>2003</v>
      </c>
      <c r="B132" s="19" t="s">
        <v>70</v>
      </c>
      <c r="C132" s="19" t="s">
        <v>78</v>
      </c>
      <c r="D132" s="19">
        <v>5068500</v>
      </c>
    </row>
    <row r="133" spans="1:4" x14ac:dyDescent="0.2">
      <c r="A133" s="19">
        <v>2003</v>
      </c>
      <c r="B133" s="19" t="s">
        <v>70</v>
      </c>
      <c r="C133" s="19" t="s">
        <v>79</v>
      </c>
      <c r="D133" s="19">
        <v>2937700</v>
      </c>
    </row>
    <row r="134" spans="1:4" x14ac:dyDescent="0.2">
      <c r="A134" s="19">
        <v>2004</v>
      </c>
      <c r="B134" s="19" t="s">
        <v>71</v>
      </c>
      <c r="C134" s="19" t="s">
        <v>32</v>
      </c>
      <c r="D134" s="19">
        <v>50194600</v>
      </c>
    </row>
    <row r="135" spans="1:4" x14ac:dyDescent="0.2">
      <c r="A135" s="19">
        <v>2004</v>
      </c>
      <c r="B135" s="19" t="s">
        <v>71</v>
      </c>
      <c r="C135" s="19" t="s">
        <v>77</v>
      </c>
      <c r="D135" s="19">
        <v>58236300</v>
      </c>
    </row>
    <row r="136" spans="1:4" x14ac:dyDescent="0.2">
      <c r="A136" s="19">
        <v>2004</v>
      </c>
      <c r="B136" s="19" t="s">
        <v>71</v>
      </c>
      <c r="C136" s="19" t="s">
        <v>78</v>
      </c>
      <c r="D136" s="19">
        <v>5084300</v>
      </c>
    </row>
    <row r="137" spans="1:4" x14ac:dyDescent="0.2">
      <c r="A137" s="19">
        <v>2004</v>
      </c>
      <c r="B137" s="19" t="s">
        <v>71</v>
      </c>
      <c r="C137" s="19" t="s">
        <v>79</v>
      </c>
      <c r="D137" s="19">
        <v>2957400</v>
      </c>
    </row>
    <row r="138" spans="1:4" x14ac:dyDescent="0.2">
      <c r="A138" s="19">
        <v>2005</v>
      </c>
      <c r="B138" s="19" t="s">
        <v>72</v>
      </c>
      <c r="C138" s="19" t="s">
        <v>32</v>
      </c>
      <c r="D138" s="19">
        <v>50606000</v>
      </c>
    </row>
    <row r="139" spans="1:4" x14ac:dyDescent="0.2">
      <c r="A139" s="19">
        <v>2005</v>
      </c>
      <c r="B139" s="19" t="s">
        <v>72</v>
      </c>
      <c r="C139" s="19" t="s">
        <v>77</v>
      </c>
      <c r="D139" s="19">
        <v>58685500</v>
      </c>
    </row>
    <row r="140" spans="1:4" x14ac:dyDescent="0.2">
      <c r="A140" s="19">
        <v>2005</v>
      </c>
      <c r="B140" s="19" t="s">
        <v>72</v>
      </c>
      <c r="C140" s="19" t="s">
        <v>78</v>
      </c>
      <c r="D140" s="19">
        <v>5110200</v>
      </c>
    </row>
    <row r="141" spans="1:4" x14ac:dyDescent="0.2">
      <c r="A141" s="19">
        <v>2005</v>
      </c>
      <c r="B141" s="19" t="s">
        <v>72</v>
      </c>
      <c r="C141" s="19" t="s">
        <v>79</v>
      </c>
      <c r="D141" s="19">
        <v>2969300</v>
      </c>
    </row>
    <row r="142" spans="1:4" x14ac:dyDescent="0.2">
      <c r="A142" s="19">
        <v>2006</v>
      </c>
      <c r="B142" s="19" t="s">
        <v>73</v>
      </c>
      <c r="C142" s="19" t="s">
        <v>32</v>
      </c>
      <c r="D142" s="19">
        <v>50965200</v>
      </c>
    </row>
    <row r="143" spans="1:4" x14ac:dyDescent="0.2">
      <c r="A143" s="19">
        <v>2006</v>
      </c>
      <c r="B143" s="19" t="s">
        <v>73</v>
      </c>
      <c r="C143" s="19" t="s">
        <v>77</v>
      </c>
      <c r="D143" s="19">
        <v>59083900</v>
      </c>
    </row>
    <row r="144" spans="1:4" x14ac:dyDescent="0.2">
      <c r="A144" s="19">
        <v>2006</v>
      </c>
      <c r="B144" s="19" t="s">
        <v>73</v>
      </c>
      <c r="C144" s="19" t="s">
        <v>78</v>
      </c>
      <c r="D144" s="19">
        <v>5133000</v>
      </c>
    </row>
    <row r="145" spans="1:4" x14ac:dyDescent="0.2">
      <c r="A145" s="19">
        <v>2006</v>
      </c>
      <c r="B145" s="19" t="s">
        <v>73</v>
      </c>
      <c r="C145" s="19" t="s">
        <v>79</v>
      </c>
      <c r="D145" s="19">
        <v>2985700</v>
      </c>
    </row>
    <row r="146" spans="1:4" x14ac:dyDescent="0.2">
      <c r="A146" s="19">
        <v>2007</v>
      </c>
      <c r="B146" s="19" t="s">
        <v>74</v>
      </c>
      <c r="C146" s="19" t="s">
        <v>32</v>
      </c>
      <c r="D146" s="19">
        <v>51381100</v>
      </c>
    </row>
    <row r="147" spans="1:4" x14ac:dyDescent="0.2">
      <c r="A147" s="19">
        <v>2007</v>
      </c>
      <c r="B147" s="19" t="s">
        <v>74</v>
      </c>
      <c r="C147" s="19" t="s">
        <v>77</v>
      </c>
      <c r="D147" s="19">
        <v>59557400</v>
      </c>
    </row>
    <row r="148" spans="1:4" x14ac:dyDescent="0.2">
      <c r="A148" s="19">
        <v>2007</v>
      </c>
      <c r="B148" s="19" t="s">
        <v>74</v>
      </c>
      <c r="C148" s="19" t="s">
        <v>78</v>
      </c>
      <c r="D148" s="19">
        <v>5170000</v>
      </c>
    </row>
    <row r="149" spans="1:4" x14ac:dyDescent="0.2">
      <c r="A149" s="19">
        <v>2007</v>
      </c>
      <c r="B149" s="19" t="s">
        <v>74</v>
      </c>
      <c r="C149" s="19" t="s">
        <v>79</v>
      </c>
      <c r="D149" s="19">
        <v>3006300</v>
      </c>
    </row>
    <row r="150" spans="1:4" x14ac:dyDescent="0.2">
      <c r="A150" s="19">
        <v>2008</v>
      </c>
      <c r="B150" s="19" t="s">
        <v>75</v>
      </c>
      <c r="C150" s="19" t="s">
        <v>32</v>
      </c>
      <c r="D150" s="19">
        <v>51815900</v>
      </c>
    </row>
    <row r="151" spans="1:4" x14ac:dyDescent="0.2">
      <c r="A151" s="19">
        <v>2008</v>
      </c>
      <c r="B151" s="19" t="s">
        <v>75</v>
      </c>
      <c r="C151" s="19" t="s">
        <v>77</v>
      </c>
      <c r="D151" s="19">
        <v>60044600</v>
      </c>
    </row>
    <row r="152" spans="1:4" x14ac:dyDescent="0.2">
      <c r="A152" s="19">
        <v>2008</v>
      </c>
      <c r="B152" s="19" t="s">
        <v>75</v>
      </c>
      <c r="C152" s="19" t="s">
        <v>78</v>
      </c>
      <c r="D152" s="19">
        <v>5202900</v>
      </c>
    </row>
    <row r="153" spans="1:4" x14ac:dyDescent="0.2">
      <c r="A153" s="19">
        <v>2008</v>
      </c>
      <c r="B153" s="19" t="s">
        <v>75</v>
      </c>
      <c r="C153" s="19" t="s">
        <v>79</v>
      </c>
      <c r="D153" s="19">
        <v>3025900</v>
      </c>
    </row>
    <row r="154" spans="1:4" x14ac:dyDescent="0.2">
      <c r="A154" s="19">
        <v>2009</v>
      </c>
      <c r="B154" s="19" t="s">
        <v>76</v>
      </c>
      <c r="C154" s="19" t="s">
        <v>32</v>
      </c>
      <c r="D154" s="19">
        <v>52196400</v>
      </c>
    </row>
    <row r="155" spans="1:4" x14ac:dyDescent="0.2">
      <c r="A155" s="19">
        <v>2009</v>
      </c>
      <c r="B155" s="19" t="s">
        <v>76</v>
      </c>
      <c r="C155" s="19" t="s">
        <v>77</v>
      </c>
      <c r="D155" s="19">
        <v>60467200</v>
      </c>
    </row>
    <row r="156" spans="1:4" x14ac:dyDescent="0.2">
      <c r="A156" s="19">
        <v>2009</v>
      </c>
      <c r="B156" s="19" t="s">
        <v>76</v>
      </c>
      <c r="C156" s="19" t="s">
        <v>78</v>
      </c>
      <c r="D156" s="19">
        <v>5231900</v>
      </c>
    </row>
    <row r="157" spans="1:4" x14ac:dyDescent="0.2">
      <c r="A157" s="19">
        <v>2009</v>
      </c>
      <c r="B157" s="19" t="s">
        <v>76</v>
      </c>
      <c r="C157" s="19" t="s">
        <v>79</v>
      </c>
      <c r="D157" s="19">
        <v>3038900</v>
      </c>
    </row>
    <row r="158" spans="1:4" x14ac:dyDescent="0.2">
      <c r="A158" s="19">
        <v>2010</v>
      </c>
      <c r="B158" s="19" t="s">
        <v>33</v>
      </c>
      <c r="C158" s="19" t="s">
        <v>32</v>
      </c>
      <c r="D158" s="19">
        <v>52642500</v>
      </c>
    </row>
    <row r="159" spans="1:4" x14ac:dyDescent="0.2">
      <c r="A159" s="19">
        <v>2010</v>
      </c>
      <c r="B159" s="19" t="s">
        <v>33</v>
      </c>
      <c r="C159" s="19" t="s">
        <v>77</v>
      </c>
      <c r="D159" s="19">
        <v>60954600</v>
      </c>
    </row>
    <row r="160" spans="1:4" x14ac:dyDescent="0.2">
      <c r="A160" s="19">
        <v>2010</v>
      </c>
      <c r="B160" s="19" t="s">
        <v>33</v>
      </c>
      <c r="C160" s="19" t="s">
        <v>78</v>
      </c>
      <c r="D160" s="19">
        <v>5262200</v>
      </c>
    </row>
    <row r="161" spans="1:4" x14ac:dyDescent="0.2">
      <c r="A161" s="19">
        <v>2010</v>
      </c>
      <c r="B161" s="19" t="s">
        <v>33</v>
      </c>
      <c r="C161" s="19" t="s">
        <v>79</v>
      </c>
      <c r="D161" s="19">
        <v>3050000</v>
      </c>
    </row>
    <row r="162" spans="1:4" x14ac:dyDescent="0.2">
      <c r="A162" s="19">
        <v>2011</v>
      </c>
      <c r="B162" s="19" t="s">
        <v>34</v>
      </c>
      <c r="C162" s="19" t="s">
        <v>32</v>
      </c>
      <c r="D162" s="19">
        <v>53107200</v>
      </c>
    </row>
    <row r="163" spans="1:4" x14ac:dyDescent="0.2">
      <c r="A163" s="19">
        <v>2011</v>
      </c>
      <c r="B163" s="19" t="s">
        <v>34</v>
      </c>
      <c r="C163" s="19" t="s">
        <v>77</v>
      </c>
      <c r="D163" s="19">
        <v>61470800</v>
      </c>
    </row>
    <row r="164" spans="1:4" x14ac:dyDescent="0.2">
      <c r="A164" s="19">
        <v>2011</v>
      </c>
      <c r="B164" s="19" t="s">
        <v>34</v>
      </c>
      <c r="C164" s="19" t="s">
        <v>78</v>
      </c>
      <c r="D164" s="19">
        <v>5299900</v>
      </c>
    </row>
    <row r="165" spans="1:4" x14ac:dyDescent="0.2">
      <c r="A165" s="19">
        <v>2011</v>
      </c>
      <c r="B165" s="19" t="s">
        <v>34</v>
      </c>
      <c r="C165" s="19" t="s">
        <v>79</v>
      </c>
      <c r="D165" s="19">
        <v>3063800</v>
      </c>
    </row>
    <row r="166" spans="1:4" x14ac:dyDescent="0.2">
      <c r="A166" s="19">
        <v>2012</v>
      </c>
      <c r="B166" s="19" t="s">
        <v>35</v>
      </c>
      <c r="C166" s="19" t="s">
        <v>32</v>
      </c>
      <c r="D166" s="19">
        <v>53506800</v>
      </c>
    </row>
    <row r="167" spans="1:4" x14ac:dyDescent="0.2">
      <c r="A167" s="19">
        <v>2012</v>
      </c>
      <c r="B167" s="19" t="s">
        <v>35</v>
      </c>
      <c r="C167" s="19" t="s">
        <v>77</v>
      </c>
      <c r="D167" s="19">
        <v>61885900</v>
      </c>
    </row>
    <row r="168" spans="1:4" x14ac:dyDescent="0.2">
      <c r="A168" s="19">
        <v>2012</v>
      </c>
      <c r="B168" s="19" t="s">
        <v>35</v>
      </c>
      <c r="C168" s="19" t="s">
        <v>78</v>
      </c>
      <c r="D168" s="19">
        <v>5308200</v>
      </c>
    </row>
    <row r="169" spans="1:4" x14ac:dyDescent="0.2">
      <c r="A169" s="19">
        <v>2012</v>
      </c>
      <c r="B169" s="19" t="s">
        <v>35</v>
      </c>
      <c r="C169" s="19" t="s">
        <v>79</v>
      </c>
      <c r="D169" s="19">
        <v>3070900</v>
      </c>
    </row>
    <row r="170" spans="1:4" x14ac:dyDescent="0.2">
      <c r="A170" s="19">
        <v>2013</v>
      </c>
      <c r="B170" s="19" t="s">
        <v>36</v>
      </c>
      <c r="C170" s="19" t="s">
        <v>32</v>
      </c>
      <c r="D170" s="19">
        <v>53918700</v>
      </c>
    </row>
    <row r="171" spans="1:4" x14ac:dyDescent="0.2">
      <c r="A171" s="19">
        <v>2013</v>
      </c>
      <c r="B171" s="19" t="s">
        <v>36</v>
      </c>
      <c r="C171" s="19" t="s">
        <v>77</v>
      </c>
      <c r="D171" s="19">
        <v>62306500</v>
      </c>
    </row>
    <row r="172" spans="1:4" x14ac:dyDescent="0.2">
      <c r="A172" s="19">
        <v>2013</v>
      </c>
      <c r="B172" s="19" t="s">
        <v>36</v>
      </c>
      <c r="C172" s="19" t="s">
        <v>78</v>
      </c>
      <c r="D172" s="19">
        <v>5316800</v>
      </c>
    </row>
    <row r="173" spans="1:4" x14ac:dyDescent="0.2">
      <c r="A173" s="19">
        <v>2013</v>
      </c>
      <c r="B173" s="19" t="s">
        <v>36</v>
      </c>
      <c r="C173" s="19" t="s">
        <v>79</v>
      </c>
      <c r="D173" s="19">
        <v>3071100</v>
      </c>
    </row>
    <row r="174" spans="1:4" x14ac:dyDescent="0.2">
      <c r="A174" s="19">
        <v>2014</v>
      </c>
      <c r="B174" s="19" t="s">
        <v>37</v>
      </c>
      <c r="C174" s="19" t="s">
        <v>32</v>
      </c>
      <c r="D174" s="19">
        <v>54370300</v>
      </c>
    </row>
    <row r="175" spans="1:4" x14ac:dyDescent="0.2">
      <c r="A175" s="19">
        <v>2014</v>
      </c>
      <c r="B175" s="19" t="s">
        <v>37</v>
      </c>
      <c r="C175" s="19" t="s">
        <v>77</v>
      </c>
      <c r="D175" s="19">
        <v>62775500</v>
      </c>
    </row>
    <row r="176" spans="1:4" x14ac:dyDescent="0.2">
      <c r="A176" s="19">
        <v>2014</v>
      </c>
      <c r="B176" s="19" t="s">
        <v>37</v>
      </c>
      <c r="C176" s="19" t="s">
        <v>78</v>
      </c>
      <c r="D176" s="19">
        <v>5331400</v>
      </c>
    </row>
    <row r="177" spans="1:4" x14ac:dyDescent="0.2">
      <c r="A177" s="19">
        <v>2014</v>
      </c>
      <c r="B177" s="19" t="s">
        <v>37</v>
      </c>
      <c r="C177" s="19" t="s">
        <v>79</v>
      </c>
      <c r="D177" s="19">
        <v>3073800</v>
      </c>
    </row>
    <row r="178" spans="1:4" x14ac:dyDescent="0.2">
      <c r="A178" s="19">
        <v>2015</v>
      </c>
      <c r="B178" s="19" t="s">
        <v>38</v>
      </c>
      <c r="C178" s="19" t="s">
        <v>32</v>
      </c>
      <c r="D178" s="19">
        <v>54808700</v>
      </c>
    </row>
    <row r="179" spans="1:4" x14ac:dyDescent="0.2">
      <c r="A179" s="19">
        <v>2015</v>
      </c>
      <c r="B179" s="19" t="s">
        <v>38</v>
      </c>
      <c r="C179" s="19" t="s">
        <v>77</v>
      </c>
      <c r="D179" s="19">
        <v>63232000</v>
      </c>
    </row>
    <row r="180" spans="1:4" x14ac:dyDescent="0.2">
      <c r="A180" s="19">
        <v>2015</v>
      </c>
      <c r="B180" s="19" t="s">
        <v>38</v>
      </c>
      <c r="C180" s="19" t="s">
        <v>78</v>
      </c>
      <c r="D180" s="19">
        <v>5350600</v>
      </c>
    </row>
    <row r="181" spans="1:4" x14ac:dyDescent="0.2">
      <c r="A181" s="19">
        <v>2015</v>
      </c>
      <c r="B181" s="19" t="s">
        <v>38</v>
      </c>
      <c r="C181" s="19" t="s">
        <v>79</v>
      </c>
      <c r="D181" s="19">
        <v>3072700</v>
      </c>
    </row>
    <row r="182" spans="1:4" x14ac:dyDescent="0.2">
      <c r="A182" s="19">
        <v>2016</v>
      </c>
      <c r="B182" s="19" t="s">
        <v>39</v>
      </c>
      <c r="C182" s="19" t="s">
        <v>32</v>
      </c>
      <c r="D182" s="19">
        <v>55289000</v>
      </c>
    </row>
    <row r="183" spans="1:4" x14ac:dyDescent="0.2">
      <c r="A183" s="19">
        <v>2016</v>
      </c>
      <c r="B183" s="19" t="s">
        <v>39</v>
      </c>
      <c r="C183" s="19" t="s">
        <v>77</v>
      </c>
      <c r="D183" s="19">
        <v>63739800</v>
      </c>
    </row>
    <row r="184" spans="1:4" x14ac:dyDescent="0.2">
      <c r="A184" s="19">
        <v>2016</v>
      </c>
      <c r="B184" s="19" t="s">
        <v>39</v>
      </c>
      <c r="C184" s="19" t="s">
        <v>78</v>
      </c>
      <c r="D184" s="19">
        <v>5373600</v>
      </c>
    </row>
    <row r="185" spans="1:4" x14ac:dyDescent="0.2">
      <c r="A185" s="19">
        <v>2016</v>
      </c>
      <c r="B185" s="19" t="s">
        <v>39</v>
      </c>
      <c r="C185" s="19" t="s">
        <v>79</v>
      </c>
      <c r="D185" s="19">
        <v>3077200</v>
      </c>
    </row>
    <row r="186" spans="1:4" x14ac:dyDescent="0.2">
      <c r="A186" s="19">
        <v>2017</v>
      </c>
      <c r="B186" s="19" t="s">
        <v>40</v>
      </c>
      <c r="C186" s="19" t="s">
        <v>32</v>
      </c>
      <c r="D186" s="19">
        <v>55619500</v>
      </c>
    </row>
    <row r="187" spans="1:4" x14ac:dyDescent="0.2">
      <c r="A187" s="19">
        <v>2017</v>
      </c>
      <c r="B187" s="19" t="s">
        <v>40</v>
      </c>
      <c r="C187" s="19" t="s">
        <v>77</v>
      </c>
      <c r="D187" s="19">
        <v>64089100</v>
      </c>
    </row>
    <row r="188" spans="1:4" x14ac:dyDescent="0.2">
      <c r="A188" s="19">
        <v>2017</v>
      </c>
      <c r="B188" s="19" t="s">
        <v>40</v>
      </c>
      <c r="C188" s="19" t="s">
        <v>78</v>
      </c>
      <c r="D188" s="19">
        <v>5388200</v>
      </c>
    </row>
    <row r="189" spans="1:4" x14ac:dyDescent="0.2">
      <c r="A189" s="19">
        <v>2017</v>
      </c>
      <c r="B189" s="19" t="s">
        <v>40</v>
      </c>
      <c r="C189" s="19" t="s">
        <v>79</v>
      </c>
      <c r="D189" s="19">
        <v>3081400</v>
      </c>
    </row>
    <row r="190" spans="1:4" x14ac:dyDescent="0.2">
      <c r="A190" s="19">
        <v>2018</v>
      </c>
      <c r="B190" s="19" t="s">
        <v>41</v>
      </c>
      <c r="C190" s="19" t="s">
        <v>32</v>
      </c>
      <c r="D190" s="19">
        <v>55924500</v>
      </c>
    </row>
    <row r="191" spans="1:4" x14ac:dyDescent="0.2">
      <c r="A191" s="19">
        <v>2018</v>
      </c>
      <c r="B191" s="19" t="s">
        <v>41</v>
      </c>
      <c r="C191" s="19" t="s">
        <v>77</v>
      </c>
      <c r="D191" s="19">
        <v>64400500</v>
      </c>
    </row>
    <row r="192" spans="1:4" x14ac:dyDescent="0.2">
      <c r="A192" s="19">
        <v>2018</v>
      </c>
      <c r="B192" s="19" t="s">
        <v>41</v>
      </c>
      <c r="C192" s="19" t="s">
        <v>78</v>
      </c>
      <c r="D192" s="19">
        <v>5392100</v>
      </c>
    </row>
    <row r="193" spans="1:4" x14ac:dyDescent="0.2">
      <c r="A193" s="19">
        <v>2018</v>
      </c>
      <c r="B193" s="19" t="s">
        <v>41</v>
      </c>
      <c r="C193" s="19" t="s">
        <v>79</v>
      </c>
      <c r="D193" s="19">
        <v>3083800</v>
      </c>
    </row>
    <row r="194" spans="1:4" x14ac:dyDescent="0.2">
      <c r="A194" s="19">
        <v>2019</v>
      </c>
      <c r="B194" s="19" t="s">
        <v>42</v>
      </c>
      <c r="C194" s="19" t="s">
        <v>32</v>
      </c>
      <c r="D194" s="19">
        <v>56230100</v>
      </c>
    </row>
    <row r="195" spans="1:4" x14ac:dyDescent="0.2">
      <c r="A195" s="19">
        <v>2019</v>
      </c>
      <c r="B195" s="19" t="s">
        <v>42</v>
      </c>
      <c r="C195" s="19" t="s">
        <v>77</v>
      </c>
      <c r="D195" s="19">
        <v>64729000</v>
      </c>
    </row>
    <row r="196" spans="1:4" x14ac:dyDescent="0.2">
      <c r="A196" s="19">
        <v>2019</v>
      </c>
      <c r="B196" s="19" t="s">
        <v>42</v>
      </c>
      <c r="C196" s="19" t="s">
        <v>78</v>
      </c>
      <c r="D196" s="19">
        <v>5411200</v>
      </c>
    </row>
    <row r="197" spans="1:4" x14ac:dyDescent="0.2">
      <c r="A197" s="19">
        <v>2019</v>
      </c>
      <c r="B197" s="19" t="s">
        <v>42</v>
      </c>
      <c r="C197" s="19" t="s">
        <v>79</v>
      </c>
      <c r="D197" s="19">
        <v>3087700</v>
      </c>
    </row>
    <row r="198" spans="1:4" x14ac:dyDescent="0.2">
      <c r="A198" s="19">
        <v>2020</v>
      </c>
      <c r="B198" s="19" t="s">
        <v>43</v>
      </c>
      <c r="C198" s="19" t="s">
        <v>32</v>
      </c>
      <c r="D198" s="19">
        <v>56326000</v>
      </c>
    </row>
    <row r="199" spans="1:4" x14ac:dyDescent="0.2">
      <c r="A199" s="19">
        <v>2020</v>
      </c>
      <c r="B199" s="19" t="s">
        <v>43</v>
      </c>
      <c r="C199" s="19" t="s">
        <v>77</v>
      </c>
      <c r="D199" s="19">
        <v>64839300</v>
      </c>
    </row>
    <row r="200" spans="1:4" x14ac:dyDescent="0.2">
      <c r="A200" s="19">
        <v>2020</v>
      </c>
      <c r="B200" s="19" t="s">
        <v>43</v>
      </c>
      <c r="C200" s="19" t="s">
        <v>78</v>
      </c>
      <c r="D200" s="19">
        <v>5408900</v>
      </c>
    </row>
    <row r="201" spans="1:4" x14ac:dyDescent="0.2">
      <c r="A201" s="19">
        <v>2020</v>
      </c>
      <c r="B201" s="19" t="s">
        <v>43</v>
      </c>
      <c r="C201" s="19" t="s">
        <v>79</v>
      </c>
      <c r="D201" s="19">
        <v>3104500</v>
      </c>
    </row>
    <row r="202" spans="1:4" x14ac:dyDescent="0.2">
      <c r="A202" s="19">
        <v>2021</v>
      </c>
      <c r="B202" s="19" t="s">
        <v>44</v>
      </c>
      <c r="C202" s="19" t="s">
        <v>32</v>
      </c>
      <c r="D202" s="19">
        <v>56554900</v>
      </c>
    </row>
    <row r="203" spans="1:4" x14ac:dyDescent="0.2">
      <c r="A203" s="19">
        <v>2021</v>
      </c>
      <c r="B203" s="19" t="s">
        <v>44</v>
      </c>
      <c r="C203" s="19" t="s">
        <v>77</v>
      </c>
      <c r="D203" s="19">
        <v>65073400</v>
      </c>
    </row>
    <row r="204" spans="1:4" x14ac:dyDescent="0.2">
      <c r="A204" s="19">
        <v>2021</v>
      </c>
      <c r="B204" s="19" t="s">
        <v>44</v>
      </c>
      <c r="C204" s="19" t="s">
        <v>78</v>
      </c>
      <c r="D204" s="19">
        <v>5412900</v>
      </c>
    </row>
    <row r="205" spans="1:4" x14ac:dyDescent="0.2">
      <c r="A205" s="19">
        <v>2021</v>
      </c>
      <c r="B205" s="19" t="s">
        <v>44</v>
      </c>
      <c r="C205" s="19" t="s">
        <v>79</v>
      </c>
      <c r="D205" s="19">
        <v>3105600</v>
      </c>
    </row>
    <row r="206" spans="1:4" x14ac:dyDescent="0.2">
      <c r="A206" s="19">
        <v>2022</v>
      </c>
      <c r="B206" s="19" t="s">
        <v>45</v>
      </c>
      <c r="C206" s="19" t="s">
        <v>32</v>
      </c>
      <c r="D206" s="19">
        <v>57144400</v>
      </c>
    </row>
    <row r="207" spans="1:4" x14ac:dyDescent="0.2">
      <c r="A207" s="19">
        <v>2022</v>
      </c>
      <c r="B207" s="19" t="s">
        <v>45</v>
      </c>
      <c r="C207" s="19" t="s">
        <v>77</v>
      </c>
      <c r="D207" s="19">
        <v>65725600</v>
      </c>
    </row>
    <row r="208" spans="1:4" x14ac:dyDescent="0.2">
      <c r="A208" s="19">
        <v>2022</v>
      </c>
      <c r="B208" s="19" t="s">
        <v>45</v>
      </c>
      <c r="C208" s="19" t="s">
        <v>78</v>
      </c>
      <c r="D208" s="19">
        <v>5447000</v>
      </c>
    </row>
    <row r="209" spans="1:4" x14ac:dyDescent="0.2">
      <c r="A209" s="19">
        <v>2022</v>
      </c>
      <c r="B209" s="19" t="s">
        <v>45</v>
      </c>
      <c r="C209" s="19" t="s">
        <v>79</v>
      </c>
      <c r="D209" s="19">
        <v>3134200</v>
      </c>
    </row>
    <row r="210" spans="1:4" x14ac:dyDescent="0.2">
      <c r="A210" s="19">
        <v>2023</v>
      </c>
      <c r="B210" s="19" t="s">
        <v>46</v>
      </c>
      <c r="C210" s="19" t="s">
        <v>32</v>
      </c>
      <c r="D210" s="19">
        <v>57932500</v>
      </c>
    </row>
    <row r="211" spans="1:4" x14ac:dyDescent="0.2">
      <c r="A211" s="19">
        <v>2023</v>
      </c>
      <c r="B211" s="19" t="s">
        <v>46</v>
      </c>
      <c r="C211" s="19" t="s">
        <v>77</v>
      </c>
      <c r="D211" s="19">
        <v>66605800</v>
      </c>
    </row>
    <row r="212" spans="1:4" x14ac:dyDescent="0.2">
      <c r="A212" s="19">
        <v>2023</v>
      </c>
      <c r="B212" s="19" t="s">
        <v>46</v>
      </c>
      <c r="C212" s="19" t="s">
        <v>78</v>
      </c>
      <c r="D212" s="19">
        <v>5506000</v>
      </c>
    </row>
    <row r="213" spans="1:4" x14ac:dyDescent="0.2">
      <c r="A213" s="19">
        <v>2023</v>
      </c>
      <c r="B213" s="19" t="s">
        <v>46</v>
      </c>
      <c r="C213" s="19" t="s">
        <v>79</v>
      </c>
      <c r="D213" s="19">
        <v>3167300</v>
      </c>
    </row>
    <row r="214" spans="1:4" x14ac:dyDescent="0.2">
      <c r="A214" s="19">
        <v>2024</v>
      </c>
      <c r="B214" s="19" t="s">
        <v>47</v>
      </c>
      <c r="C214" s="19" t="s">
        <v>32</v>
      </c>
      <c r="D214" s="19">
        <v>58620100</v>
      </c>
    </row>
    <row r="215" spans="1:4" x14ac:dyDescent="0.2">
      <c r="A215" s="19">
        <v>2024</v>
      </c>
      <c r="B215" s="19" t="s">
        <v>47</v>
      </c>
      <c r="C215" s="19" t="s">
        <v>77</v>
      </c>
      <c r="D215" s="19">
        <v>67353600</v>
      </c>
    </row>
    <row r="216" spans="1:4" x14ac:dyDescent="0.2">
      <c r="A216" s="19">
        <v>2024</v>
      </c>
      <c r="B216" s="19" t="s">
        <v>47</v>
      </c>
      <c r="C216" s="19" t="s">
        <v>78</v>
      </c>
      <c r="D216" s="19">
        <v>5546900</v>
      </c>
    </row>
    <row r="217" spans="1:4" x14ac:dyDescent="0.2">
      <c r="A217" s="19">
        <v>2024</v>
      </c>
      <c r="B217" s="19" t="s">
        <v>47</v>
      </c>
      <c r="C217" s="19" t="s">
        <v>79</v>
      </c>
      <c r="D217" s="19">
        <v>3186600</v>
      </c>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D220"/>
  <sheetViews>
    <sheetView zoomScaleNormal="100" workbookViewId="0"/>
  </sheetViews>
  <sheetFormatPr defaultColWidth="9.140625" defaultRowHeight="15" x14ac:dyDescent="0.2"/>
  <cols>
    <col min="1" max="1" width="16" style="22" bestFit="1" customWidth="1"/>
    <col min="2" max="2" width="23.7109375" style="22" bestFit="1" customWidth="1"/>
    <col min="3" max="3" width="24" style="22" customWidth="1"/>
    <col min="4" max="4" width="17.140625" style="48" bestFit="1" customWidth="1"/>
    <col min="5" max="16384" width="9.140625" style="22"/>
  </cols>
  <sheetData>
    <row r="1" spans="1:4" ht="15.75" x14ac:dyDescent="0.25">
      <c r="A1" s="21" t="s">
        <v>28</v>
      </c>
      <c r="B1" s="21" t="s">
        <v>29</v>
      </c>
      <c r="C1" s="21" t="s">
        <v>30</v>
      </c>
      <c r="D1" s="47" t="s">
        <v>31</v>
      </c>
    </row>
    <row r="2" spans="1:4" x14ac:dyDescent="0.2">
      <c r="A2" s="22" t="s">
        <v>32</v>
      </c>
      <c r="B2" s="22" t="s">
        <v>33</v>
      </c>
      <c r="C2" s="22" t="s">
        <v>149</v>
      </c>
      <c r="D2" s="22">
        <v>136165</v>
      </c>
    </row>
    <row r="3" spans="1:4" x14ac:dyDescent="0.2">
      <c r="A3" s="22" t="s">
        <v>32</v>
      </c>
      <c r="B3" s="22" t="s">
        <v>33</v>
      </c>
      <c r="C3" s="22" t="s">
        <v>150</v>
      </c>
      <c r="D3" s="22">
        <v>92262</v>
      </c>
    </row>
    <row r="4" spans="1:4" x14ac:dyDescent="0.2">
      <c r="A4" s="22" t="s">
        <v>32</v>
      </c>
      <c r="B4" s="22" t="s">
        <v>34</v>
      </c>
      <c r="C4" s="22" t="s">
        <v>149</v>
      </c>
      <c r="D4" s="22">
        <v>136955</v>
      </c>
    </row>
    <row r="5" spans="1:4" x14ac:dyDescent="0.2">
      <c r="A5" s="22" t="s">
        <v>32</v>
      </c>
      <c r="B5" s="22" t="s">
        <v>34</v>
      </c>
      <c r="C5" s="22" t="s">
        <v>150</v>
      </c>
      <c r="D5" s="22">
        <v>86990</v>
      </c>
    </row>
    <row r="6" spans="1:4" x14ac:dyDescent="0.2">
      <c r="A6" s="22" t="s">
        <v>32</v>
      </c>
      <c r="B6" s="22" t="s">
        <v>35</v>
      </c>
      <c r="C6" s="22" t="s">
        <v>149</v>
      </c>
      <c r="D6" s="22">
        <v>79747</v>
      </c>
    </row>
    <row r="7" spans="1:4" x14ac:dyDescent="0.2">
      <c r="A7" s="22" t="s">
        <v>32</v>
      </c>
      <c r="B7" s="22" t="s">
        <v>35</v>
      </c>
      <c r="C7" s="22" t="s">
        <v>150</v>
      </c>
      <c r="D7" s="22">
        <v>74730</v>
      </c>
    </row>
    <row r="8" spans="1:4" x14ac:dyDescent="0.2">
      <c r="A8" s="22" t="s">
        <v>32</v>
      </c>
      <c r="B8" s="22" t="s">
        <v>36</v>
      </c>
      <c r="C8" s="22" t="s">
        <v>149</v>
      </c>
      <c r="D8" s="22">
        <v>98124</v>
      </c>
    </row>
    <row r="9" spans="1:4" x14ac:dyDescent="0.2">
      <c r="A9" s="22" t="s">
        <v>32</v>
      </c>
      <c r="B9" s="22" t="s">
        <v>36</v>
      </c>
      <c r="C9" s="22" t="s">
        <v>150</v>
      </c>
      <c r="D9" s="22">
        <v>73252</v>
      </c>
    </row>
    <row r="10" spans="1:4" x14ac:dyDescent="0.2">
      <c r="A10" s="22" t="s">
        <v>32</v>
      </c>
      <c r="B10" s="22" t="s">
        <v>37</v>
      </c>
      <c r="C10" s="22" t="s">
        <v>149</v>
      </c>
      <c r="D10" s="22">
        <v>83963</v>
      </c>
    </row>
    <row r="11" spans="1:4" x14ac:dyDescent="0.2">
      <c r="A11" s="22" t="s">
        <v>32</v>
      </c>
      <c r="B11" s="22" t="s">
        <v>37</v>
      </c>
      <c r="C11" s="22" t="s">
        <v>150</v>
      </c>
      <c r="D11" s="22">
        <v>71125</v>
      </c>
    </row>
    <row r="12" spans="1:4" x14ac:dyDescent="0.2">
      <c r="A12" s="22" t="s">
        <v>32</v>
      </c>
      <c r="B12" s="22" t="s">
        <v>38</v>
      </c>
      <c r="C12" s="22" t="s">
        <v>149</v>
      </c>
      <c r="D12" s="22">
        <v>88806</v>
      </c>
    </row>
    <row r="13" spans="1:4" x14ac:dyDescent="0.2">
      <c r="A13" s="22" t="s">
        <v>32</v>
      </c>
      <c r="B13" s="22" t="s">
        <v>38</v>
      </c>
      <c r="C13" s="22" t="s">
        <v>150</v>
      </c>
      <c r="D13" s="22">
        <v>73495</v>
      </c>
    </row>
    <row r="14" spans="1:4" x14ac:dyDescent="0.2">
      <c r="A14" s="22" t="s">
        <v>32</v>
      </c>
      <c r="B14" s="22" t="s">
        <v>39</v>
      </c>
      <c r="C14" s="22" t="s">
        <v>149</v>
      </c>
      <c r="D14" s="22">
        <v>87117</v>
      </c>
    </row>
    <row r="15" spans="1:4" x14ac:dyDescent="0.2">
      <c r="A15" s="22" t="s">
        <v>32</v>
      </c>
      <c r="B15" s="22" t="s">
        <v>39</v>
      </c>
      <c r="C15" s="22" t="s">
        <v>150</v>
      </c>
      <c r="D15" s="22">
        <v>74972</v>
      </c>
    </row>
    <row r="16" spans="1:4" x14ac:dyDescent="0.2">
      <c r="A16" s="22" t="s">
        <v>32</v>
      </c>
      <c r="B16" s="22" t="s">
        <v>40</v>
      </c>
      <c r="C16" s="22" t="s">
        <v>149</v>
      </c>
      <c r="D16" s="22">
        <v>93109</v>
      </c>
    </row>
    <row r="17" spans="1:4" x14ac:dyDescent="0.2">
      <c r="A17" s="22" t="s">
        <v>32</v>
      </c>
      <c r="B17" s="22" t="s">
        <v>40</v>
      </c>
      <c r="C17" s="22" t="s">
        <v>150</v>
      </c>
      <c r="D17" s="22">
        <v>74294</v>
      </c>
    </row>
    <row r="18" spans="1:4" x14ac:dyDescent="0.2">
      <c r="A18" s="22" t="s">
        <v>32</v>
      </c>
      <c r="B18" s="22" t="s">
        <v>41</v>
      </c>
      <c r="C18" s="22" t="s">
        <v>149</v>
      </c>
      <c r="D18" s="22">
        <v>109663</v>
      </c>
    </row>
    <row r="19" spans="1:4" x14ac:dyDescent="0.2">
      <c r="A19" s="22" t="s">
        <v>32</v>
      </c>
      <c r="B19" s="22" t="s">
        <v>41</v>
      </c>
      <c r="C19" s="22" t="s">
        <v>150</v>
      </c>
      <c r="D19" s="22">
        <v>73305</v>
      </c>
    </row>
    <row r="20" spans="1:4" x14ac:dyDescent="0.2">
      <c r="A20" s="22" t="s">
        <v>32</v>
      </c>
      <c r="B20" s="22" t="s">
        <v>42</v>
      </c>
      <c r="C20" s="22" t="s">
        <v>149</v>
      </c>
      <c r="D20" s="22">
        <v>85411</v>
      </c>
    </row>
    <row r="21" spans="1:4" x14ac:dyDescent="0.2">
      <c r="A21" s="22" t="s">
        <v>32</v>
      </c>
      <c r="B21" s="22" t="s">
        <v>42</v>
      </c>
      <c r="C21" s="22" t="s">
        <v>150</v>
      </c>
      <c r="D21" s="22">
        <v>68784</v>
      </c>
    </row>
    <row r="22" spans="1:4" x14ac:dyDescent="0.2">
      <c r="A22" s="22" t="s">
        <v>32</v>
      </c>
      <c r="B22" s="22" t="s">
        <v>43</v>
      </c>
      <c r="C22" s="22" t="s">
        <v>149</v>
      </c>
      <c r="D22" s="22">
        <v>89191</v>
      </c>
    </row>
    <row r="23" spans="1:4" x14ac:dyDescent="0.2">
      <c r="A23" s="22" t="s">
        <v>32</v>
      </c>
      <c r="B23" s="22" t="s">
        <v>43</v>
      </c>
      <c r="C23" s="22" t="s">
        <v>150</v>
      </c>
      <c r="D23" s="22">
        <v>61924</v>
      </c>
    </row>
    <row r="24" spans="1:4" x14ac:dyDescent="0.2">
      <c r="A24" s="22" t="s">
        <v>32</v>
      </c>
      <c r="B24" s="22" t="s">
        <v>44</v>
      </c>
      <c r="C24" s="22" t="s">
        <v>149</v>
      </c>
      <c r="D24" s="22">
        <v>89158</v>
      </c>
    </row>
    <row r="25" spans="1:4" x14ac:dyDescent="0.2">
      <c r="A25" s="22" t="s">
        <v>32</v>
      </c>
      <c r="B25" s="22" t="s">
        <v>44</v>
      </c>
      <c r="C25" s="22" t="s">
        <v>150</v>
      </c>
      <c r="D25" s="22">
        <v>63515</v>
      </c>
    </row>
    <row r="26" spans="1:4" x14ac:dyDescent="0.2">
      <c r="A26" s="22" t="s">
        <v>32</v>
      </c>
      <c r="B26" s="22" t="s">
        <v>45</v>
      </c>
      <c r="C26" s="22" t="s">
        <v>149</v>
      </c>
      <c r="D26" s="22">
        <v>112096</v>
      </c>
    </row>
    <row r="27" spans="1:4" x14ac:dyDescent="0.2">
      <c r="A27" s="22" t="s">
        <v>32</v>
      </c>
      <c r="B27" s="22" t="s">
        <v>45</v>
      </c>
      <c r="C27" s="22" t="s">
        <v>150</v>
      </c>
      <c r="D27" s="22">
        <v>66817</v>
      </c>
    </row>
    <row r="28" spans="1:4" x14ac:dyDescent="0.2">
      <c r="A28" s="22" t="s">
        <v>32</v>
      </c>
      <c r="B28" s="22" t="s">
        <v>46</v>
      </c>
      <c r="C28" s="22" t="s">
        <v>149</v>
      </c>
      <c r="D28" s="22">
        <v>77010</v>
      </c>
    </row>
    <row r="29" spans="1:4" x14ac:dyDescent="0.2">
      <c r="A29" s="22" t="s">
        <v>32</v>
      </c>
      <c r="B29" s="22" t="s">
        <v>46</v>
      </c>
      <c r="C29" s="22" t="s">
        <v>150</v>
      </c>
      <c r="D29" s="22">
        <v>61975</v>
      </c>
    </row>
    <row r="30" spans="1:4" x14ac:dyDescent="0.2">
      <c r="A30" s="22" t="s">
        <v>32</v>
      </c>
      <c r="B30" s="22" t="s">
        <v>47</v>
      </c>
      <c r="C30" s="22" t="s">
        <v>149</v>
      </c>
      <c r="D30" s="22">
        <v>81160</v>
      </c>
    </row>
    <row r="31" spans="1:4" x14ac:dyDescent="0.2">
      <c r="A31" s="22" t="s">
        <v>32</v>
      </c>
      <c r="B31" s="22" t="s">
        <v>47</v>
      </c>
      <c r="C31" s="22" t="s">
        <v>150</v>
      </c>
      <c r="D31" s="22">
        <v>61889</v>
      </c>
    </row>
    <row r="32" spans="1:4" x14ac:dyDescent="0.2">
      <c r="A32" s="22" t="s">
        <v>32</v>
      </c>
      <c r="B32" s="22" t="s">
        <v>110</v>
      </c>
      <c r="C32" s="22" t="s">
        <v>149</v>
      </c>
      <c r="D32" s="22">
        <v>104214</v>
      </c>
    </row>
    <row r="33" spans="1:4" x14ac:dyDescent="0.2">
      <c r="A33" s="22" t="s">
        <v>32</v>
      </c>
      <c r="B33" s="22" t="s">
        <v>110</v>
      </c>
      <c r="C33" s="22" t="s">
        <v>150</v>
      </c>
      <c r="D33" s="22">
        <v>66383</v>
      </c>
    </row>
    <row r="34" spans="1:4" x14ac:dyDescent="0.2">
      <c r="A34" s="22" t="s">
        <v>32</v>
      </c>
      <c r="B34" s="22" t="s">
        <v>48</v>
      </c>
      <c r="C34" s="22" t="s">
        <v>150</v>
      </c>
      <c r="D34" s="22">
        <v>115176</v>
      </c>
    </row>
    <row r="35" spans="1:4" x14ac:dyDescent="0.2">
      <c r="A35" s="22" t="s">
        <v>32</v>
      </c>
      <c r="B35" s="22" t="s">
        <v>49</v>
      </c>
      <c r="C35" s="22" t="s">
        <v>150</v>
      </c>
      <c r="D35" s="22">
        <v>118071</v>
      </c>
    </row>
    <row r="36" spans="1:4" x14ac:dyDescent="0.2">
      <c r="A36" s="22" t="s">
        <v>32</v>
      </c>
      <c r="B36" s="22" t="s">
        <v>50</v>
      </c>
      <c r="C36" s="22" t="s">
        <v>150</v>
      </c>
      <c r="D36" s="22">
        <v>123351</v>
      </c>
    </row>
    <row r="37" spans="1:4" x14ac:dyDescent="0.2">
      <c r="A37" s="22" t="s">
        <v>32</v>
      </c>
      <c r="B37" s="22" t="s">
        <v>51</v>
      </c>
      <c r="C37" s="22" t="s">
        <v>150</v>
      </c>
      <c r="D37" s="22">
        <v>131944</v>
      </c>
    </row>
    <row r="38" spans="1:4" x14ac:dyDescent="0.2">
      <c r="A38" s="22" t="s">
        <v>32</v>
      </c>
      <c r="B38" s="22" t="s">
        <v>52</v>
      </c>
      <c r="C38" s="22" t="s">
        <v>150</v>
      </c>
      <c r="D38" s="22">
        <v>132517</v>
      </c>
    </row>
    <row r="39" spans="1:4" x14ac:dyDescent="0.2">
      <c r="A39" s="22" t="s">
        <v>32</v>
      </c>
      <c r="B39" s="22" t="s">
        <v>53</v>
      </c>
      <c r="C39" s="22" t="s">
        <v>150</v>
      </c>
      <c r="D39" s="22">
        <v>135199</v>
      </c>
    </row>
    <row r="40" spans="1:4" x14ac:dyDescent="0.2">
      <c r="A40" s="22" t="s">
        <v>32</v>
      </c>
      <c r="B40" s="22" t="s">
        <v>54</v>
      </c>
      <c r="C40" s="22" t="s">
        <v>150</v>
      </c>
      <c r="D40" s="22">
        <v>133551</v>
      </c>
    </row>
    <row r="41" spans="1:4" x14ac:dyDescent="0.2">
      <c r="A41" s="22" t="s">
        <v>32</v>
      </c>
      <c r="B41" s="22" t="s">
        <v>55</v>
      </c>
      <c r="C41" s="22" t="s">
        <v>150</v>
      </c>
      <c r="D41" s="22">
        <v>135655</v>
      </c>
    </row>
    <row r="42" spans="1:4" x14ac:dyDescent="0.2">
      <c r="A42" s="22" t="s">
        <v>32</v>
      </c>
      <c r="B42" s="22" t="s">
        <v>56</v>
      </c>
      <c r="C42" s="22" t="s">
        <v>150</v>
      </c>
      <c r="D42" s="22">
        <v>145260</v>
      </c>
    </row>
    <row r="43" spans="1:4" x14ac:dyDescent="0.2">
      <c r="A43" s="22" t="s">
        <v>32</v>
      </c>
      <c r="B43" s="22" t="s">
        <v>57</v>
      </c>
      <c r="C43" s="22" t="s">
        <v>150</v>
      </c>
      <c r="D43" s="22">
        <v>148670</v>
      </c>
    </row>
    <row r="44" spans="1:4" x14ac:dyDescent="0.2">
      <c r="A44" s="22" t="s">
        <v>32</v>
      </c>
      <c r="B44" s="22" t="s">
        <v>58</v>
      </c>
      <c r="C44" s="22" t="s">
        <v>150</v>
      </c>
      <c r="D44" s="22">
        <v>158857</v>
      </c>
    </row>
    <row r="45" spans="1:4" x14ac:dyDescent="0.2">
      <c r="A45" s="22" t="s">
        <v>32</v>
      </c>
      <c r="B45" s="22" t="s">
        <v>59</v>
      </c>
      <c r="C45" s="22" t="s">
        <v>150</v>
      </c>
      <c r="D45" s="22">
        <v>163719</v>
      </c>
    </row>
    <row r="46" spans="1:4" x14ac:dyDescent="0.2">
      <c r="A46" s="22" t="s">
        <v>32</v>
      </c>
      <c r="B46" s="22" t="s">
        <v>60</v>
      </c>
      <c r="C46" s="22" t="s">
        <v>150</v>
      </c>
      <c r="D46" s="22">
        <v>157873</v>
      </c>
    </row>
    <row r="47" spans="1:4" x14ac:dyDescent="0.2">
      <c r="A47" s="22" t="s">
        <v>32</v>
      </c>
      <c r="B47" s="22" t="s">
        <v>61</v>
      </c>
      <c r="C47" s="22" t="s">
        <v>150</v>
      </c>
      <c r="D47" s="22">
        <v>156245</v>
      </c>
    </row>
    <row r="48" spans="1:4" x14ac:dyDescent="0.2">
      <c r="A48" s="22" t="s">
        <v>32</v>
      </c>
      <c r="B48" s="22" t="s">
        <v>62</v>
      </c>
      <c r="C48" s="22" t="s">
        <v>149</v>
      </c>
      <c r="D48" s="22">
        <v>321676</v>
      </c>
    </row>
    <row r="49" spans="1:4" x14ac:dyDescent="0.2">
      <c r="A49" s="22" t="s">
        <v>32</v>
      </c>
      <c r="B49" s="22" t="s">
        <v>62</v>
      </c>
      <c r="C49" s="22" t="s">
        <v>150</v>
      </c>
      <c r="D49" s="22">
        <v>165924</v>
      </c>
    </row>
    <row r="50" spans="1:4" x14ac:dyDescent="0.2">
      <c r="A50" s="22" t="s">
        <v>32</v>
      </c>
      <c r="B50" s="22" t="s">
        <v>63</v>
      </c>
      <c r="C50" s="22" t="s">
        <v>149</v>
      </c>
      <c r="D50" s="22">
        <v>245996</v>
      </c>
    </row>
    <row r="51" spans="1:4" x14ac:dyDescent="0.2">
      <c r="A51" s="22" t="s">
        <v>32</v>
      </c>
      <c r="B51" s="22" t="s">
        <v>63</v>
      </c>
      <c r="C51" s="22" t="s">
        <v>150</v>
      </c>
      <c r="D51" s="22">
        <v>168004</v>
      </c>
    </row>
    <row r="52" spans="1:4" x14ac:dyDescent="0.2">
      <c r="A52" s="22" t="s">
        <v>32</v>
      </c>
      <c r="B52" s="22" t="s">
        <v>64</v>
      </c>
      <c r="C52" s="22" t="s">
        <v>149</v>
      </c>
      <c r="D52" s="22">
        <v>197695</v>
      </c>
    </row>
    <row r="53" spans="1:4" x14ac:dyDescent="0.2">
      <c r="A53" s="22" t="s">
        <v>32</v>
      </c>
      <c r="B53" s="22" t="s">
        <v>64</v>
      </c>
      <c r="C53" s="22" t="s">
        <v>150</v>
      </c>
      <c r="D53" s="22">
        <v>164605</v>
      </c>
    </row>
    <row r="54" spans="1:4" x14ac:dyDescent="0.2">
      <c r="A54" s="22" t="s">
        <v>32</v>
      </c>
      <c r="B54" s="22" t="s">
        <v>65</v>
      </c>
      <c r="C54" s="22" t="s">
        <v>149</v>
      </c>
      <c r="D54" s="22">
        <v>150645</v>
      </c>
    </row>
    <row r="55" spans="1:4" x14ac:dyDescent="0.2">
      <c r="A55" s="22" t="s">
        <v>32</v>
      </c>
      <c r="B55" s="22" t="s">
        <v>65</v>
      </c>
      <c r="C55" s="22" t="s">
        <v>150</v>
      </c>
      <c r="D55" s="22">
        <v>165155</v>
      </c>
    </row>
    <row r="56" spans="1:4" x14ac:dyDescent="0.2">
      <c r="A56" s="22" t="s">
        <v>32</v>
      </c>
      <c r="B56" s="22" t="s">
        <v>66</v>
      </c>
      <c r="C56" s="22" t="s">
        <v>149</v>
      </c>
      <c r="D56" s="22">
        <v>203457</v>
      </c>
    </row>
    <row r="57" spans="1:4" x14ac:dyDescent="0.2">
      <c r="A57" s="22" t="s">
        <v>32</v>
      </c>
      <c r="B57" s="22" t="s">
        <v>66</v>
      </c>
      <c r="C57" s="22" t="s">
        <v>150</v>
      </c>
      <c r="D57" s="22">
        <v>182570</v>
      </c>
    </row>
    <row r="58" spans="1:4" x14ac:dyDescent="0.2">
      <c r="A58" s="22" t="s">
        <v>32</v>
      </c>
      <c r="B58" s="22" t="s">
        <v>67</v>
      </c>
      <c r="C58" s="22" t="s">
        <v>149</v>
      </c>
      <c r="D58" s="22">
        <v>181958</v>
      </c>
    </row>
    <row r="59" spans="1:4" x14ac:dyDescent="0.2">
      <c r="A59" s="22" t="s">
        <v>32</v>
      </c>
      <c r="B59" s="22" t="s">
        <v>67</v>
      </c>
      <c r="C59" s="22" t="s">
        <v>150</v>
      </c>
      <c r="D59" s="22">
        <v>177301</v>
      </c>
    </row>
    <row r="60" spans="1:4" x14ac:dyDescent="0.2">
      <c r="A60" s="22" t="s">
        <v>32</v>
      </c>
      <c r="B60" s="22" t="s">
        <v>68</v>
      </c>
      <c r="C60" s="22" t="s">
        <v>149</v>
      </c>
      <c r="D60" s="22">
        <v>242770</v>
      </c>
    </row>
    <row r="61" spans="1:4" x14ac:dyDescent="0.2">
      <c r="A61" s="22" t="s">
        <v>32</v>
      </c>
      <c r="B61" s="22" t="s">
        <v>68</v>
      </c>
      <c r="C61" s="22" t="s">
        <v>150</v>
      </c>
      <c r="D61" s="22">
        <v>189068</v>
      </c>
    </row>
    <row r="62" spans="1:4" x14ac:dyDescent="0.2">
      <c r="A62" s="22" t="s">
        <v>32</v>
      </c>
      <c r="B62" s="22" t="s">
        <v>69</v>
      </c>
      <c r="C62" s="22" t="s">
        <v>149</v>
      </c>
      <c r="D62" s="22">
        <v>239036</v>
      </c>
    </row>
    <row r="63" spans="1:4" x14ac:dyDescent="0.2">
      <c r="A63" s="22" t="s">
        <v>32</v>
      </c>
      <c r="B63" s="22" t="s">
        <v>69</v>
      </c>
      <c r="C63" s="22" t="s">
        <v>150</v>
      </c>
      <c r="D63" s="22">
        <v>173455</v>
      </c>
    </row>
    <row r="64" spans="1:4" x14ac:dyDescent="0.2">
      <c r="A64" s="22" t="s">
        <v>32</v>
      </c>
      <c r="B64" s="22" t="s">
        <v>70</v>
      </c>
      <c r="C64" s="22" t="s">
        <v>149</v>
      </c>
      <c r="D64" s="22">
        <v>301179</v>
      </c>
    </row>
    <row r="65" spans="1:4" x14ac:dyDescent="0.2">
      <c r="A65" s="22" t="s">
        <v>32</v>
      </c>
      <c r="B65" s="22" t="s">
        <v>70</v>
      </c>
      <c r="C65" s="22" t="s">
        <v>150</v>
      </c>
      <c r="D65" s="22">
        <v>172384</v>
      </c>
    </row>
    <row r="66" spans="1:4" x14ac:dyDescent="0.2">
      <c r="A66" s="22" t="s">
        <v>32</v>
      </c>
      <c r="B66" s="22" t="s">
        <v>71</v>
      </c>
      <c r="C66" s="22" t="s">
        <v>149</v>
      </c>
      <c r="D66" s="22">
        <v>194744</v>
      </c>
    </row>
    <row r="67" spans="1:4" x14ac:dyDescent="0.2">
      <c r="A67" s="22" t="s">
        <v>32</v>
      </c>
      <c r="B67" s="22" t="s">
        <v>71</v>
      </c>
      <c r="C67" s="22" t="s">
        <v>150</v>
      </c>
      <c r="D67" s="22">
        <v>147224</v>
      </c>
    </row>
    <row r="68" spans="1:4" x14ac:dyDescent="0.2">
      <c r="A68" s="22" t="s">
        <v>32</v>
      </c>
      <c r="B68" s="22" t="s">
        <v>72</v>
      </c>
      <c r="C68" s="22" t="s">
        <v>149</v>
      </c>
      <c r="D68" s="22">
        <v>198381</v>
      </c>
    </row>
    <row r="69" spans="1:4" x14ac:dyDescent="0.2">
      <c r="A69" s="22" t="s">
        <v>32</v>
      </c>
      <c r="B69" s="22" t="s">
        <v>72</v>
      </c>
      <c r="C69" s="22" t="s">
        <v>150</v>
      </c>
      <c r="D69" s="22">
        <v>137726</v>
      </c>
    </row>
    <row r="70" spans="1:4" x14ac:dyDescent="0.2">
      <c r="A70" s="22" t="s">
        <v>32</v>
      </c>
      <c r="B70" s="22" t="s">
        <v>73</v>
      </c>
      <c r="C70" s="22" t="s">
        <v>149</v>
      </c>
      <c r="D70" s="22">
        <v>207099</v>
      </c>
    </row>
    <row r="71" spans="1:4" x14ac:dyDescent="0.2">
      <c r="A71" s="22" t="s">
        <v>32</v>
      </c>
      <c r="B71" s="22" t="s">
        <v>73</v>
      </c>
      <c r="C71" s="22" t="s">
        <v>150</v>
      </c>
      <c r="D71" s="22">
        <v>129134</v>
      </c>
    </row>
    <row r="72" spans="1:4" x14ac:dyDescent="0.2">
      <c r="A72" s="22" t="s">
        <v>32</v>
      </c>
      <c r="B72" s="22" t="s">
        <v>74</v>
      </c>
      <c r="C72" s="22" t="s">
        <v>149</v>
      </c>
      <c r="D72" s="22">
        <v>178649</v>
      </c>
    </row>
    <row r="73" spans="1:4" x14ac:dyDescent="0.2">
      <c r="A73" s="22" t="s">
        <v>32</v>
      </c>
      <c r="B73" s="22" t="s">
        <v>74</v>
      </c>
      <c r="C73" s="22" t="s">
        <v>150</v>
      </c>
      <c r="D73" s="22">
        <v>115271</v>
      </c>
    </row>
    <row r="74" spans="1:4" x14ac:dyDescent="0.2">
      <c r="A74" s="22" t="s">
        <v>32</v>
      </c>
      <c r="B74" s="22" t="s">
        <v>75</v>
      </c>
      <c r="C74" s="22" t="s">
        <v>149</v>
      </c>
      <c r="D74" s="22">
        <v>144889</v>
      </c>
    </row>
    <row r="75" spans="1:4" x14ac:dyDescent="0.2">
      <c r="A75" s="22" t="s">
        <v>32</v>
      </c>
      <c r="B75" s="22" t="s">
        <v>75</v>
      </c>
      <c r="C75" s="22" t="s">
        <v>150</v>
      </c>
      <c r="D75" s="22">
        <v>104348</v>
      </c>
    </row>
    <row r="76" spans="1:4" x14ac:dyDescent="0.2">
      <c r="A76" s="22" t="s">
        <v>32</v>
      </c>
      <c r="B76" s="22" t="s">
        <v>76</v>
      </c>
      <c r="C76" s="22" t="s">
        <v>149</v>
      </c>
      <c r="D76" s="22">
        <v>140303</v>
      </c>
    </row>
    <row r="77" spans="1:4" x14ac:dyDescent="0.2">
      <c r="A77" s="22" t="s">
        <v>32</v>
      </c>
      <c r="B77" s="22" t="s">
        <v>76</v>
      </c>
      <c r="C77" s="22" t="s">
        <v>150</v>
      </c>
      <c r="D77" s="22">
        <v>101159</v>
      </c>
    </row>
    <row r="78" spans="1:4" x14ac:dyDescent="0.2">
      <c r="A78" s="22" t="s">
        <v>77</v>
      </c>
      <c r="B78" s="22" t="s">
        <v>48</v>
      </c>
      <c r="C78" s="22" t="s">
        <v>150</v>
      </c>
      <c r="D78" s="22">
        <v>138723</v>
      </c>
    </row>
    <row r="79" spans="1:4" x14ac:dyDescent="0.2">
      <c r="A79" s="22" t="s">
        <v>77</v>
      </c>
      <c r="B79" s="22" t="s">
        <v>49</v>
      </c>
      <c r="C79" s="22" t="s">
        <v>150</v>
      </c>
      <c r="D79" s="22">
        <v>142390</v>
      </c>
    </row>
    <row r="80" spans="1:4" x14ac:dyDescent="0.2">
      <c r="A80" s="22" t="s">
        <v>77</v>
      </c>
      <c r="B80" s="22" t="s">
        <v>50</v>
      </c>
      <c r="C80" s="22" t="s">
        <v>150</v>
      </c>
      <c r="D80" s="22">
        <v>148646</v>
      </c>
    </row>
    <row r="81" spans="1:4" x14ac:dyDescent="0.2">
      <c r="A81" s="22" t="s">
        <v>77</v>
      </c>
      <c r="B81" s="22" t="s">
        <v>51</v>
      </c>
      <c r="C81" s="22" t="s">
        <v>150</v>
      </c>
      <c r="D81" s="22">
        <v>160202</v>
      </c>
    </row>
    <row r="82" spans="1:4" x14ac:dyDescent="0.2">
      <c r="A82" s="22" t="s">
        <v>77</v>
      </c>
      <c r="B82" s="22" t="s">
        <v>52</v>
      </c>
      <c r="C82" s="22" t="s">
        <v>150</v>
      </c>
      <c r="D82" s="22">
        <v>159074</v>
      </c>
    </row>
    <row r="83" spans="1:4" x14ac:dyDescent="0.2">
      <c r="A83" s="22" t="s">
        <v>77</v>
      </c>
      <c r="B83" s="22" t="s">
        <v>53</v>
      </c>
      <c r="C83" s="22" t="s">
        <v>150</v>
      </c>
      <c r="D83" s="22">
        <v>161568</v>
      </c>
    </row>
    <row r="84" spans="1:4" x14ac:dyDescent="0.2">
      <c r="A84" s="22" t="s">
        <v>77</v>
      </c>
      <c r="B84" s="22" t="s">
        <v>54</v>
      </c>
      <c r="C84" s="22" t="s">
        <v>150</v>
      </c>
      <c r="D84" s="22">
        <v>159734</v>
      </c>
    </row>
    <row r="85" spans="1:4" x14ac:dyDescent="0.2">
      <c r="A85" s="22" t="s">
        <v>77</v>
      </c>
      <c r="B85" s="22" t="s">
        <v>55</v>
      </c>
      <c r="C85" s="22" t="s">
        <v>150</v>
      </c>
      <c r="D85" s="22">
        <v>161936</v>
      </c>
    </row>
    <row r="86" spans="1:4" x14ac:dyDescent="0.2">
      <c r="A86" s="22" t="s">
        <v>77</v>
      </c>
      <c r="B86" s="22" t="s">
        <v>56</v>
      </c>
      <c r="C86" s="22" t="s">
        <v>150</v>
      </c>
      <c r="D86" s="22">
        <v>173294</v>
      </c>
    </row>
    <row r="87" spans="1:4" x14ac:dyDescent="0.2">
      <c r="A87" s="22" t="s">
        <v>77</v>
      </c>
      <c r="B87" s="22" t="s">
        <v>57</v>
      </c>
      <c r="C87" s="22" t="s">
        <v>150</v>
      </c>
      <c r="D87" s="22">
        <v>177974</v>
      </c>
    </row>
    <row r="88" spans="1:4" x14ac:dyDescent="0.2">
      <c r="A88" s="22" t="s">
        <v>77</v>
      </c>
      <c r="B88" s="22" t="s">
        <v>58</v>
      </c>
      <c r="C88" s="22" t="s">
        <v>150</v>
      </c>
      <c r="D88" s="22">
        <v>189651</v>
      </c>
    </row>
    <row r="89" spans="1:4" x14ac:dyDescent="0.2">
      <c r="A89" s="22" t="s">
        <v>77</v>
      </c>
      <c r="B89" s="22" t="s">
        <v>59</v>
      </c>
      <c r="C89" s="22" t="s">
        <v>150</v>
      </c>
      <c r="D89" s="22">
        <v>195112</v>
      </c>
    </row>
    <row r="90" spans="1:4" x14ac:dyDescent="0.2">
      <c r="A90" s="22" t="s">
        <v>77</v>
      </c>
      <c r="B90" s="22" t="s">
        <v>60</v>
      </c>
      <c r="C90" s="22" t="s">
        <v>150</v>
      </c>
      <c r="D90" s="22">
        <v>188909</v>
      </c>
    </row>
    <row r="91" spans="1:4" x14ac:dyDescent="0.2">
      <c r="A91" s="22" t="s">
        <v>77</v>
      </c>
      <c r="B91" s="22" t="s">
        <v>62</v>
      </c>
      <c r="C91" s="22" t="s">
        <v>151</v>
      </c>
      <c r="D91" s="22">
        <v>592493</v>
      </c>
    </row>
    <row r="92" spans="1:4" x14ac:dyDescent="0.2">
      <c r="A92" s="22" t="s">
        <v>77</v>
      </c>
      <c r="B92" s="22" t="s">
        <v>63</v>
      </c>
      <c r="C92" s="22" t="s">
        <v>151</v>
      </c>
      <c r="D92" s="22">
        <v>504288</v>
      </c>
    </row>
    <row r="93" spans="1:4" x14ac:dyDescent="0.2">
      <c r="A93" s="22" t="s">
        <v>77</v>
      </c>
      <c r="B93" s="22" t="s">
        <v>64</v>
      </c>
      <c r="C93" s="22" t="s">
        <v>151</v>
      </c>
      <c r="D93" s="22">
        <v>442840</v>
      </c>
    </row>
    <row r="94" spans="1:4" x14ac:dyDescent="0.2">
      <c r="A94" s="22" t="s">
        <v>77</v>
      </c>
      <c r="B94" s="22" t="s">
        <v>65</v>
      </c>
      <c r="C94" s="22" t="s">
        <v>151</v>
      </c>
      <c r="D94" s="22">
        <v>387375</v>
      </c>
    </row>
    <row r="95" spans="1:4" x14ac:dyDescent="0.2">
      <c r="A95" s="22" t="s">
        <v>78</v>
      </c>
      <c r="B95" s="22" t="s">
        <v>57</v>
      </c>
      <c r="C95" s="22" t="s">
        <v>149</v>
      </c>
      <c r="D95" s="22">
        <v>30423</v>
      </c>
    </row>
    <row r="96" spans="1:4" x14ac:dyDescent="0.2">
      <c r="A96" s="22" t="s">
        <v>78</v>
      </c>
      <c r="B96" s="22" t="s">
        <v>57</v>
      </c>
      <c r="C96" s="22" t="s">
        <v>150</v>
      </c>
      <c r="D96" s="22">
        <v>19544</v>
      </c>
    </row>
    <row r="97" spans="1:4" x14ac:dyDescent="0.2">
      <c r="A97" s="22" t="s">
        <v>78</v>
      </c>
      <c r="B97" s="22" t="s">
        <v>58</v>
      </c>
      <c r="C97" s="22" t="s">
        <v>149</v>
      </c>
      <c r="D97" s="22">
        <v>36217</v>
      </c>
    </row>
    <row r="98" spans="1:4" x14ac:dyDescent="0.2">
      <c r="A98" s="22" t="s">
        <v>78</v>
      </c>
      <c r="B98" s="22" t="s">
        <v>58</v>
      </c>
      <c r="C98" s="22" t="s">
        <v>150</v>
      </c>
      <c r="D98" s="22">
        <v>20908</v>
      </c>
    </row>
    <row r="99" spans="1:4" x14ac:dyDescent="0.2">
      <c r="A99" s="22" t="s">
        <v>78</v>
      </c>
      <c r="B99" s="22" t="s">
        <v>59</v>
      </c>
      <c r="C99" s="22" t="s">
        <v>149</v>
      </c>
      <c r="D99" s="22">
        <v>31244</v>
      </c>
    </row>
    <row r="100" spans="1:4" x14ac:dyDescent="0.2">
      <c r="A100" s="22" t="s">
        <v>78</v>
      </c>
      <c r="B100" s="22" t="s">
        <v>59</v>
      </c>
      <c r="C100" s="22" t="s">
        <v>150</v>
      </c>
      <c r="D100" s="22">
        <v>20923</v>
      </c>
    </row>
    <row r="101" spans="1:4" x14ac:dyDescent="0.2">
      <c r="A101" s="22" t="s">
        <v>78</v>
      </c>
      <c r="B101" s="22" t="s">
        <v>60</v>
      </c>
      <c r="C101" s="22" t="s">
        <v>149</v>
      </c>
      <c r="D101" s="22">
        <v>35607</v>
      </c>
    </row>
    <row r="102" spans="1:4" x14ac:dyDescent="0.2">
      <c r="A102" s="22" t="s">
        <v>78</v>
      </c>
      <c r="B102" s="22" t="s">
        <v>60</v>
      </c>
      <c r="C102" s="22" t="s">
        <v>150</v>
      </c>
      <c r="D102" s="22">
        <v>20538</v>
      </c>
    </row>
    <row r="103" spans="1:4" x14ac:dyDescent="0.2">
      <c r="A103" s="22" t="s">
        <v>78</v>
      </c>
      <c r="B103" s="22" t="s">
        <v>61</v>
      </c>
      <c r="C103" s="22" t="s">
        <v>150</v>
      </c>
      <c r="D103" s="22">
        <v>18821</v>
      </c>
    </row>
    <row r="104" spans="1:4" x14ac:dyDescent="0.2">
      <c r="A104" s="22" t="s">
        <v>78</v>
      </c>
      <c r="B104" s="22" t="s">
        <v>62</v>
      </c>
      <c r="C104" s="22" t="s">
        <v>149</v>
      </c>
      <c r="D104" s="22">
        <v>45990</v>
      </c>
    </row>
    <row r="105" spans="1:4" x14ac:dyDescent="0.2">
      <c r="A105" s="22" t="s">
        <v>78</v>
      </c>
      <c r="B105" s="22" t="s">
        <v>62</v>
      </c>
      <c r="C105" s="22" t="s">
        <v>150</v>
      </c>
      <c r="D105" s="22">
        <v>19851</v>
      </c>
    </row>
    <row r="106" spans="1:4" x14ac:dyDescent="0.2">
      <c r="A106" s="22" t="s">
        <v>78</v>
      </c>
      <c r="B106" s="22" t="s">
        <v>63</v>
      </c>
      <c r="C106" s="22" t="s">
        <v>149</v>
      </c>
      <c r="D106" s="22">
        <v>37719</v>
      </c>
    </row>
    <row r="107" spans="1:4" x14ac:dyDescent="0.2">
      <c r="A107" s="22" t="s">
        <v>78</v>
      </c>
      <c r="B107" s="22" t="s">
        <v>63</v>
      </c>
      <c r="C107" s="22" t="s">
        <v>150</v>
      </c>
      <c r="D107" s="22">
        <v>19389</v>
      </c>
    </row>
    <row r="108" spans="1:4" x14ac:dyDescent="0.2">
      <c r="A108" s="22" t="s">
        <v>78</v>
      </c>
      <c r="B108" s="22" t="s">
        <v>64</v>
      </c>
      <c r="C108" s="22" t="s">
        <v>149</v>
      </c>
      <c r="D108" s="22">
        <v>31626</v>
      </c>
    </row>
    <row r="109" spans="1:4" x14ac:dyDescent="0.2">
      <c r="A109" s="22" t="s">
        <v>78</v>
      </c>
      <c r="B109" s="22" t="s">
        <v>64</v>
      </c>
      <c r="C109" s="22" t="s">
        <v>150</v>
      </c>
      <c r="D109" s="22">
        <v>18785</v>
      </c>
    </row>
    <row r="110" spans="1:4" x14ac:dyDescent="0.2">
      <c r="A110" s="22" t="s">
        <v>78</v>
      </c>
      <c r="B110" s="22" t="s">
        <v>65</v>
      </c>
      <c r="C110" s="22" t="s">
        <v>149</v>
      </c>
      <c r="D110" s="22">
        <v>27192</v>
      </c>
    </row>
    <row r="111" spans="1:4" x14ac:dyDescent="0.2">
      <c r="A111" s="22" t="s">
        <v>78</v>
      </c>
      <c r="B111" s="22" t="s">
        <v>65</v>
      </c>
      <c r="C111" s="22" t="s">
        <v>150</v>
      </c>
      <c r="D111" s="22">
        <v>19339</v>
      </c>
    </row>
    <row r="112" spans="1:4" x14ac:dyDescent="0.2">
      <c r="A112" s="22" t="s">
        <v>78</v>
      </c>
      <c r="B112" s="22" t="s">
        <v>66</v>
      </c>
      <c r="C112" s="22" t="s">
        <v>149</v>
      </c>
      <c r="D112" s="22">
        <v>32663</v>
      </c>
    </row>
    <row r="113" spans="1:4" x14ac:dyDescent="0.2">
      <c r="A113" s="22" t="s">
        <v>78</v>
      </c>
      <c r="B113" s="22" t="s">
        <v>66</v>
      </c>
      <c r="C113" s="22" t="s">
        <v>150</v>
      </c>
      <c r="D113" s="22">
        <v>20677</v>
      </c>
    </row>
    <row r="114" spans="1:4" x14ac:dyDescent="0.2">
      <c r="A114" s="22" t="s">
        <v>78</v>
      </c>
      <c r="B114" s="22" t="s">
        <v>67</v>
      </c>
      <c r="C114" s="22" t="s">
        <v>149</v>
      </c>
      <c r="D114" s="22">
        <v>36100</v>
      </c>
    </row>
    <row r="115" spans="1:4" x14ac:dyDescent="0.2">
      <c r="A115" s="22" t="s">
        <v>78</v>
      </c>
      <c r="B115" s="22" t="s">
        <v>67</v>
      </c>
      <c r="C115" s="22" t="s">
        <v>150</v>
      </c>
      <c r="D115" s="22">
        <v>19970</v>
      </c>
    </row>
    <row r="116" spans="1:4" x14ac:dyDescent="0.2">
      <c r="A116" s="22" t="s">
        <v>78</v>
      </c>
      <c r="B116" s="22" t="s">
        <v>68</v>
      </c>
      <c r="C116" s="22" t="s">
        <v>149</v>
      </c>
      <c r="D116" s="22">
        <v>38220</v>
      </c>
    </row>
    <row r="117" spans="1:4" x14ac:dyDescent="0.2">
      <c r="A117" s="22" t="s">
        <v>78</v>
      </c>
      <c r="B117" s="22" t="s">
        <v>68</v>
      </c>
      <c r="C117" s="22" t="s">
        <v>150</v>
      </c>
      <c r="D117" s="22">
        <v>19699</v>
      </c>
    </row>
    <row r="118" spans="1:4" x14ac:dyDescent="0.2">
      <c r="A118" s="22" t="s">
        <v>78</v>
      </c>
      <c r="B118" s="22" t="s">
        <v>69</v>
      </c>
      <c r="C118" s="22" t="s">
        <v>149</v>
      </c>
      <c r="D118" s="22">
        <v>37119</v>
      </c>
    </row>
    <row r="119" spans="1:4" x14ac:dyDescent="0.2">
      <c r="A119" s="22" t="s">
        <v>78</v>
      </c>
      <c r="B119" s="22" t="s">
        <v>69</v>
      </c>
      <c r="C119" s="22" t="s">
        <v>150</v>
      </c>
      <c r="D119" s="22">
        <v>18207</v>
      </c>
    </row>
    <row r="120" spans="1:4" x14ac:dyDescent="0.2">
      <c r="A120" s="22" t="s">
        <v>78</v>
      </c>
      <c r="B120" s="22" t="s">
        <v>70</v>
      </c>
      <c r="C120" s="22" t="s">
        <v>149</v>
      </c>
      <c r="D120" s="22">
        <v>44074</v>
      </c>
    </row>
    <row r="121" spans="1:4" x14ac:dyDescent="0.2">
      <c r="A121" s="22" t="s">
        <v>78</v>
      </c>
      <c r="B121" s="22" t="s">
        <v>70</v>
      </c>
      <c r="C121" s="22" t="s">
        <v>150</v>
      </c>
      <c r="D121" s="22">
        <v>17688</v>
      </c>
    </row>
    <row r="122" spans="1:4" x14ac:dyDescent="0.2">
      <c r="A122" s="22" t="s">
        <v>78</v>
      </c>
      <c r="B122" s="22" t="s">
        <v>71</v>
      </c>
      <c r="C122" s="22" t="s">
        <v>149</v>
      </c>
      <c r="D122" s="22">
        <v>29021</v>
      </c>
    </row>
    <row r="123" spans="1:4" x14ac:dyDescent="0.2">
      <c r="A123" s="22" t="s">
        <v>78</v>
      </c>
      <c r="B123" s="22" t="s">
        <v>71</v>
      </c>
      <c r="C123" s="22" t="s">
        <v>150</v>
      </c>
      <c r="D123" s="22">
        <v>15150</v>
      </c>
    </row>
    <row r="124" spans="1:4" x14ac:dyDescent="0.2">
      <c r="A124" s="22" t="s">
        <v>78</v>
      </c>
      <c r="B124" s="22" t="s">
        <v>72</v>
      </c>
      <c r="C124" s="22" t="s">
        <v>149</v>
      </c>
      <c r="D124" s="22">
        <v>33250</v>
      </c>
    </row>
    <row r="125" spans="1:4" x14ac:dyDescent="0.2">
      <c r="A125" s="22" t="s">
        <v>78</v>
      </c>
      <c r="B125" s="22" t="s">
        <v>72</v>
      </c>
      <c r="C125" s="22" t="s">
        <v>150</v>
      </c>
      <c r="D125" s="22">
        <v>15125</v>
      </c>
    </row>
    <row r="126" spans="1:4" x14ac:dyDescent="0.2">
      <c r="A126" s="22" t="s">
        <v>78</v>
      </c>
      <c r="B126" s="22" t="s">
        <v>73</v>
      </c>
      <c r="C126" s="22" t="s">
        <v>149</v>
      </c>
      <c r="D126" s="22">
        <v>33827</v>
      </c>
    </row>
    <row r="127" spans="1:4" x14ac:dyDescent="0.2">
      <c r="A127" s="22" t="s">
        <v>78</v>
      </c>
      <c r="B127" s="22" t="s">
        <v>73</v>
      </c>
      <c r="C127" s="22" t="s">
        <v>150</v>
      </c>
      <c r="D127" s="22">
        <v>14758</v>
      </c>
    </row>
    <row r="128" spans="1:4" x14ac:dyDescent="0.2">
      <c r="A128" s="22" t="s">
        <v>78</v>
      </c>
      <c r="B128" s="22" t="s">
        <v>74</v>
      </c>
      <c r="C128" s="22" t="s">
        <v>149</v>
      </c>
      <c r="D128" s="22">
        <v>32018</v>
      </c>
    </row>
    <row r="129" spans="1:4" x14ac:dyDescent="0.2">
      <c r="A129" s="22" t="s">
        <v>78</v>
      </c>
      <c r="B129" s="22" t="s">
        <v>74</v>
      </c>
      <c r="C129" s="22" t="s">
        <v>150</v>
      </c>
      <c r="D129" s="22">
        <v>13618</v>
      </c>
    </row>
    <row r="130" spans="1:4" x14ac:dyDescent="0.2">
      <c r="A130" s="22" t="s">
        <v>78</v>
      </c>
      <c r="B130" s="22" t="s">
        <v>75</v>
      </c>
      <c r="C130" s="22" t="s">
        <v>149</v>
      </c>
      <c r="D130" s="22">
        <v>27396</v>
      </c>
    </row>
    <row r="131" spans="1:4" x14ac:dyDescent="0.2">
      <c r="A131" s="22" t="s">
        <v>78</v>
      </c>
      <c r="B131" s="22" t="s">
        <v>75</v>
      </c>
      <c r="C131" s="22" t="s">
        <v>150</v>
      </c>
      <c r="D131" s="22">
        <v>13174</v>
      </c>
    </row>
    <row r="132" spans="1:4" x14ac:dyDescent="0.2">
      <c r="A132" s="22" t="s">
        <v>78</v>
      </c>
      <c r="B132" s="22" t="s">
        <v>76</v>
      </c>
      <c r="C132" s="22" t="s">
        <v>149</v>
      </c>
      <c r="D132" s="22">
        <v>24745</v>
      </c>
    </row>
    <row r="133" spans="1:4" x14ac:dyDescent="0.2">
      <c r="A133" s="22" t="s">
        <v>78</v>
      </c>
      <c r="B133" s="22" t="s">
        <v>76</v>
      </c>
      <c r="C133" s="22" t="s">
        <v>150</v>
      </c>
      <c r="D133" s="22">
        <v>13992</v>
      </c>
    </row>
    <row r="134" spans="1:4" x14ac:dyDescent="0.2">
      <c r="A134" s="22" t="s">
        <v>78</v>
      </c>
      <c r="B134" s="22" t="s">
        <v>33</v>
      </c>
      <c r="C134" s="22" t="s">
        <v>149</v>
      </c>
      <c r="D134" s="22">
        <v>25791</v>
      </c>
    </row>
    <row r="135" spans="1:4" x14ac:dyDescent="0.2">
      <c r="A135" s="22" t="s">
        <v>78</v>
      </c>
      <c r="B135" s="22" t="s">
        <v>33</v>
      </c>
      <c r="C135" s="22" t="s">
        <v>150</v>
      </c>
      <c r="D135" s="22">
        <v>13144</v>
      </c>
    </row>
    <row r="136" spans="1:4" x14ac:dyDescent="0.2">
      <c r="A136" s="22" t="s">
        <v>78</v>
      </c>
      <c r="B136" s="22" t="s">
        <v>34</v>
      </c>
      <c r="C136" s="22" t="s">
        <v>149</v>
      </c>
      <c r="D136" s="22">
        <v>19928</v>
      </c>
    </row>
    <row r="137" spans="1:4" x14ac:dyDescent="0.2">
      <c r="A137" s="22" t="s">
        <v>78</v>
      </c>
      <c r="B137" s="22" t="s">
        <v>34</v>
      </c>
      <c r="C137" s="22" t="s">
        <v>150</v>
      </c>
      <c r="D137" s="22">
        <v>12411</v>
      </c>
    </row>
    <row r="138" spans="1:4" x14ac:dyDescent="0.2">
      <c r="A138" s="22" t="s">
        <v>78</v>
      </c>
      <c r="B138" s="22" t="s">
        <v>35</v>
      </c>
      <c r="C138" s="22" t="s">
        <v>149</v>
      </c>
      <c r="D138" s="22">
        <v>15654</v>
      </c>
    </row>
    <row r="139" spans="1:4" x14ac:dyDescent="0.2">
      <c r="A139" s="22" t="s">
        <v>78</v>
      </c>
      <c r="B139" s="22" t="s">
        <v>35</v>
      </c>
      <c r="C139" s="22" t="s">
        <v>150</v>
      </c>
      <c r="D139" s="22">
        <v>11086</v>
      </c>
    </row>
    <row r="140" spans="1:4" x14ac:dyDescent="0.2">
      <c r="A140" s="22" t="s">
        <v>78</v>
      </c>
      <c r="B140" s="22" t="s">
        <v>36</v>
      </c>
      <c r="C140" s="22" t="s">
        <v>149</v>
      </c>
      <c r="D140" s="22">
        <v>17468</v>
      </c>
    </row>
    <row r="141" spans="1:4" x14ac:dyDescent="0.2">
      <c r="A141" s="22" t="s">
        <v>78</v>
      </c>
      <c r="B141" s="22" t="s">
        <v>36</v>
      </c>
      <c r="C141" s="22" t="s">
        <v>150</v>
      </c>
      <c r="D141" s="22">
        <v>10521</v>
      </c>
    </row>
    <row r="142" spans="1:4" x14ac:dyDescent="0.2">
      <c r="A142" s="22" t="s">
        <v>78</v>
      </c>
      <c r="B142" s="22" t="s">
        <v>37</v>
      </c>
      <c r="C142" s="22" t="s">
        <v>149</v>
      </c>
      <c r="D142" s="22">
        <v>14391</v>
      </c>
    </row>
    <row r="143" spans="1:4" x14ac:dyDescent="0.2">
      <c r="A143" s="22" t="s">
        <v>78</v>
      </c>
      <c r="B143" s="22" t="s">
        <v>37</v>
      </c>
      <c r="C143" s="22" t="s">
        <v>150</v>
      </c>
      <c r="D143" s="22">
        <v>10633</v>
      </c>
    </row>
    <row r="144" spans="1:4" x14ac:dyDescent="0.2">
      <c r="A144" s="22" t="s">
        <v>78</v>
      </c>
      <c r="B144" s="22" t="s">
        <v>38</v>
      </c>
      <c r="C144" s="22" t="s">
        <v>149</v>
      </c>
      <c r="D144" s="22">
        <v>15623</v>
      </c>
    </row>
    <row r="145" spans="1:4" x14ac:dyDescent="0.2">
      <c r="A145" s="22" t="s">
        <v>78</v>
      </c>
      <c r="B145" s="22" t="s">
        <v>38</v>
      </c>
      <c r="C145" s="22" t="s">
        <v>150</v>
      </c>
      <c r="D145" s="22">
        <v>11005</v>
      </c>
    </row>
    <row r="146" spans="1:4" x14ac:dyDescent="0.2">
      <c r="A146" s="22" t="s">
        <v>78</v>
      </c>
      <c r="B146" s="22" t="s">
        <v>39</v>
      </c>
      <c r="C146" s="22" t="s">
        <v>149</v>
      </c>
      <c r="D146" s="22">
        <v>16411</v>
      </c>
    </row>
    <row r="147" spans="1:4" x14ac:dyDescent="0.2">
      <c r="A147" s="22" t="s">
        <v>78</v>
      </c>
      <c r="B147" s="22" t="s">
        <v>39</v>
      </c>
      <c r="C147" s="22" t="s">
        <v>150</v>
      </c>
      <c r="D147" s="22">
        <v>10894</v>
      </c>
    </row>
    <row r="148" spans="1:4" x14ac:dyDescent="0.2">
      <c r="A148" s="22" t="s">
        <v>78</v>
      </c>
      <c r="B148" s="22" t="s">
        <v>40</v>
      </c>
      <c r="C148" s="22" t="s">
        <v>149</v>
      </c>
      <c r="D148" s="22">
        <v>15502</v>
      </c>
    </row>
    <row r="149" spans="1:4" x14ac:dyDescent="0.2">
      <c r="A149" s="22" t="s">
        <v>78</v>
      </c>
      <c r="B149" s="22" t="s">
        <v>40</v>
      </c>
      <c r="C149" s="22" t="s">
        <v>150</v>
      </c>
      <c r="D149" s="22">
        <v>10672</v>
      </c>
    </row>
    <row r="150" spans="1:4" x14ac:dyDescent="0.2">
      <c r="A150" s="22" t="s">
        <v>78</v>
      </c>
      <c r="B150" s="22" t="s">
        <v>41</v>
      </c>
      <c r="C150" s="22" t="s">
        <v>149</v>
      </c>
      <c r="D150" s="22">
        <v>16341</v>
      </c>
    </row>
    <row r="151" spans="1:4" x14ac:dyDescent="0.2">
      <c r="A151" s="22" t="s">
        <v>78</v>
      </c>
      <c r="B151" s="22" t="s">
        <v>41</v>
      </c>
      <c r="C151" s="22" t="s">
        <v>150</v>
      </c>
      <c r="D151" s="22">
        <v>10473</v>
      </c>
    </row>
    <row r="152" spans="1:4" x14ac:dyDescent="0.2">
      <c r="A152" s="22" t="s">
        <v>78</v>
      </c>
      <c r="B152" s="22" t="s">
        <v>42</v>
      </c>
      <c r="C152" s="22" t="s">
        <v>149</v>
      </c>
      <c r="D152" s="22">
        <v>14647</v>
      </c>
    </row>
    <row r="153" spans="1:4" x14ac:dyDescent="0.2">
      <c r="A153" s="22" t="s">
        <v>78</v>
      </c>
      <c r="B153" s="22" t="s">
        <v>42</v>
      </c>
      <c r="C153" s="22" t="s">
        <v>150</v>
      </c>
      <c r="D153" s="22">
        <v>9853</v>
      </c>
    </row>
    <row r="154" spans="1:4" x14ac:dyDescent="0.2">
      <c r="A154" s="22" t="s">
        <v>78</v>
      </c>
      <c r="B154" s="22" t="s">
        <v>43</v>
      </c>
      <c r="C154" s="22" t="s">
        <v>149</v>
      </c>
      <c r="D154" s="22">
        <v>15739</v>
      </c>
    </row>
    <row r="155" spans="1:4" x14ac:dyDescent="0.2">
      <c r="A155" s="22" t="s">
        <v>78</v>
      </c>
      <c r="B155" s="22" t="s">
        <v>43</v>
      </c>
      <c r="C155" s="22" t="s">
        <v>150</v>
      </c>
      <c r="D155" s="22">
        <v>9425</v>
      </c>
    </row>
    <row r="156" spans="1:4" x14ac:dyDescent="0.2">
      <c r="A156" s="22" t="s">
        <v>78</v>
      </c>
      <c r="B156" s="22" t="s">
        <v>44</v>
      </c>
      <c r="C156" s="22" t="s">
        <v>149</v>
      </c>
      <c r="D156" s="22">
        <v>18005</v>
      </c>
    </row>
    <row r="157" spans="1:4" x14ac:dyDescent="0.2">
      <c r="A157" s="22" t="s">
        <v>78</v>
      </c>
      <c r="B157" s="22" t="s">
        <v>44</v>
      </c>
      <c r="C157" s="22" t="s">
        <v>150</v>
      </c>
      <c r="D157" s="22">
        <v>9795</v>
      </c>
    </row>
    <row r="158" spans="1:4" x14ac:dyDescent="0.2">
      <c r="A158" s="22" t="s">
        <v>78</v>
      </c>
      <c r="B158" s="22" t="s">
        <v>45</v>
      </c>
      <c r="C158" s="22" t="s">
        <v>149</v>
      </c>
      <c r="D158" s="22">
        <v>17067</v>
      </c>
    </row>
    <row r="159" spans="1:4" x14ac:dyDescent="0.2">
      <c r="A159" s="22" t="s">
        <v>78</v>
      </c>
      <c r="B159" s="22" t="s">
        <v>45</v>
      </c>
      <c r="C159" s="22" t="s">
        <v>150</v>
      </c>
      <c r="D159" s="22">
        <v>9776</v>
      </c>
    </row>
    <row r="160" spans="1:4" x14ac:dyDescent="0.2">
      <c r="A160" s="22" t="s">
        <v>78</v>
      </c>
      <c r="B160" s="22" t="s">
        <v>46</v>
      </c>
      <c r="C160" s="22" t="s">
        <v>149</v>
      </c>
      <c r="D160" s="22">
        <v>14954</v>
      </c>
    </row>
    <row r="161" spans="1:4" x14ac:dyDescent="0.2">
      <c r="A161" s="22" t="s">
        <v>78</v>
      </c>
      <c r="B161" s="22" t="s">
        <v>46</v>
      </c>
      <c r="C161" s="22" t="s">
        <v>150</v>
      </c>
      <c r="D161" s="22">
        <v>9145</v>
      </c>
    </row>
    <row r="162" spans="1:4" x14ac:dyDescent="0.2">
      <c r="A162" s="22" t="s">
        <v>78</v>
      </c>
      <c r="B162" s="22" t="s">
        <v>47</v>
      </c>
      <c r="C162" s="22" t="s">
        <v>149</v>
      </c>
      <c r="D162" s="22">
        <v>14114</v>
      </c>
    </row>
    <row r="163" spans="1:4" x14ac:dyDescent="0.2">
      <c r="A163" s="22" t="s">
        <v>78</v>
      </c>
      <c r="B163" s="22" t="s">
        <v>47</v>
      </c>
      <c r="C163" s="22" t="s">
        <v>150</v>
      </c>
      <c r="D163" s="22">
        <v>8811</v>
      </c>
    </row>
    <row r="164" spans="1:4" x14ac:dyDescent="0.2">
      <c r="A164" s="22" t="s">
        <v>79</v>
      </c>
      <c r="B164" s="22" t="s">
        <v>61</v>
      </c>
      <c r="C164" s="22" t="s">
        <v>150</v>
      </c>
      <c r="D164" s="22">
        <v>10201</v>
      </c>
    </row>
    <row r="165" spans="1:4" x14ac:dyDescent="0.2">
      <c r="A165" s="22" t="s">
        <v>79</v>
      </c>
      <c r="B165" s="22" t="s">
        <v>62</v>
      </c>
      <c r="C165" s="22" t="s">
        <v>150</v>
      </c>
      <c r="D165" s="22">
        <v>10828</v>
      </c>
    </row>
    <row r="166" spans="1:4" x14ac:dyDescent="0.2">
      <c r="A166" s="22" t="s">
        <v>79</v>
      </c>
      <c r="B166" s="22" t="s">
        <v>63</v>
      </c>
      <c r="C166" s="22" t="s">
        <v>150</v>
      </c>
      <c r="D166" s="22">
        <v>11231</v>
      </c>
    </row>
    <row r="167" spans="1:4" x14ac:dyDescent="0.2">
      <c r="A167" s="22" t="s">
        <v>79</v>
      </c>
      <c r="B167" s="22" t="s">
        <v>64</v>
      </c>
      <c r="C167" s="22" t="s">
        <v>150</v>
      </c>
      <c r="D167" s="22">
        <v>11335</v>
      </c>
    </row>
    <row r="168" spans="1:4" x14ac:dyDescent="0.2">
      <c r="A168" s="22" t="s">
        <v>79</v>
      </c>
      <c r="B168" s="22" t="s">
        <v>65</v>
      </c>
      <c r="C168" s="22" t="s">
        <v>150</v>
      </c>
      <c r="D168" s="22">
        <v>11961</v>
      </c>
    </row>
    <row r="169" spans="1:4" x14ac:dyDescent="0.2">
      <c r="A169" s="22" t="s">
        <v>79</v>
      </c>
      <c r="B169" s="22" t="s">
        <v>66</v>
      </c>
      <c r="C169" s="22" t="s">
        <v>149</v>
      </c>
      <c r="D169" s="22">
        <v>18343</v>
      </c>
    </row>
    <row r="170" spans="1:4" x14ac:dyDescent="0.2">
      <c r="A170" s="22" t="s">
        <v>79</v>
      </c>
      <c r="B170" s="22" t="s">
        <v>66</v>
      </c>
      <c r="C170" s="22" t="s">
        <v>150</v>
      </c>
      <c r="D170" s="22">
        <v>13151</v>
      </c>
    </row>
    <row r="171" spans="1:4" x14ac:dyDescent="0.2">
      <c r="A171" s="22" t="s">
        <v>79</v>
      </c>
      <c r="B171" s="22" t="s">
        <v>67</v>
      </c>
      <c r="C171" s="22" t="s">
        <v>149</v>
      </c>
      <c r="D171" s="22">
        <v>17324</v>
      </c>
    </row>
    <row r="172" spans="1:4" x14ac:dyDescent="0.2">
      <c r="A172" s="22" t="s">
        <v>79</v>
      </c>
      <c r="B172" s="22" t="s">
        <v>67</v>
      </c>
      <c r="C172" s="22" t="s">
        <v>150</v>
      </c>
      <c r="D172" s="22">
        <v>12175</v>
      </c>
    </row>
    <row r="173" spans="1:4" x14ac:dyDescent="0.2">
      <c r="A173" s="22" t="s">
        <v>79</v>
      </c>
      <c r="B173" s="22" t="s">
        <v>68</v>
      </c>
      <c r="C173" s="22" t="s">
        <v>149</v>
      </c>
      <c r="D173" s="22">
        <v>22481</v>
      </c>
    </row>
    <row r="174" spans="1:4" x14ac:dyDescent="0.2">
      <c r="A174" s="22" t="s">
        <v>79</v>
      </c>
      <c r="B174" s="22" t="s">
        <v>68</v>
      </c>
      <c r="C174" s="22" t="s">
        <v>150</v>
      </c>
      <c r="D174" s="22">
        <v>12722</v>
      </c>
    </row>
    <row r="175" spans="1:4" x14ac:dyDescent="0.2">
      <c r="A175" s="22" t="s">
        <v>79</v>
      </c>
      <c r="B175" s="22" t="s">
        <v>69</v>
      </c>
      <c r="C175" s="22" t="s">
        <v>149</v>
      </c>
      <c r="D175" s="22">
        <v>22962</v>
      </c>
    </row>
    <row r="176" spans="1:4" x14ac:dyDescent="0.2">
      <c r="A176" s="22" t="s">
        <v>79</v>
      </c>
      <c r="B176" s="22" t="s">
        <v>69</v>
      </c>
      <c r="C176" s="22" t="s">
        <v>150</v>
      </c>
      <c r="D176" s="22">
        <v>12030</v>
      </c>
    </row>
    <row r="177" spans="1:4" x14ac:dyDescent="0.2">
      <c r="A177" s="22" t="s">
        <v>79</v>
      </c>
      <c r="B177" s="22" t="s">
        <v>70</v>
      </c>
      <c r="C177" s="22" t="s">
        <v>149</v>
      </c>
      <c r="D177" s="22">
        <v>24445</v>
      </c>
    </row>
    <row r="178" spans="1:4" x14ac:dyDescent="0.2">
      <c r="A178" s="22" t="s">
        <v>79</v>
      </c>
      <c r="B178" s="22" t="s">
        <v>70</v>
      </c>
      <c r="C178" s="22" t="s">
        <v>150</v>
      </c>
      <c r="D178" s="22">
        <v>11802</v>
      </c>
    </row>
    <row r="179" spans="1:4" x14ac:dyDescent="0.2">
      <c r="A179" s="22" t="s">
        <v>79</v>
      </c>
      <c r="B179" s="22" t="s">
        <v>71</v>
      </c>
      <c r="C179" s="22" t="s">
        <v>149</v>
      </c>
      <c r="D179" s="22">
        <v>16702</v>
      </c>
    </row>
    <row r="180" spans="1:4" x14ac:dyDescent="0.2">
      <c r="A180" s="22" t="s">
        <v>79</v>
      </c>
      <c r="B180" s="22" t="s">
        <v>71</v>
      </c>
      <c r="C180" s="22" t="s">
        <v>150</v>
      </c>
      <c r="D180" s="22">
        <v>9633</v>
      </c>
    </row>
    <row r="181" spans="1:4" x14ac:dyDescent="0.2">
      <c r="A181" s="22" t="s">
        <v>79</v>
      </c>
      <c r="B181" s="22" t="s">
        <v>72</v>
      </c>
      <c r="C181" s="22" t="s">
        <v>149</v>
      </c>
      <c r="D181" s="22">
        <v>15353</v>
      </c>
    </row>
    <row r="182" spans="1:4" x14ac:dyDescent="0.2">
      <c r="A182" s="22" t="s">
        <v>79</v>
      </c>
      <c r="B182" s="22" t="s">
        <v>72</v>
      </c>
      <c r="C182" s="22" t="s">
        <v>150</v>
      </c>
      <c r="D182" s="22">
        <v>9017</v>
      </c>
    </row>
    <row r="183" spans="1:4" x14ac:dyDescent="0.2">
      <c r="A183" s="22" t="s">
        <v>79</v>
      </c>
      <c r="B183" s="22" t="s">
        <v>73</v>
      </c>
      <c r="C183" s="22" t="s">
        <v>149</v>
      </c>
      <c r="D183" s="22">
        <v>17910</v>
      </c>
    </row>
    <row r="184" spans="1:4" x14ac:dyDescent="0.2">
      <c r="A184" s="22" t="s">
        <v>79</v>
      </c>
      <c r="B184" s="22" t="s">
        <v>73</v>
      </c>
      <c r="C184" s="22" t="s">
        <v>150</v>
      </c>
      <c r="D184" s="22">
        <v>8587</v>
      </c>
    </row>
    <row r="185" spans="1:4" x14ac:dyDescent="0.2">
      <c r="A185" s="22" t="s">
        <v>79</v>
      </c>
      <c r="B185" s="22" t="s">
        <v>74</v>
      </c>
      <c r="C185" s="22" t="s">
        <v>149</v>
      </c>
      <c r="D185" s="22">
        <v>16972</v>
      </c>
    </row>
    <row r="186" spans="1:4" x14ac:dyDescent="0.2">
      <c r="A186" s="22" t="s">
        <v>79</v>
      </c>
      <c r="B186" s="22" t="s">
        <v>74</v>
      </c>
      <c r="C186" s="22" t="s">
        <v>150</v>
      </c>
      <c r="D186" s="22">
        <v>7689</v>
      </c>
    </row>
    <row r="187" spans="1:4" x14ac:dyDescent="0.2">
      <c r="A187" s="22" t="s">
        <v>79</v>
      </c>
      <c r="B187" s="22" t="s">
        <v>75</v>
      </c>
      <c r="C187" s="22" t="s">
        <v>149</v>
      </c>
      <c r="D187" s="22">
        <v>12536</v>
      </c>
    </row>
    <row r="188" spans="1:4" x14ac:dyDescent="0.2">
      <c r="A188" s="22" t="s">
        <v>79</v>
      </c>
      <c r="B188" s="22" t="s">
        <v>75</v>
      </c>
      <c r="C188" s="22" t="s">
        <v>150</v>
      </c>
      <c r="D188" s="22">
        <v>6985</v>
      </c>
    </row>
    <row r="189" spans="1:4" x14ac:dyDescent="0.2">
      <c r="A189" s="22" t="s">
        <v>79</v>
      </c>
      <c r="B189" s="22" t="s">
        <v>76</v>
      </c>
      <c r="C189" s="22" t="s">
        <v>149</v>
      </c>
      <c r="D189" s="22">
        <v>12349</v>
      </c>
    </row>
    <row r="190" spans="1:4" x14ac:dyDescent="0.2">
      <c r="A190" s="22" t="s">
        <v>79</v>
      </c>
      <c r="B190" s="22" t="s">
        <v>76</v>
      </c>
      <c r="C190" s="22" t="s">
        <v>150</v>
      </c>
      <c r="D190" s="22">
        <v>6800</v>
      </c>
    </row>
    <row r="191" spans="1:4" x14ac:dyDescent="0.2">
      <c r="A191" s="22" t="s">
        <v>79</v>
      </c>
      <c r="B191" s="22" t="s">
        <v>33</v>
      </c>
      <c r="C191" s="22" t="s">
        <v>149</v>
      </c>
      <c r="D191" s="22">
        <v>14273</v>
      </c>
    </row>
    <row r="192" spans="1:4" x14ac:dyDescent="0.2">
      <c r="A192" s="22" t="s">
        <v>79</v>
      </c>
      <c r="B192" s="22" t="s">
        <v>33</v>
      </c>
      <c r="C192" s="22" t="s">
        <v>150</v>
      </c>
      <c r="D192" s="22">
        <v>6414</v>
      </c>
    </row>
    <row r="193" spans="1:4" x14ac:dyDescent="0.2">
      <c r="A193" s="22" t="s">
        <v>79</v>
      </c>
      <c r="B193" s="22" t="s">
        <v>34</v>
      </c>
      <c r="C193" s="22" t="s">
        <v>149</v>
      </c>
      <c r="D193" s="22">
        <v>10779</v>
      </c>
    </row>
    <row r="194" spans="1:4" x14ac:dyDescent="0.2">
      <c r="A194" s="22" t="s">
        <v>79</v>
      </c>
      <c r="B194" s="22" t="s">
        <v>34</v>
      </c>
      <c r="C194" s="22" t="s">
        <v>150</v>
      </c>
      <c r="D194" s="22">
        <v>5690</v>
      </c>
    </row>
    <row r="195" spans="1:4" x14ac:dyDescent="0.2">
      <c r="A195" s="22" t="s">
        <v>79</v>
      </c>
      <c r="B195" s="22" t="s">
        <v>35</v>
      </c>
      <c r="C195" s="22" t="s">
        <v>149</v>
      </c>
      <c r="D195" s="22">
        <v>6695</v>
      </c>
    </row>
    <row r="196" spans="1:4" x14ac:dyDescent="0.2">
      <c r="A196" s="22" t="s">
        <v>79</v>
      </c>
      <c r="B196" s="22" t="s">
        <v>35</v>
      </c>
      <c r="C196" s="22" t="s">
        <v>150</v>
      </c>
      <c r="D196" s="22">
        <v>4745</v>
      </c>
    </row>
    <row r="197" spans="1:4" x14ac:dyDescent="0.2">
      <c r="A197" s="22" t="s">
        <v>79</v>
      </c>
      <c r="B197" s="22" t="s">
        <v>36</v>
      </c>
      <c r="C197" s="22" t="s">
        <v>149</v>
      </c>
      <c r="D197" s="22">
        <v>8378</v>
      </c>
    </row>
    <row r="198" spans="1:4" x14ac:dyDescent="0.2">
      <c r="A198" s="22" t="s">
        <v>79</v>
      </c>
      <c r="B198" s="22" t="s">
        <v>36</v>
      </c>
      <c r="C198" s="22" t="s">
        <v>150</v>
      </c>
      <c r="D198" s="22">
        <v>4790</v>
      </c>
    </row>
    <row r="199" spans="1:4" x14ac:dyDescent="0.2">
      <c r="A199" s="22" t="s">
        <v>79</v>
      </c>
      <c r="B199" s="22" t="s">
        <v>37</v>
      </c>
      <c r="C199" s="22" t="s">
        <v>149</v>
      </c>
      <c r="D199" s="22">
        <v>7091</v>
      </c>
    </row>
    <row r="200" spans="1:4" x14ac:dyDescent="0.2">
      <c r="A200" s="22" t="s">
        <v>79</v>
      </c>
      <c r="B200" s="22" t="s">
        <v>37</v>
      </c>
      <c r="C200" s="22" t="s">
        <v>150</v>
      </c>
      <c r="D200" s="22">
        <v>4561</v>
      </c>
    </row>
    <row r="201" spans="1:4" x14ac:dyDescent="0.2">
      <c r="A201" s="22" t="s">
        <v>79</v>
      </c>
      <c r="B201" s="22" t="s">
        <v>38</v>
      </c>
      <c r="C201" s="22" t="s">
        <v>149</v>
      </c>
      <c r="D201" s="22">
        <v>7433</v>
      </c>
    </row>
    <row r="202" spans="1:4" x14ac:dyDescent="0.2">
      <c r="A202" s="22" t="s">
        <v>79</v>
      </c>
      <c r="B202" s="22" t="s">
        <v>38</v>
      </c>
      <c r="C202" s="22" t="s">
        <v>150</v>
      </c>
      <c r="D202" s="22">
        <v>4678</v>
      </c>
    </row>
    <row r="203" spans="1:4" x14ac:dyDescent="0.2">
      <c r="A203" s="22" t="s">
        <v>79</v>
      </c>
      <c r="B203" s="22" t="s">
        <v>39</v>
      </c>
      <c r="C203" s="22" t="s">
        <v>149</v>
      </c>
      <c r="D203" s="22">
        <v>5995</v>
      </c>
    </row>
    <row r="204" spans="1:4" x14ac:dyDescent="0.2">
      <c r="A204" s="22" t="s">
        <v>79</v>
      </c>
      <c r="B204" s="22" t="s">
        <v>39</v>
      </c>
      <c r="C204" s="22" t="s">
        <v>150</v>
      </c>
      <c r="D204" s="22">
        <v>4758</v>
      </c>
    </row>
    <row r="205" spans="1:4" x14ac:dyDescent="0.2">
      <c r="A205" s="22" t="s">
        <v>79</v>
      </c>
      <c r="B205" s="22" t="s">
        <v>40</v>
      </c>
      <c r="C205" s="22" t="s">
        <v>149</v>
      </c>
      <c r="D205" s="22">
        <v>6706</v>
      </c>
    </row>
    <row r="206" spans="1:4" x14ac:dyDescent="0.2">
      <c r="A206" s="22" t="s">
        <v>79</v>
      </c>
      <c r="B206" s="22" t="s">
        <v>40</v>
      </c>
      <c r="C206" s="22" t="s">
        <v>150</v>
      </c>
      <c r="D206" s="22">
        <v>4316</v>
      </c>
    </row>
    <row r="207" spans="1:4" x14ac:dyDescent="0.2">
      <c r="A207" s="22" t="s">
        <v>79</v>
      </c>
      <c r="B207" s="22" t="s">
        <v>41</v>
      </c>
      <c r="C207" s="22" t="s">
        <v>149</v>
      </c>
      <c r="D207" s="22">
        <v>8519</v>
      </c>
    </row>
    <row r="208" spans="1:4" x14ac:dyDescent="0.2">
      <c r="A208" s="22" t="s">
        <v>79</v>
      </c>
      <c r="B208" s="22" t="s">
        <v>41</v>
      </c>
      <c r="C208" s="22" t="s">
        <v>150</v>
      </c>
      <c r="D208" s="22">
        <v>4392</v>
      </c>
    </row>
    <row r="209" spans="1:4" x14ac:dyDescent="0.2">
      <c r="A209" s="22" t="s">
        <v>79</v>
      </c>
      <c r="B209" s="22" t="s">
        <v>42</v>
      </c>
      <c r="C209" s="22" t="s">
        <v>149</v>
      </c>
      <c r="D209" s="22">
        <v>6308</v>
      </c>
    </row>
    <row r="210" spans="1:4" x14ac:dyDescent="0.2">
      <c r="A210" s="22" t="s">
        <v>79</v>
      </c>
      <c r="B210" s="22" t="s">
        <v>42</v>
      </c>
      <c r="C210" s="22" t="s">
        <v>150</v>
      </c>
      <c r="D210" s="22">
        <v>4279</v>
      </c>
    </row>
    <row r="211" spans="1:4" x14ac:dyDescent="0.2">
      <c r="A211" s="22" t="s">
        <v>79</v>
      </c>
      <c r="B211" s="22" t="s">
        <v>43</v>
      </c>
      <c r="C211" s="22" t="s">
        <v>149</v>
      </c>
      <c r="D211" s="22">
        <v>6530</v>
      </c>
    </row>
    <row r="212" spans="1:4" x14ac:dyDescent="0.2">
      <c r="A212" s="22" t="s">
        <v>79</v>
      </c>
      <c r="B212" s="22" t="s">
        <v>43</v>
      </c>
      <c r="C212" s="22" t="s">
        <v>150</v>
      </c>
      <c r="D212" s="22">
        <v>3797</v>
      </c>
    </row>
    <row r="213" spans="1:4" x14ac:dyDescent="0.2">
      <c r="A213" s="22" t="s">
        <v>79</v>
      </c>
      <c r="B213" s="22" t="s">
        <v>44</v>
      </c>
      <c r="C213" s="22" t="s">
        <v>149</v>
      </c>
      <c r="D213" s="22">
        <v>6796</v>
      </c>
    </row>
    <row r="214" spans="1:4" x14ac:dyDescent="0.2">
      <c r="A214" s="22" t="s">
        <v>79</v>
      </c>
      <c r="B214" s="22" t="s">
        <v>44</v>
      </c>
      <c r="C214" s="22" t="s">
        <v>150</v>
      </c>
      <c r="D214" s="22">
        <v>3945</v>
      </c>
    </row>
    <row r="215" spans="1:4" x14ac:dyDescent="0.2">
      <c r="A215" s="22" t="s">
        <v>79</v>
      </c>
      <c r="B215" s="22" t="s">
        <v>45</v>
      </c>
      <c r="C215" s="22" t="s">
        <v>149</v>
      </c>
      <c r="D215" s="22">
        <v>7149</v>
      </c>
    </row>
    <row r="216" spans="1:4" x14ac:dyDescent="0.2">
      <c r="A216" s="22" t="s">
        <v>79</v>
      </c>
      <c r="B216" s="22" t="s">
        <v>45</v>
      </c>
      <c r="C216" s="22" t="s">
        <v>150</v>
      </c>
      <c r="D216" s="22">
        <v>3919</v>
      </c>
    </row>
    <row r="217" spans="1:4" x14ac:dyDescent="0.2">
      <c r="A217" s="22" t="s">
        <v>79</v>
      </c>
      <c r="B217" s="22" t="s">
        <v>46</v>
      </c>
      <c r="C217" s="22" t="s">
        <v>149</v>
      </c>
      <c r="D217" s="22">
        <v>5777</v>
      </c>
    </row>
    <row r="218" spans="1:4" x14ac:dyDescent="0.2">
      <c r="A218" s="22" t="s">
        <v>79</v>
      </c>
      <c r="B218" s="22" t="s">
        <v>46</v>
      </c>
      <c r="C218" s="22" t="s">
        <v>150</v>
      </c>
      <c r="D218" s="22">
        <v>3924</v>
      </c>
    </row>
    <row r="219" spans="1:4" x14ac:dyDescent="0.2">
      <c r="A219" s="22" t="s">
        <v>79</v>
      </c>
      <c r="B219" s="22" t="s">
        <v>47</v>
      </c>
      <c r="C219" s="22" t="s">
        <v>149</v>
      </c>
      <c r="D219" s="22">
        <v>6260</v>
      </c>
    </row>
    <row r="220" spans="1:4" x14ac:dyDescent="0.2">
      <c r="A220" s="22" t="s">
        <v>79</v>
      </c>
      <c r="B220" s="22" t="s">
        <v>47</v>
      </c>
      <c r="C220" s="22" t="s">
        <v>150</v>
      </c>
      <c r="D220" s="22">
        <v>3906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O56"/>
  <sheetViews>
    <sheetView topLeftCell="A37" zoomScaleNormal="100" workbookViewId="0">
      <selection activeCell="K5" sqref="K5:K56"/>
    </sheetView>
  </sheetViews>
  <sheetFormatPr defaultColWidth="9.140625" defaultRowHeight="15" x14ac:dyDescent="0.2"/>
  <cols>
    <col min="1" max="1" width="9.140625" style="22"/>
    <col min="2" max="5" width="12.85546875" style="22" customWidth="1"/>
    <col min="6" max="6" width="24.140625" style="22" customWidth="1"/>
    <col min="7" max="9" width="12.85546875" style="22" customWidth="1"/>
    <col min="10" max="10" width="15.5703125" style="22" customWidth="1"/>
    <col min="11" max="14" width="12.85546875" style="22" customWidth="1"/>
    <col min="15" max="15" width="10.85546875" style="22" bestFit="1" customWidth="1"/>
    <col min="16" max="16384" width="9.140625" style="22"/>
  </cols>
  <sheetData>
    <row r="1" spans="1:15" ht="15.75" x14ac:dyDescent="0.25">
      <c r="A1" s="21"/>
    </row>
    <row r="3" spans="1:15" x14ac:dyDescent="0.2">
      <c r="B3" s="22" t="str">
        <f>FIRE0103!A3</f>
        <v>Total primary fires</v>
      </c>
      <c r="J3" s="50"/>
      <c r="K3" s="22" t="s">
        <v>81</v>
      </c>
    </row>
    <row r="4" spans="1:15" ht="31.5" x14ac:dyDescent="0.2">
      <c r="A4" s="22" t="s">
        <v>82</v>
      </c>
      <c r="B4" s="22" t="s">
        <v>32</v>
      </c>
      <c r="C4" s="22" t="s">
        <v>78</v>
      </c>
      <c r="D4" s="22" t="s">
        <v>79</v>
      </c>
      <c r="E4" s="22" t="s">
        <v>77</v>
      </c>
      <c r="F4" s="49" t="s">
        <v>32</v>
      </c>
      <c r="G4" s="49" t="s">
        <v>78</v>
      </c>
      <c r="H4" s="49" t="s">
        <v>79</v>
      </c>
      <c r="I4" s="49" t="s">
        <v>77</v>
      </c>
      <c r="K4" s="50" t="s">
        <v>32</v>
      </c>
      <c r="L4" s="50" t="s">
        <v>78</v>
      </c>
      <c r="M4" s="50" t="s">
        <v>79</v>
      </c>
      <c r="N4" s="51" t="s">
        <v>77</v>
      </c>
      <c r="O4" s="50"/>
    </row>
    <row r="5" spans="1:15" x14ac:dyDescent="0.2">
      <c r="A5" s="22" t="s">
        <v>48</v>
      </c>
      <c r="B5" s="49" cm="1">
        <f t="array" ref="B5">IF($B$3="Total fires",IF(OR(SUMPRODUCT(('Data - fires'!$A$2:$A$40804=B$4)*('Data - fires'!$B$2:$B$40804=$A5)*('Data - fires'!$D$2:$D$40804))=0,SUMPRODUCT(('Data - fires'!$A$2:$A$40804=B$4)*('Data - fires'!$B$2:$B$40804=$A5)*('Data - fires'!$D$2:$D$40804))=SUMPRODUCT(('Data - fires'!$A$2:$A$40804=B$4)*('Data - fires'!$B$2:$B$40804=$A5)*('Data - fires'!$C$2:$C$40804="Primary Fire")*('Data - fires'!$D$2:$D$40804))),"..",SUMPRODUCT(('Data - fires'!$A$2:$A$40804=B$4)*('Data - fires'!$B$2:$B$40804=$A5)*('Data - fires'!$D$2:$D$40804))),IF(SUMPRODUCT(('Data - fires'!$A$2:$A$40804=B$4)*('Data - fires'!$B$2:$B$40804=$A5)*('Data - fires'!$C$2:$C$40804="Primary Fire")*('Data - fires'!$D$2:$D$40804))=0,"..",SUMPRODUCT(('Data - fires'!$A$2:$A$40804=B$4)*('Data - fires'!$B$2:$B$40804=$A5)*('Data - fires'!$C$2:$C$40804="Primary Fire")*('Data - fires'!$D$2:$D$40804))))</f>
        <v>115176</v>
      </c>
      <c r="C5" s="49" t="str" cm="1">
        <f t="array" ref="C5">IF($B$3="Total fires",IF(OR(SUMPRODUCT(('Data - fires'!$A$2:$A$40804=C$4)*('Data - fires'!$B$2:$B$40804=$A5)*('Data - fires'!$D$2:$D$40804))=0,SUMPRODUCT(('Data - fires'!$A$2:$A$40804=C$4)*('Data - fires'!$B$2:$B$40804=$A5)*('Data - fires'!$D$2:$D$40804))=SUMPRODUCT(('Data - fires'!$A$2:$A$40804=C$4)*('Data - fires'!$B$2:$B$40804=$A5)*('Data - fires'!$C$2:$C$40804="Primary Fire")*('Data - fires'!$D$2:$D$40804))),"..",SUMPRODUCT(('Data - fires'!$A$2:$A$40804=C$4)*('Data - fires'!$B$2:$B$40804=$A5)*('Data - fires'!$D$2:$D$40804))),IF(SUMPRODUCT(('Data - fires'!$A$2:$A$40804=C$4)*('Data - fires'!$B$2:$B$40804=$A5)*('Data - fires'!$C$2:$C$40804="Primary Fire")*('Data - fires'!$D$2:$D$40804))=0,"..",SUMPRODUCT(('Data - fires'!$A$2:$A$40804=C$4)*('Data - fires'!$B$2:$B$40804=$A5)*('Data - fires'!$C$2:$C$40804="Primary Fire")*('Data - fires'!$D$2:$D$40804))))</f>
        <v>..</v>
      </c>
      <c r="D5" s="49" t="str" cm="1">
        <f t="array" ref="D5">IF($B$3="Total fires",IF(OR(SUMPRODUCT(('Data - fires'!$A$2:$A$40804=D$4)*('Data - fires'!$B$2:$B$40804=$A5)*('Data - fires'!$D$2:$D$40804))=0,SUMPRODUCT(('Data - fires'!$A$2:$A$40804=D$4)*('Data - fires'!$B$2:$B$40804=$A5)*('Data - fires'!$D$2:$D$40804))=SUMPRODUCT(('Data - fires'!$A$2:$A$40804=D$4)*('Data - fires'!$B$2:$B$40804=$A5)*('Data - fires'!$C$2:$C$40804="Primary Fire")*('Data - fires'!$D$2:$D$40804))),"..",SUMPRODUCT(('Data - fires'!$A$2:$A$40804=D$4)*('Data - fires'!$B$2:$B$40804=$A5)*('Data - fires'!$D$2:$D$40804))),IF(SUMPRODUCT(('Data - fires'!$A$2:$A$40804=D$4)*('Data - fires'!$B$2:$B$40804=$A5)*('Data - fires'!$C$2:$C$40804="Primary Fire")*('Data - fires'!$D$2:$D$40804))=0,"..",SUMPRODUCT(('Data - fires'!$A$2:$A$40804=D$4)*('Data - fires'!$B$2:$B$40804=$A5)*('Data - fires'!$C$2:$C$40804="Primary Fire")*('Data - fires'!$D$2:$D$40804))))</f>
        <v>..</v>
      </c>
      <c r="E5" s="49" t="str" cm="1">
        <f t="array" ref="E5">IF(SUMPRODUCT(('Data - fires'!$A$2:$A$40804=E$4)*('Data - fires'!$B$2:$B$40804=$A5)*('Data - fires'!$C$2:$C$40804=$B$3)*('Data - fires'!$D$2:$D$40804))=0,IF(OR(B5="..",C5="..",D5=".."),"..",B5+C5+D5),SUMPRODUCT(('Data - fires'!$A$2:$A$40804=E$4)*('Data - fires'!$B$2:$B$40804=$A5)*('Data - fires'!$C$2:$C$40804=$B$3)*('Data - fires'!$D$2:$D$40804)))</f>
        <v>..</v>
      </c>
      <c r="F5" s="49">
        <f t="shared" ref="F5:F44" si="0">IF(OR(B5="..",K5=".."),"..",ROUND(1000000*(B5/K5),0))</f>
        <v>2460</v>
      </c>
      <c r="G5" s="49" t="str">
        <f t="shared" ref="G5:G44" si="1">IF(OR(C5="..",L5=".."),"..",ROUND(1000000*(C5/L5),0))</f>
        <v>..</v>
      </c>
      <c r="H5" s="49" t="str">
        <f t="shared" ref="H5:H44" si="2">IF(OR(D5="..",M5=".."),"..",ROUND(1000000*(D5/M5),0))</f>
        <v>..</v>
      </c>
      <c r="I5" s="49" t="str">
        <f t="shared" ref="I5:I44" si="3">IF(OR(E5="..",N5=".."),"..",ROUND(1000000*(E5/N5),0))</f>
        <v>..</v>
      </c>
      <c r="K5" s="22" cm="1">
        <f t="array" ref="K5">IF(SUMPRODUCT(('Data - population'!$B$2:$B$40000=$A5)*('Data - population'!$C$2:$C$40000=K$4)*('Data - population'!$D$2:$D$40000))=0,"..",SUMPRODUCT(('Data - population'!$B$2:$B$40000=$A5)*('Data - population'!$C$2:$C$40000=K$4)*('Data - population'!$D$2:$D$40000)))</f>
        <v>46820800</v>
      </c>
      <c r="L5" s="22" cm="1">
        <f t="array" ref="L5">SUMPRODUCT(('Data - population'!$B$2:$B$40000=$A5)*('Data - population'!$C$2:$C$40000=L$4)*('Data - population'!$D$2:$D$40000))</f>
        <v>5180200</v>
      </c>
      <c r="M5" s="22" cm="1">
        <f t="array" ref="M5">SUMPRODUCT(('Data - population'!$B$2:$B$40000=$A5)*('Data - population'!$C$2:$C$40000=M$4)*('Data - population'!$D$2:$D$40000))</f>
        <v>2813500</v>
      </c>
      <c r="N5" s="22" cm="1">
        <f t="array" ref="N5">SUMPRODUCT(('Data - population'!$B$2:$B$40000=$A5)*('Data - population'!$C$2:$C$40000=N$4)*('Data - population'!$D$2:$D$40000))</f>
        <v>54814500</v>
      </c>
      <c r="O5" s="22">
        <f>K5+L5+M5-N5</f>
        <v>0</v>
      </c>
    </row>
    <row r="6" spans="1:15" x14ac:dyDescent="0.2">
      <c r="A6" s="22" t="s">
        <v>49</v>
      </c>
      <c r="B6" s="49" cm="1">
        <f t="array" ref="B6">IF($B$3="Total fires",IF(OR(SUMPRODUCT(('Data - fires'!$A$2:$A$40804=B$4)*('Data - fires'!$B$2:$B$40804=$A6)*('Data - fires'!$D$2:$D$40804))=0,SUMPRODUCT(('Data - fires'!$A$2:$A$40804=B$4)*('Data - fires'!$B$2:$B$40804=$A6)*('Data - fires'!$D$2:$D$40804))=SUMPRODUCT(('Data - fires'!$A$2:$A$40804=B$4)*('Data - fires'!$B$2:$B$40804=$A6)*('Data - fires'!$C$2:$C$40804="Primary Fire")*('Data - fires'!$D$2:$D$40804))),"..",SUMPRODUCT(('Data - fires'!$A$2:$A$40804=B$4)*('Data - fires'!$B$2:$B$40804=$A6)*('Data - fires'!$D$2:$D$40804))),IF(SUMPRODUCT(('Data - fires'!$A$2:$A$40804=B$4)*('Data - fires'!$B$2:$B$40804=$A6)*('Data - fires'!$C$2:$C$40804="Primary Fire")*('Data - fires'!$D$2:$D$40804))=0,"..",SUMPRODUCT(('Data - fires'!$A$2:$A$40804=B$4)*('Data - fires'!$B$2:$B$40804=$A6)*('Data - fires'!$C$2:$C$40804="Primary Fire")*('Data - fires'!$D$2:$D$40804))))</f>
        <v>118071</v>
      </c>
      <c r="C6" s="49" t="str" cm="1">
        <f t="array" ref="C6">IF($B$3="Total fires",IF(OR(SUMPRODUCT(('Data - fires'!$A$2:$A$40804=C$4)*('Data - fires'!$B$2:$B$40804=$A6)*('Data - fires'!$D$2:$D$40804))=0,SUMPRODUCT(('Data - fires'!$A$2:$A$40804=C$4)*('Data - fires'!$B$2:$B$40804=$A6)*('Data - fires'!$D$2:$D$40804))=SUMPRODUCT(('Data - fires'!$A$2:$A$40804=C$4)*('Data - fires'!$B$2:$B$40804=$A6)*('Data - fires'!$C$2:$C$40804="Primary Fire")*('Data - fires'!$D$2:$D$40804))),"..",SUMPRODUCT(('Data - fires'!$A$2:$A$40804=C$4)*('Data - fires'!$B$2:$B$40804=$A6)*('Data - fires'!$D$2:$D$40804))),IF(SUMPRODUCT(('Data - fires'!$A$2:$A$40804=C$4)*('Data - fires'!$B$2:$B$40804=$A6)*('Data - fires'!$C$2:$C$40804="Primary Fire")*('Data - fires'!$D$2:$D$40804))=0,"..",SUMPRODUCT(('Data - fires'!$A$2:$A$40804=C$4)*('Data - fires'!$B$2:$B$40804=$A6)*('Data - fires'!$C$2:$C$40804="Primary Fire")*('Data - fires'!$D$2:$D$40804))))</f>
        <v>..</v>
      </c>
      <c r="D6" s="49" t="str" cm="1">
        <f t="array" ref="D6">IF($B$3="Total fires",IF(OR(SUMPRODUCT(('Data - fires'!$A$2:$A$40804=D$4)*('Data - fires'!$B$2:$B$40804=$A6)*('Data - fires'!$D$2:$D$40804))=0,SUMPRODUCT(('Data - fires'!$A$2:$A$40804=D$4)*('Data - fires'!$B$2:$B$40804=$A6)*('Data - fires'!$D$2:$D$40804))=SUMPRODUCT(('Data - fires'!$A$2:$A$40804=D$4)*('Data - fires'!$B$2:$B$40804=$A6)*('Data - fires'!$C$2:$C$40804="Primary Fire")*('Data - fires'!$D$2:$D$40804))),"..",SUMPRODUCT(('Data - fires'!$A$2:$A$40804=D$4)*('Data - fires'!$B$2:$B$40804=$A6)*('Data - fires'!$D$2:$D$40804))),IF(SUMPRODUCT(('Data - fires'!$A$2:$A$40804=D$4)*('Data - fires'!$B$2:$B$40804=$A6)*('Data - fires'!$C$2:$C$40804="Primary Fire")*('Data - fires'!$D$2:$D$40804))=0,"..",SUMPRODUCT(('Data - fires'!$A$2:$A$40804=D$4)*('Data - fires'!$B$2:$B$40804=$A6)*('Data - fires'!$C$2:$C$40804="Primary Fire")*('Data - fires'!$D$2:$D$40804))))</f>
        <v>..</v>
      </c>
      <c r="E6" s="49" t="str" cm="1">
        <f t="array" ref="E6">IF(SUMPRODUCT(('Data - fires'!$A$2:$A$40804=E$4)*('Data - fires'!$B$2:$B$40804=$A6)*('Data - fires'!$C$2:$C$40804=$B$3)*('Data - fires'!$D$2:$D$40804))=0,IF(OR(B6="..",C6="..",D6=".."),"..",B6+C6+D6),SUMPRODUCT(('Data - fires'!$A$2:$A$40804=E$4)*('Data - fires'!$B$2:$B$40804=$A6)*('Data - fires'!$C$2:$C$40804=$B$3)*('Data - fires'!$D$2:$D$40804)))</f>
        <v>..</v>
      </c>
      <c r="F6" s="49">
        <f t="shared" si="0"/>
        <v>2524</v>
      </c>
      <c r="G6" s="49" t="str">
        <f t="shared" si="1"/>
        <v>..</v>
      </c>
      <c r="H6" s="49" t="str">
        <f t="shared" si="2"/>
        <v>..</v>
      </c>
      <c r="I6" s="49" t="str">
        <f t="shared" si="3"/>
        <v>..</v>
      </c>
      <c r="K6" s="22" cm="1">
        <f t="array" ref="K6">IF(SUMPRODUCT(('Data - population'!$B$2:$B$40000=$A6)*('Data - population'!$C$2:$C$40000=K$4)*('Data - population'!$D$2:$D$40000))=0,"..",SUMPRODUCT(('Data - population'!$B$2:$B$40000=$A6)*('Data - population'!$C$2:$C$40000=K$4)*('Data - population'!$D$2:$D$40000)))</f>
        <v>46777300</v>
      </c>
      <c r="L6" s="22" cm="1">
        <f t="array" ref="L6">SUMPRODUCT(('Data - population'!$B$2:$B$40000=$A6)*('Data - population'!$C$2:$C$40000=L$4)*('Data - population'!$D$2:$D$40000))</f>
        <v>5164500</v>
      </c>
      <c r="M6" s="22" cm="1">
        <f t="array" ref="M6">SUMPRODUCT(('Data - population'!$B$2:$B$40000=$A6)*('Data - population'!$C$2:$C$40000=M$4)*('Data - population'!$D$2:$D$40000))</f>
        <v>2804300</v>
      </c>
      <c r="N6" s="22" cm="1">
        <f t="array" ref="N6">SUMPRODUCT(('Data - population'!$B$2:$B$40000=$A6)*('Data - population'!$C$2:$C$40000=N$4)*('Data - population'!$D$2:$D$40000))</f>
        <v>54746200</v>
      </c>
      <c r="O6" s="22">
        <f t="shared" ref="O6:O26" si="4">K6+L6+M6-N6</f>
        <v>-100</v>
      </c>
    </row>
    <row r="7" spans="1:15" x14ac:dyDescent="0.2">
      <c r="A7" s="22" t="s">
        <v>50</v>
      </c>
      <c r="B7" s="49" cm="1">
        <f t="array" ref="B7">IF($B$3="Total fires",IF(OR(SUMPRODUCT(('Data - fires'!$A$2:$A$40804=B$4)*('Data - fires'!$B$2:$B$40804=$A7)*('Data - fires'!$D$2:$D$40804))=0,SUMPRODUCT(('Data - fires'!$A$2:$A$40804=B$4)*('Data - fires'!$B$2:$B$40804=$A7)*('Data - fires'!$D$2:$D$40804))=SUMPRODUCT(('Data - fires'!$A$2:$A$40804=B$4)*('Data - fires'!$B$2:$B$40804=$A7)*('Data - fires'!$C$2:$C$40804="Primary Fire")*('Data - fires'!$D$2:$D$40804))),"..",SUMPRODUCT(('Data - fires'!$A$2:$A$40804=B$4)*('Data - fires'!$B$2:$B$40804=$A7)*('Data - fires'!$D$2:$D$40804))),IF(SUMPRODUCT(('Data - fires'!$A$2:$A$40804=B$4)*('Data - fires'!$B$2:$B$40804=$A7)*('Data - fires'!$C$2:$C$40804="Primary Fire")*('Data - fires'!$D$2:$D$40804))=0,"..",SUMPRODUCT(('Data - fires'!$A$2:$A$40804=B$4)*('Data - fires'!$B$2:$B$40804=$A7)*('Data - fires'!$C$2:$C$40804="Primary Fire")*('Data - fires'!$D$2:$D$40804))))</f>
        <v>123351</v>
      </c>
      <c r="C7" s="49" t="str" cm="1">
        <f t="array" ref="C7">IF($B$3="Total fires",IF(OR(SUMPRODUCT(('Data - fires'!$A$2:$A$40804=C$4)*('Data - fires'!$B$2:$B$40804=$A7)*('Data - fires'!$D$2:$D$40804))=0,SUMPRODUCT(('Data - fires'!$A$2:$A$40804=C$4)*('Data - fires'!$B$2:$B$40804=$A7)*('Data - fires'!$D$2:$D$40804))=SUMPRODUCT(('Data - fires'!$A$2:$A$40804=C$4)*('Data - fires'!$B$2:$B$40804=$A7)*('Data - fires'!$C$2:$C$40804="Primary Fire")*('Data - fires'!$D$2:$D$40804))),"..",SUMPRODUCT(('Data - fires'!$A$2:$A$40804=C$4)*('Data - fires'!$B$2:$B$40804=$A7)*('Data - fires'!$D$2:$D$40804))),IF(SUMPRODUCT(('Data - fires'!$A$2:$A$40804=C$4)*('Data - fires'!$B$2:$B$40804=$A7)*('Data - fires'!$C$2:$C$40804="Primary Fire")*('Data - fires'!$D$2:$D$40804))=0,"..",SUMPRODUCT(('Data - fires'!$A$2:$A$40804=C$4)*('Data - fires'!$B$2:$B$40804=$A7)*('Data - fires'!$C$2:$C$40804="Primary Fire")*('Data - fires'!$D$2:$D$40804))))</f>
        <v>..</v>
      </c>
      <c r="D7" s="49" t="str" cm="1">
        <f t="array" ref="D7">IF($B$3="Total fires",IF(OR(SUMPRODUCT(('Data - fires'!$A$2:$A$40804=D$4)*('Data - fires'!$B$2:$B$40804=$A7)*('Data - fires'!$D$2:$D$40804))=0,SUMPRODUCT(('Data - fires'!$A$2:$A$40804=D$4)*('Data - fires'!$B$2:$B$40804=$A7)*('Data - fires'!$D$2:$D$40804))=SUMPRODUCT(('Data - fires'!$A$2:$A$40804=D$4)*('Data - fires'!$B$2:$B$40804=$A7)*('Data - fires'!$C$2:$C$40804="Primary Fire")*('Data - fires'!$D$2:$D$40804))),"..",SUMPRODUCT(('Data - fires'!$A$2:$A$40804=D$4)*('Data - fires'!$B$2:$B$40804=$A7)*('Data - fires'!$D$2:$D$40804))),IF(SUMPRODUCT(('Data - fires'!$A$2:$A$40804=D$4)*('Data - fires'!$B$2:$B$40804=$A7)*('Data - fires'!$C$2:$C$40804="Primary Fire")*('Data - fires'!$D$2:$D$40804))=0,"..",SUMPRODUCT(('Data - fires'!$A$2:$A$40804=D$4)*('Data - fires'!$B$2:$B$40804=$A7)*('Data - fires'!$C$2:$C$40804="Primary Fire")*('Data - fires'!$D$2:$D$40804))))</f>
        <v>..</v>
      </c>
      <c r="E7" s="49" t="str" cm="1">
        <f t="array" ref="E7">IF(SUMPRODUCT(('Data - fires'!$A$2:$A$40804=E$4)*('Data - fires'!$B$2:$B$40804=$A7)*('Data - fires'!$C$2:$C$40804=$B$3)*('Data - fires'!$D$2:$D$40804))=0,IF(OR(B7="..",C7="..",D7=".."),"..",B7+C7+D7),SUMPRODUCT(('Data - fires'!$A$2:$A$40804=E$4)*('Data - fires'!$B$2:$B$40804=$A7)*('Data - fires'!$C$2:$C$40804=$B$3)*('Data - fires'!$D$2:$D$40804)))</f>
        <v>..</v>
      </c>
      <c r="F7" s="49">
        <f t="shared" si="0"/>
        <v>2635</v>
      </c>
      <c r="G7" s="49" t="str">
        <f t="shared" si="1"/>
        <v>..</v>
      </c>
      <c r="H7" s="49" t="str">
        <f t="shared" si="2"/>
        <v>..</v>
      </c>
      <c r="I7" s="49" t="str">
        <f t="shared" si="3"/>
        <v>..</v>
      </c>
      <c r="K7" s="22" cm="1">
        <f t="array" ref="K7">IF(SUMPRODUCT(('Data - population'!$B$2:$B$40000=$A7)*('Data - population'!$C$2:$C$40000=K$4)*('Data - population'!$D$2:$D$40000))=0,"..",SUMPRODUCT(('Data - population'!$B$2:$B$40000=$A7)*('Data - population'!$C$2:$C$40000=K$4)*('Data - population'!$D$2:$D$40000)))</f>
        <v>46813700</v>
      </c>
      <c r="L7" s="22" cm="1">
        <f t="array" ref="L7">SUMPRODUCT(('Data - population'!$B$2:$B$40000=$A7)*('Data - population'!$C$2:$C$40000=L$4)*('Data - population'!$D$2:$D$40000))</f>
        <v>5148100</v>
      </c>
      <c r="M7" s="22" cm="1">
        <f t="array" ref="M7">SUMPRODUCT(('Data - population'!$B$2:$B$40000=$A7)*('Data - population'!$C$2:$C$40000=M$4)*('Data - population'!$D$2:$D$40000))</f>
        <v>2803300</v>
      </c>
      <c r="N7" s="22" cm="1">
        <f t="array" ref="N7">SUMPRODUCT(('Data - population'!$B$2:$B$40000=$A7)*('Data - population'!$C$2:$C$40000=N$4)*('Data - population'!$D$2:$D$40000))</f>
        <v>54765100</v>
      </c>
      <c r="O7" s="22">
        <f t="shared" si="4"/>
        <v>0</v>
      </c>
    </row>
    <row r="8" spans="1:15" x14ac:dyDescent="0.2">
      <c r="A8" s="22" t="s">
        <v>51</v>
      </c>
      <c r="B8" s="49" cm="1">
        <f t="array" ref="B8">IF($B$3="Total fires",IF(OR(SUMPRODUCT(('Data - fires'!$A$2:$A$40804=B$4)*('Data - fires'!$B$2:$B$40804=$A8)*('Data - fires'!$D$2:$D$40804))=0,SUMPRODUCT(('Data - fires'!$A$2:$A$40804=B$4)*('Data - fires'!$B$2:$B$40804=$A8)*('Data - fires'!$D$2:$D$40804))=SUMPRODUCT(('Data - fires'!$A$2:$A$40804=B$4)*('Data - fires'!$B$2:$B$40804=$A8)*('Data - fires'!$C$2:$C$40804="Primary Fire")*('Data - fires'!$D$2:$D$40804))),"..",SUMPRODUCT(('Data - fires'!$A$2:$A$40804=B$4)*('Data - fires'!$B$2:$B$40804=$A8)*('Data - fires'!$D$2:$D$40804))),IF(SUMPRODUCT(('Data - fires'!$A$2:$A$40804=B$4)*('Data - fires'!$B$2:$B$40804=$A8)*('Data - fires'!$C$2:$C$40804="Primary Fire")*('Data - fires'!$D$2:$D$40804))=0,"..",SUMPRODUCT(('Data - fires'!$A$2:$A$40804=B$4)*('Data - fires'!$B$2:$B$40804=$A8)*('Data - fires'!$C$2:$C$40804="Primary Fire")*('Data - fires'!$D$2:$D$40804))))</f>
        <v>131944</v>
      </c>
      <c r="C8" s="49" t="str" cm="1">
        <f t="array" ref="C8">IF($B$3="Total fires",IF(OR(SUMPRODUCT(('Data - fires'!$A$2:$A$40804=C$4)*('Data - fires'!$B$2:$B$40804=$A8)*('Data - fires'!$D$2:$D$40804))=0,SUMPRODUCT(('Data - fires'!$A$2:$A$40804=C$4)*('Data - fires'!$B$2:$B$40804=$A8)*('Data - fires'!$D$2:$D$40804))=SUMPRODUCT(('Data - fires'!$A$2:$A$40804=C$4)*('Data - fires'!$B$2:$B$40804=$A8)*('Data - fires'!$C$2:$C$40804="Primary Fire")*('Data - fires'!$D$2:$D$40804))),"..",SUMPRODUCT(('Data - fires'!$A$2:$A$40804=C$4)*('Data - fires'!$B$2:$B$40804=$A8)*('Data - fires'!$D$2:$D$40804))),IF(SUMPRODUCT(('Data - fires'!$A$2:$A$40804=C$4)*('Data - fires'!$B$2:$B$40804=$A8)*('Data - fires'!$C$2:$C$40804="Primary Fire")*('Data - fires'!$D$2:$D$40804))=0,"..",SUMPRODUCT(('Data - fires'!$A$2:$A$40804=C$4)*('Data - fires'!$B$2:$B$40804=$A8)*('Data - fires'!$C$2:$C$40804="Primary Fire")*('Data - fires'!$D$2:$D$40804))))</f>
        <v>..</v>
      </c>
      <c r="D8" s="49" t="str" cm="1">
        <f t="array" ref="D8">IF($B$3="Total fires",IF(OR(SUMPRODUCT(('Data - fires'!$A$2:$A$40804=D$4)*('Data - fires'!$B$2:$B$40804=$A8)*('Data - fires'!$D$2:$D$40804))=0,SUMPRODUCT(('Data - fires'!$A$2:$A$40804=D$4)*('Data - fires'!$B$2:$B$40804=$A8)*('Data - fires'!$D$2:$D$40804))=SUMPRODUCT(('Data - fires'!$A$2:$A$40804=D$4)*('Data - fires'!$B$2:$B$40804=$A8)*('Data - fires'!$C$2:$C$40804="Primary Fire")*('Data - fires'!$D$2:$D$40804))),"..",SUMPRODUCT(('Data - fires'!$A$2:$A$40804=D$4)*('Data - fires'!$B$2:$B$40804=$A8)*('Data - fires'!$D$2:$D$40804))),IF(SUMPRODUCT(('Data - fires'!$A$2:$A$40804=D$4)*('Data - fires'!$B$2:$B$40804=$A8)*('Data - fires'!$C$2:$C$40804="Primary Fire")*('Data - fires'!$D$2:$D$40804))=0,"..",SUMPRODUCT(('Data - fires'!$A$2:$A$40804=D$4)*('Data - fires'!$B$2:$B$40804=$A8)*('Data - fires'!$C$2:$C$40804="Primary Fire")*('Data - fires'!$D$2:$D$40804))))</f>
        <v>..</v>
      </c>
      <c r="E8" s="49" t="str" cm="1">
        <f t="array" ref="E8">IF(SUMPRODUCT(('Data - fires'!$A$2:$A$40804=E$4)*('Data - fires'!$B$2:$B$40804=$A8)*('Data - fires'!$C$2:$C$40804=$B$3)*('Data - fires'!$D$2:$D$40804))=0,IF(OR(B8="..",C8="..",D8=".."),"..",B8+C8+D8),SUMPRODUCT(('Data - fires'!$A$2:$A$40804=E$4)*('Data - fires'!$B$2:$B$40804=$A8)*('Data - fires'!$C$2:$C$40804=$B$3)*('Data - fires'!$D$2:$D$40804)))</f>
        <v>..</v>
      </c>
      <c r="F8" s="49">
        <f t="shared" si="0"/>
        <v>2813</v>
      </c>
      <c r="G8" s="49" t="str">
        <f t="shared" si="1"/>
        <v>..</v>
      </c>
      <c r="H8" s="49" t="str">
        <f t="shared" si="2"/>
        <v>..</v>
      </c>
      <c r="I8" s="49" t="str">
        <f t="shared" si="3"/>
        <v>..</v>
      </c>
      <c r="K8" s="22" cm="1">
        <f t="array" ref="K8">IF(SUMPRODUCT(('Data - population'!$B$2:$B$40000=$A8)*('Data - population'!$C$2:$C$40000=K$4)*('Data - population'!$D$2:$D$40000))=0,"..",SUMPRODUCT(('Data - population'!$B$2:$B$40000=$A8)*('Data - population'!$C$2:$C$40000=K$4)*('Data - population'!$D$2:$D$40000)))</f>
        <v>46912400</v>
      </c>
      <c r="L8" s="22" cm="1">
        <f t="array" ref="L8">SUMPRODUCT(('Data - population'!$B$2:$B$40000=$A8)*('Data - population'!$C$2:$C$40000=L$4)*('Data - population'!$D$2:$D$40000))</f>
        <v>5138900</v>
      </c>
      <c r="M8" s="22" cm="1">
        <f t="array" ref="M8">SUMPRODUCT(('Data - population'!$B$2:$B$40000=$A8)*('Data - population'!$C$2:$C$40000=M$4)*('Data - population'!$D$2:$D$40000))</f>
        <v>2800700</v>
      </c>
      <c r="N8" s="22" cm="1">
        <f t="array" ref="N8">SUMPRODUCT(('Data - population'!$B$2:$B$40000=$A8)*('Data - population'!$C$2:$C$40000=N$4)*('Data - population'!$D$2:$D$40000))</f>
        <v>54852000</v>
      </c>
      <c r="O8" s="22">
        <f t="shared" si="4"/>
        <v>0</v>
      </c>
    </row>
    <row r="9" spans="1:15" x14ac:dyDescent="0.2">
      <c r="A9" s="22" t="s">
        <v>52</v>
      </c>
      <c r="B9" s="49" cm="1">
        <f t="array" ref="B9">IF($B$3="Total fires",IF(OR(SUMPRODUCT(('Data - fires'!$A$2:$A$40804=B$4)*('Data - fires'!$B$2:$B$40804=$A9)*('Data - fires'!$D$2:$D$40804))=0,SUMPRODUCT(('Data - fires'!$A$2:$A$40804=B$4)*('Data - fires'!$B$2:$B$40804=$A9)*('Data - fires'!$D$2:$D$40804))=SUMPRODUCT(('Data - fires'!$A$2:$A$40804=B$4)*('Data - fires'!$B$2:$B$40804=$A9)*('Data - fires'!$C$2:$C$40804="Primary Fire")*('Data - fires'!$D$2:$D$40804))),"..",SUMPRODUCT(('Data - fires'!$A$2:$A$40804=B$4)*('Data - fires'!$B$2:$B$40804=$A9)*('Data - fires'!$D$2:$D$40804))),IF(SUMPRODUCT(('Data - fires'!$A$2:$A$40804=B$4)*('Data - fires'!$B$2:$B$40804=$A9)*('Data - fires'!$C$2:$C$40804="Primary Fire")*('Data - fires'!$D$2:$D$40804))=0,"..",SUMPRODUCT(('Data - fires'!$A$2:$A$40804=B$4)*('Data - fires'!$B$2:$B$40804=$A9)*('Data - fires'!$C$2:$C$40804="Primary Fire")*('Data - fires'!$D$2:$D$40804))))</f>
        <v>132517</v>
      </c>
      <c r="C9" s="49" t="str" cm="1">
        <f t="array" ref="C9">IF($B$3="Total fires",IF(OR(SUMPRODUCT(('Data - fires'!$A$2:$A$40804=C$4)*('Data - fires'!$B$2:$B$40804=$A9)*('Data - fires'!$D$2:$D$40804))=0,SUMPRODUCT(('Data - fires'!$A$2:$A$40804=C$4)*('Data - fires'!$B$2:$B$40804=$A9)*('Data - fires'!$D$2:$D$40804))=SUMPRODUCT(('Data - fires'!$A$2:$A$40804=C$4)*('Data - fires'!$B$2:$B$40804=$A9)*('Data - fires'!$C$2:$C$40804="Primary Fire")*('Data - fires'!$D$2:$D$40804))),"..",SUMPRODUCT(('Data - fires'!$A$2:$A$40804=C$4)*('Data - fires'!$B$2:$B$40804=$A9)*('Data - fires'!$D$2:$D$40804))),IF(SUMPRODUCT(('Data - fires'!$A$2:$A$40804=C$4)*('Data - fires'!$B$2:$B$40804=$A9)*('Data - fires'!$C$2:$C$40804="Primary Fire")*('Data - fires'!$D$2:$D$40804))=0,"..",SUMPRODUCT(('Data - fires'!$A$2:$A$40804=C$4)*('Data - fires'!$B$2:$B$40804=$A9)*('Data - fires'!$C$2:$C$40804="Primary Fire")*('Data - fires'!$D$2:$D$40804))))</f>
        <v>..</v>
      </c>
      <c r="D9" s="49" t="str" cm="1">
        <f t="array" ref="D9">IF($B$3="Total fires",IF(OR(SUMPRODUCT(('Data - fires'!$A$2:$A$40804=D$4)*('Data - fires'!$B$2:$B$40804=$A9)*('Data - fires'!$D$2:$D$40804))=0,SUMPRODUCT(('Data - fires'!$A$2:$A$40804=D$4)*('Data - fires'!$B$2:$B$40804=$A9)*('Data - fires'!$D$2:$D$40804))=SUMPRODUCT(('Data - fires'!$A$2:$A$40804=D$4)*('Data - fires'!$B$2:$B$40804=$A9)*('Data - fires'!$C$2:$C$40804="Primary Fire")*('Data - fires'!$D$2:$D$40804))),"..",SUMPRODUCT(('Data - fires'!$A$2:$A$40804=D$4)*('Data - fires'!$B$2:$B$40804=$A9)*('Data - fires'!$D$2:$D$40804))),IF(SUMPRODUCT(('Data - fires'!$A$2:$A$40804=D$4)*('Data - fires'!$B$2:$B$40804=$A9)*('Data - fires'!$C$2:$C$40804="Primary Fire")*('Data - fires'!$D$2:$D$40804))=0,"..",SUMPRODUCT(('Data - fires'!$A$2:$A$40804=D$4)*('Data - fires'!$B$2:$B$40804=$A9)*('Data - fires'!$C$2:$C$40804="Primary Fire")*('Data - fires'!$D$2:$D$40804))))</f>
        <v>..</v>
      </c>
      <c r="E9" s="49" t="str" cm="1">
        <f t="array" ref="E9">IF(SUMPRODUCT(('Data - fires'!$A$2:$A$40804=E$4)*('Data - fires'!$B$2:$B$40804=$A9)*('Data - fires'!$C$2:$C$40804=$B$3)*('Data - fires'!$D$2:$D$40804))=0,IF(OR(B9="..",C9="..",D9=".."),"..",B9+C9+D9),SUMPRODUCT(('Data - fires'!$A$2:$A$40804=E$4)*('Data - fires'!$B$2:$B$40804=$A9)*('Data - fires'!$C$2:$C$40804=$B$3)*('Data - fires'!$D$2:$D$40804)))</f>
        <v>..</v>
      </c>
      <c r="F9" s="49">
        <f t="shared" si="0"/>
        <v>2816</v>
      </c>
      <c r="G9" s="49" t="str">
        <f t="shared" si="1"/>
        <v>..</v>
      </c>
      <c r="H9" s="49" t="str">
        <f t="shared" si="2"/>
        <v>..</v>
      </c>
      <c r="I9" s="49" t="str">
        <f t="shared" si="3"/>
        <v>..</v>
      </c>
      <c r="K9" s="22" cm="1">
        <f t="array" ref="K9">IF(SUMPRODUCT(('Data - population'!$B$2:$B$40000=$A9)*('Data - population'!$C$2:$C$40000=K$4)*('Data - population'!$D$2:$D$40000))=0,"..",SUMPRODUCT(('Data - population'!$B$2:$B$40000=$A9)*('Data - population'!$C$2:$C$40000=K$4)*('Data - population'!$D$2:$D$40000)))</f>
        <v>47057400</v>
      </c>
      <c r="L9" s="22" cm="1">
        <f t="array" ref="L9">SUMPRODUCT(('Data - population'!$B$2:$B$40000=$A9)*('Data - population'!$C$2:$C$40000=L$4)*('Data - population'!$D$2:$D$40000))</f>
        <v>5127900</v>
      </c>
      <c r="M9" s="22" cm="1">
        <f t="array" ref="M9">SUMPRODUCT(('Data - population'!$B$2:$B$40000=$A9)*('Data - population'!$C$2:$C$40000=M$4)*('Data - population'!$D$2:$D$40000))</f>
        <v>2803400</v>
      </c>
      <c r="N9" s="22" cm="1">
        <f t="array" ref="N9">SUMPRODUCT(('Data - population'!$B$2:$B$40000=$A9)*('Data - population'!$C$2:$C$40000=N$4)*('Data - population'!$D$2:$D$40000))</f>
        <v>54988600</v>
      </c>
      <c r="O9" s="22">
        <f t="shared" si="4"/>
        <v>100</v>
      </c>
    </row>
    <row r="10" spans="1:15" x14ac:dyDescent="0.2">
      <c r="A10" s="22" t="s">
        <v>53</v>
      </c>
      <c r="B10" s="49" cm="1">
        <f t="array" ref="B10">IF($B$3="Total fires",IF(OR(SUMPRODUCT(('Data - fires'!$A$2:$A$40804=B$4)*('Data - fires'!$B$2:$B$40804=$A10)*('Data - fires'!$D$2:$D$40804))=0,SUMPRODUCT(('Data - fires'!$A$2:$A$40804=B$4)*('Data - fires'!$B$2:$B$40804=$A10)*('Data - fires'!$D$2:$D$40804))=SUMPRODUCT(('Data - fires'!$A$2:$A$40804=B$4)*('Data - fires'!$B$2:$B$40804=$A10)*('Data - fires'!$C$2:$C$40804="Primary Fire")*('Data - fires'!$D$2:$D$40804))),"..",SUMPRODUCT(('Data - fires'!$A$2:$A$40804=B$4)*('Data - fires'!$B$2:$B$40804=$A10)*('Data - fires'!$D$2:$D$40804))),IF(SUMPRODUCT(('Data - fires'!$A$2:$A$40804=B$4)*('Data - fires'!$B$2:$B$40804=$A10)*('Data - fires'!$C$2:$C$40804="Primary Fire")*('Data - fires'!$D$2:$D$40804))=0,"..",SUMPRODUCT(('Data - fires'!$A$2:$A$40804=B$4)*('Data - fires'!$B$2:$B$40804=$A10)*('Data - fires'!$C$2:$C$40804="Primary Fire")*('Data - fires'!$D$2:$D$40804))))</f>
        <v>135199</v>
      </c>
      <c r="C10" s="49" t="str" cm="1">
        <f t="array" ref="C10">IF($B$3="Total fires",IF(OR(SUMPRODUCT(('Data - fires'!$A$2:$A$40804=C$4)*('Data - fires'!$B$2:$B$40804=$A10)*('Data - fires'!$D$2:$D$40804))=0,SUMPRODUCT(('Data - fires'!$A$2:$A$40804=C$4)*('Data - fires'!$B$2:$B$40804=$A10)*('Data - fires'!$D$2:$D$40804))=SUMPRODUCT(('Data - fires'!$A$2:$A$40804=C$4)*('Data - fires'!$B$2:$B$40804=$A10)*('Data - fires'!$C$2:$C$40804="Primary Fire")*('Data - fires'!$D$2:$D$40804))),"..",SUMPRODUCT(('Data - fires'!$A$2:$A$40804=C$4)*('Data - fires'!$B$2:$B$40804=$A10)*('Data - fires'!$D$2:$D$40804))),IF(SUMPRODUCT(('Data - fires'!$A$2:$A$40804=C$4)*('Data - fires'!$B$2:$B$40804=$A10)*('Data - fires'!$C$2:$C$40804="Primary Fire")*('Data - fires'!$D$2:$D$40804))=0,"..",SUMPRODUCT(('Data - fires'!$A$2:$A$40804=C$4)*('Data - fires'!$B$2:$B$40804=$A10)*('Data - fires'!$C$2:$C$40804="Primary Fire")*('Data - fires'!$D$2:$D$40804))))</f>
        <v>..</v>
      </c>
      <c r="D10" s="49" t="str" cm="1">
        <f t="array" ref="D10">IF($B$3="Total fires",IF(OR(SUMPRODUCT(('Data - fires'!$A$2:$A$40804=D$4)*('Data - fires'!$B$2:$B$40804=$A10)*('Data - fires'!$D$2:$D$40804))=0,SUMPRODUCT(('Data - fires'!$A$2:$A$40804=D$4)*('Data - fires'!$B$2:$B$40804=$A10)*('Data - fires'!$D$2:$D$40804))=SUMPRODUCT(('Data - fires'!$A$2:$A$40804=D$4)*('Data - fires'!$B$2:$B$40804=$A10)*('Data - fires'!$C$2:$C$40804="Primary Fire")*('Data - fires'!$D$2:$D$40804))),"..",SUMPRODUCT(('Data - fires'!$A$2:$A$40804=D$4)*('Data - fires'!$B$2:$B$40804=$A10)*('Data - fires'!$D$2:$D$40804))),IF(SUMPRODUCT(('Data - fires'!$A$2:$A$40804=D$4)*('Data - fires'!$B$2:$B$40804=$A10)*('Data - fires'!$C$2:$C$40804="Primary Fire")*('Data - fires'!$D$2:$D$40804))=0,"..",SUMPRODUCT(('Data - fires'!$A$2:$A$40804=D$4)*('Data - fires'!$B$2:$B$40804=$A10)*('Data - fires'!$C$2:$C$40804="Primary Fire")*('Data - fires'!$D$2:$D$40804))))</f>
        <v>..</v>
      </c>
      <c r="E10" s="49" t="str" cm="1">
        <f t="array" ref="E10">IF(SUMPRODUCT(('Data - fires'!$A$2:$A$40804=E$4)*('Data - fires'!$B$2:$B$40804=$A10)*('Data - fires'!$C$2:$C$40804=$B$3)*('Data - fires'!$D$2:$D$40804))=0,IF(OR(B10="..",C10="..",D10=".."),"..",B10+C10+D10),SUMPRODUCT(('Data - fires'!$A$2:$A$40804=E$4)*('Data - fires'!$B$2:$B$40804=$A10)*('Data - fires'!$C$2:$C$40804=$B$3)*('Data - fires'!$D$2:$D$40804)))</f>
        <v>..</v>
      </c>
      <c r="F10" s="49">
        <f t="shared" si="0"/>
        <v>2865</v>
      </c>
      <c r="G10" s="49" t="str">
        <f t="shared" si="1"/>
        <v>..</v>
      </c>
      <c r="H10" s="49" t="str">
        <f t="shared" si="2"/>
        <v>..</v>
      </c>
      <c r="I10" s="49" t="str">
        <f t="shared" si="3"/>
        <v>..</v>
      </c>
      <c r="K10" s="22" cm="1">
        <f t="array" ref="K10">IF(SUMPRODUCT(('Data - population'!$B$2:$B$40000=$A10)*('Data - population'!$C$2:$C$40000=K$4)*('Data - population'!$D$2:$D$40000))=0,"..",SUMPRODUCT(('Data - population'!$B$2:$B$40000=$A10)*('Data - population'!$C$2:$C$40000=K$4)*('Data - population'!$D$2:$D$40000)))</f>
        <v>47187600</v>
      </c>
      <c r="L10" s="22" cm="1">
        <f t="array" ref="L10">SUMPRODUCT(('Data - population'!$B$2:$B$40000=$A10)*('Data - population'!$C$2:$C$40000=L$4)*('Data - population'!$D$2:$D$40000))</f>
        <v>5111800</v>
      </c>
      <c r="M10" s="22" cm="1">
        <f t="array" ref="M10">SUMPRODUCT(('Data - population'!$B$2:$B$40000=$A10)*('Data - population'!$C$2:$C$40000=M$4)*('Data - population'!$D$2:$D$40000))</f>
        <v>2810900</v>
      </c>
      <c r="N10" s="22" cm="1">
        <f t="array" ref="N10">SUMPRODUCT(('Data - population'!$B$2:$B$40000=$A10)*('Data - population'!$C$2:$C$40000=N$4)*('Data - population'!$D$2:$D$40000))</f>
        <v>55110300</v>
      </c>
      <c r="O10" s="22">
        <f t="shared" si="4"/>
        <v>0</v>
      </c>
    </row>
    <row r="11" spans="1:15" x14ac:dyDescent="0.2">
      <c r="A11" s="22" t="s">
        <v>54</v>
      </c>
      <c r="B11" s="49" cm="1">
        <f t="array" ref="B11">IF($B$3="Total fires",IF(OR(SUMPRODUCT(('Data - fires'!$A$2:$A$40804=B$4)*('Data - fires'!$B$2:$B$40804=$A11)*('Data - fires'!$D$2:$D$40804))=0,SUMPRODUCT(('Data - fires'!$A$2:$A$40804=B$4)*('Data - fires'!$B$2:$B$40804=$A11)*('Data - fires'!$D$2:$D$40804))=SUMPRODUCT(('Data - fires'!$A$2:$A$40804=B$4)*('Data - fires'!$B$2:$B$40804=$A11)*('Data - fires'!$C$2:$C$40804="Primary Fire")*('Data - fires'!$D$2:$D$40804))),"..",SUMPRODUCT(('Data - fires'!$A$2:$A$40804=B$4)*('Data - fires'!$B$2:$B$40804=$A11)*('Data - fires'!$D$2:$D$40804))),IF(SUMPRODUCT(('Data - fires'!$A$2:$A$40804=B$4)*('Data - fires'!$B$2:$B$40804=$A11)*('Data - fires'!$C$2:$C$40804="Primary Fire")*('Data - fires'!$D$2:$D$40804))=0,"..",SUMPRODUCT(('Data - fires'!$A$2:$A$40804=B$4)*('Data - fires'!$B$2:$B$40804=$A11)*('Data - fires'!$C$2:$C$40804="Primary Fire")*('Data - fires'!$D$2:$D$40804))))</f>
        <v>133551</v>
      </c>
      <c r="C11" s="49" t="str" cm="1">
        <f t="array" ref="C11">IF($B$3="Total fires",IF(OR(SUMPRODUCT(('Data - fires'!$A$2:$A$40804=C$4)*('Data - fires'!$B$2:$B$40804=$A11)*('Data - fires'!$D$2:$D$40804))=0,SUMPRODUCT(('Data - fires'!$A$2:$A$40804=C$4)*('Data - fires'!$B$2:$B$40804=$A11)*('Data - fires'!$D$2:$D$40804))=SUMPRODUCT(('Data - fires'!$A$2:$A$40804=C$4)*('Data - fires'!$B$2:$B$40804=$A11)*('Data - fires'!$C$2:$C$40804="Primary Fire")*('Data - fires'!$D$2:$D$40804))),"..",SUMPRODUCT(('Data - fires'!$A$2:$A$40804=C$4)*('Data - fires'!$B$2:$B$40804=$A11)*('Data - fires'!$D$2:$D$40804))),IF(SUMPRODUCT(('Data - fires'!$A$2:$A$40804=C$4)*('Data - fires'!$B$2:$B$40804=$A11)*('Data - fires'!$C$2:$C$40804="Primary Fire")*('Data - fires'!$D$2:$D$40804))=0,"..",SUMPRODUCT(('Data - fires'!$A$2:$A$40804=C$4)*('Data - fires'!$B$2:$B$40804=$A11)*('Data - fires'!$C$2:$C$40804="Primary Fire")*('Data - fires'!$D$2:$D$40804))))</f>
        <v>..</v>
      </c>
      <c r="D11" s="49" t="str" cm="1">
        <f t="array" ref="D11">IF($B$3="Total fires",IF(OR(SUMPRODUCT(('Data - fires'!$A$2:$A$40804=D$4)*('Data - fires'!$B$2:$B$40804=$A11)*('Data - fires'!$D$2:$D$40804))=0,SUMPRODUCT(('Data - fires'!$A$2:$A$40804=D$4)*('Data - fires'!$B$2:$B$40804=$A11)*('Data - fires'!$D$2:$D$40804))=SUMPRODUCT(('Data - fires'!$A$2:$A$40804=D$4)*('Data - fires'!$B$2:$B$40804=$A11)*('Data - fires'!$C$2:$C$40804="Primary Fire")*('Data - fires'!$D$2:$D$40804))),"..",SUMPRODUCT(('Data - fires'!$A$2:$A$40804=D$4)*('Data - fires'!$B$2:$B$40804=$A11)*('Data - fires'!$D$2:$D$40804))),IF(SUMPRODUCT(('Data - fires'!$A$2:$A$40804=D$4)*('Data - fires'!$B$2:$B$40804=$A11)*('Data - fires'!$C$2:$C$40804="Primary Fire")*('Data - fires'!$D$2:$D$40804))=0,"..",SUMPRODUCT(('Data - fires'!$A$2:$A$40804=D$4)*('Data - fires'!$B$2:$B$40804=$A11)*('Data - fires'!$C$2:$C$40804="Primary Fire")*('Data - fires'!$D$2:$D$40804))))</f>
        <v>..</v>
      </c>
      <c r="E11" s="49" t="str" cm="1">
        <f t="array" ref="E11">IF(SUMPRODUCT(('Data - fires'!$A$2:$A$40804=E$4)*('Data - fires'!$B$2:$B$40804=$A11)*('Data - fires'!$C$2:$C$40804=$B$3)*('Data - fires'!$D$2:$D$40804))=0,IF(OR(B11="..",C11="..",D11=".."),"..",B11+C11+D11),SUMPRODUCT(('Data - fires'!$A$2:$A$40804=E$4)*('Data - fires'!$B$2:$B$40804=$A11)*('Data - fires'!$C$2:$C$40804=$B$3)*('Data - fires'!$D$2:$D$40804)))</f>
        <v>..</v>
      </c>
      <c r="F11" s="49">
        <f t="shared" si="0"/>
        <v>2823</v>
      </c>
      <c r="G11" s="49" t="str">
        <f t="shared" si="1"/>
        <v>..</v>
      </c>
      <c r="H11" s="49" t="str">
        <f t="shared" si="2"/>
        <v>..</v>
      </c>
      <c r="I11" s="49" t="str">
        <f t="shared" si="3"/>
        <v>..</v>
      </c>
      <c r="K11" s="22" cm="1">
        <f t="array" ref="K11">IF(SUMPRODUCT(('Data - population'!$B$2:$B$40000=$A11)*('Data - population'!$C$2:$C$40000=K$4)*('Data - population'!$D$2:$D$40000))=0,"..",SUMPRODUCT(('Data - population'!$B$2:$B$40000=$A11)*('Data - population'!$C$2:$C$40000=K$4)*('Data - population'!$D$2:$D$40000)))</f>
        <v>47300400</v>
      </c>
      <c r="L11" s="22" cm="1">
        <f t="array" ref="L11">SUMPRODUCT(('Data - population'!$B$2:$B$40000=$A11)*('Data - population'!$C$2:$C$40000=L$4)*('Data - population'!$D$2:$D$40000))</f>
        <v>5099000</v>
      </c>
      <c r="M11" s="22" cm="1">
        <f t="array" ref="M11">SUMPRODUCT(('Data - population'!$B$2:$B$40000=$A11)*('Data - population'!$C$2:$C$40000=M$4)*('Data - population'!$D$2:$D$40000))</f>
        <v>2822600</v>
      </c>
      <c r="N11" s="22" cm="1">
        <f t="array" ref="N11">SUMPRODUCT(('Data - population'!$B$2:$B$40000=$A11)*('Data - population'!$C$2:$C$40000=N$4)*('Data - population'!$D$2:$D$40000))</f>
        <v>55222000</v>
      </c>
      <c r="O11" s="22">
        <f t="shared" si="4"/>
        <v>0</v>
      </c>
    </row>
    <row r="12" spans="1:15" x14ac:dyDescent="0.2">
      <c r="A12" s="22" t="s">
        <v>55</v>
      </c>
      <c r="B12" s="49" cm="1">
        <f t="array" ref="B12">IF($B$3="Total fires",IF(OR(SUMPRODUCT(('Data - fires'!$A$2:$A$40804=B$4)*('Data - fires'!$B$2:$B$40804=$A12)*('Data - fires'!$D$2:$D$40804))=0,SUMPRODUCT(('Data - fires'!$A$2:$A$40804=B$4)*('Data - fires'!$B$2:$B$40804=$A12)*('Data - fires'!$D$2:$D$40804))=SUMPRODUCT(('Data - fires'!$A$2:$A$40804=B$4)*('Data - fires'!$B$2:$B$40804=$A12)*('Data - fires'!$C$2:$C$40804="Primary Fire")*('Data - fires'!$D$2:$D$40804))),"..",SUMPRODUCT(('Data - fires'!$A$2:$A$40804=B$4)*('Data - fires'!$B$2:$B$40804=$A12)*('Data - fires'!$D$2:$D$40804))),IF(SUMPRODUCT(('Data - fires'!$A$2:$A$40804=B$4)*('Data - fires'!$B$2:$B$40804=$A12)*('Data - fires'!$C$2:$C$40804="Primary Fire")*('Data - fires'!$D$2:$D$40804))=0,"..",SUMPRODUCT(('Data - fires'!$A$2:$A$40804=B$4)*('Data - fires'!$B$2:$B$40804=$A12)*('Data - fires'!$C$2:$C$40804="Primary Fire")*('Data - fires'!$D$2:$D$40804))))</f>
        <v>135655</v>
      </c>
      <c r="C12" s="49" t="str" cm="1">
        <f t="array" ref="C12">IF($B$3="Total fires",IF(OR(SUMPRODUCT(('Data - fires'!$A$2:$A$40804=C$4)*('Data - fires'!$B$2:$B$40804=$A12)*('Data - fires'!$D$2:$D$40804))=0,SUMPRODUCT(('Data - fires'!$A$2:$A$40804=C$4)*('Data - fires'!$B$2:$B$40804=$A12)*('Data - fires'!$D$2:$D$40804))=SUMPRODUCT(('Data - fires'!$A$2:$A$40804=C$4)*('Data - fires'!$B$2:$B$40804=$A12)*('Data - fires'!$C$2:$C$40804="Primary Fire")*('Data - fires'!$D$2:$D$40804))),"..",SUMPRODUCT(('Data - fires'!$A$2:$A$40804=C$4)*('Data - fires'!$B$2:$B$40804=$A12)*('Data - fires'!$D$2:$D$40804))),IF(SUMPRODUCT(('Data - fires'!$A$2:$A$40804=C$4)*('Data - fires'!$B$2:$B$40804=$A12)*('Data - fires'!$C$2:$C$40804="Primary Fire")*('Data - fires'!$D$2:$D$40804))=0,"..",SUMPRODUCT(('Data - fires'!$A$2:$A$40804=C$4)*('Data - fires'!$B$2:$B$40804=$A12)*('Data - fires'!$C$2:$C$40804="Primary Fire")*('Data - fires'!$D$2:$D$40804))))</f>
        <v>..</v>
      </c>
      <c r="D12" s="49" t="str" cm="1">
        <f t="array" ref="D12">IF($B$3="Total fires",IF(OR(SUMPRODUCT(('Data - fires'!$A$2:$A$40804=D$4)*('Data - fires'!$B$2:$B$40804=$A12)*('Data - fires'!$D$2:$D$40804))=0,SUMPRODUCT(('Data - fires'!$A$2:$A$40804=D$4)*('Data - fires'!$B$2:$B$40804=$A12)*('Data - fires'!$D$2:$D$40804))=SUMPRODUCT(('Data - fires'!$A$2:$A$40804=D$4)*('Data - fires'!$B$2:$B$40804=$A12)*('Data - fires'!$C$2:$C$40804="Primary Fire")*('Data - fires'!$D$2:$D$40804))),"..",SUMPRODUCT(('Data - fires'!$A$2:$A$40804=D$4)*('Data - fires'!$B$2:$B$40804=$A12)*('Data - fires'!$D$2:$D$40804))),IF(SUMPRODUCT(('Data - fires'!$A$2:$A$40804=D$4)*('Data - fires'!$B$2:$B$40804=$A12)*('Data - fires'!$C$2:$C$40804="Primary Fire")*('Data - fires'!$D$2:$D$40804))=0,"..",SUMPRODUCT(('Data - fires'!$A$2:$A$40804=D$4)*('Data - fires'!$B$2:$B$40804=$A12)*('Data - fires'!$C$2:$C$40804="Primary Fire")*('Data - fires'!$D$2:$D$40804))))</f>
        <v>..</v>
      </c>
      <c r="E12" s="49" t="str" cm="1">
        <f t="array" ref="E12">IF(SUMPRODUCT(('Data - fires'!$A$2:$A$40804=E$4)*('Data - fires'!$B$2:$B$40804=$A12)*('Data - fires'!$C$2:$C$40804=$B$3)*('Data - fires'!$D$2:$D$40804))=0,IF(OR(B12="..",C12="..",D12=".."),"..",B12+C12+D12),SUMPRODUCT(('Data - fires'!$A$2:$A$40804=E$4)*('Data - fires'!$B$2:$B$40804=$A12)*('Data - fires'!$C$2:$C$40804=$B$3)*('Data - fires'!$D$2:$D$40804)))</f>
        <v>..</v>
      </c>
      <c r="F12" s="49">
        <f t="shared" si="0"/>
        <v>2861</v>
      </c>
      <c r="G12" s="49" t="str">
        <f t="shared" si="1"/>
        <v>..</v>
      </c>
      <c r="H12" s="49" t="str">
        <f t="shared" si="2"/>
        <v>..</v>
      </c>
      <c r="I12" s="49" t="str">
        <f t="shared" si="3"/>
        <v>..</v>
      </c>
      <c r="K12" s="22" cm="1">
        <f t="array" ref="K12">IF(SUMPRODUCT(('Data - population'!$B$2:$B$40000=$A12)*('Data - population'!$C$2:$C$40000=K$4)*('Data - population'!$D$2:$D$40000))=0,"..",SUMPRODUCT(('Data - population'!$B$2:$B$40000=$A12)*('Data - population'!$C$2:$C$40000=K$4)*('Data - population'!$D$2:$D$40000)))</f>
        <v>47412300</v>
      </c>
      <c r="L12" s="22" cm="1">
        <f t="array" ref="L12">SUMPRODUCT(('Data - population'!$B$2:$B$40000=$A12)*('Data - population'!$C$2:$C$40000=L$4)*('Data - population'!$D$2:$D$40000))</f>
        <v>5077400</v>
      </c>
      <c r="M12" s="22" cm="1">
        <f t="array" ref="M12">SUMPRODUCT(('Data - population'!$B$2:$B$40000=$A12)*('Data - population'!$C$2:$C$40000=M$4)*('Data - population'!$D$2:$D$40000))</f>
        <v>2841200</v>
      </c>
      <c r="N12" s="22" cm="1">
        <f t="array" ref="N12">SUMPRODUCT(('Data - population'!$B$2:$B$40000=$A12)*('Data - population'!$C$2:$C$40000=N$4)*('Data - population'!$D$2:$D$40000))</f>
        <v>55331000</v>
      </c>
      <c r="O12" s="22">
        <f t="shared" si="4"/>
        <v>-100</v>
      </c>
    </row>
    <row r="13" spans="1:15" x14ac:dyDescent="0.2">
      <c r="A13" s="22" t="s">
        <v>56</v>
      </c>
      <c r="B13" s="49" cm="1">
        <f t="array" ref="B13">IF($B$3="Total fires",IF(OR(SUMPRODUCT(('Data - fires'!$A$2:$A$40804=B$4)*('Data - fires'!$B$2:$B$40804=$A13)*('Data - fires'!$D$2:$D$40804))=0,SUMPRODUCT(('Data - fires'!$A$2:$A$40804=B$4)*('Data - fires'!$B$2:$B$40804=$A13)*('Data - fires'!$D$2:$D$40804))=SUMPRODUCT(('Data - fires'!$A$2:$A$40804=B$4)*('Data - fires'!$B$2:$B$40804=$A13)*('Data - fires'!$C$2:$C$40804="Primary Fire")*('Data - fires'!$D$2:$D$40804))),"..",SUMPRODUCT(('Data - fires'!$A$2:$A$40804=B$4)*('Data - fires'!$B$2:$B$40804=$A13)*('Data - fires'!$D$2:$D$40804))),IF(SUMPRODUCT(('Data - fires'!$A$2:$A$40804=B$4)*('Data - fires'!$B$2:$B$40804=$A13)*('Data - fires'!$C$2:$C$40804="Primary Fire")*('Data - fires'!$D$2:$D$40804))=0,"..",SUMPRODUCT(('Data - fires'!$A$2:$A$40804=B$4)*('Data - fires'!$B$2:$B$40804=$A13)*('Data - fires'!$C$2:$C$40804="Primary Fire")*('Data - fires'!$D$2:$D$40804))))</f>
        <v>145260</v>
      </c>
      <c r="C13" s="49" t="str" cm="1">
        <f t="array" ref="C13">IF($B$3="Total fires",IF(OR(SUMPRODUCT(('Data - fires'!$A$2:$A$40804=C$4)*('Data - fires'!$B$2:$B$40804=$A13)*('Data - fires'!$D$2:$D$40804))=0,SUMPRODUCT(('Data - fires'!$A$2:$A$40804=C$4)*('Data - fires'!$B$2:$B$40804=$A13)*('Data - fires'!$D$2:$D$40804))=SUMPRODUCT(('Data - fires'!$A$2:$A$40804=C$4)*('Data - fires'!$B$2:$B$40804=$A13)*('Data - fires'!$C$2:$C$40804="Primary Fire")*('Data - fires'!$D$2:$D$40804))),"..",SUMPRODUCT(('Data - fires'!$A$2:$A$40804=C$4)*('Data - fires'!$B$2:$B$40804=$A13)*('Data - fires'!$D$2:$D$40804))),IF(SUMPRODUCT(('Data - fires'!$A$2:$A$40804=C$4)*('Data - fires'!$B$2:$B$40804=$A13)*('Data - fires'!$C$2:$C$40804="Primary Fire")*('Data - fires'!$D$2:$D$40804))=0,"..",SUMPRODUCT(('Data - fires'!$A$2:$A$40804=C$4)*('Data - fires'!$B$2:$B$40804=$A13)*('Data - fires'!$C$2:$C$40804="Primary Fire")*('Data - fires'!$D$2:$D$40804))))</f>
        <v>..</v>
      </c>
      <c r="D13" s="49" t="str" cm="1">
        <f t="array" ref="D13">IF($B$3="Total fires",IF(OR(SUMPRODUCT(('Data - fires'!$A$2:$A$40804=D$4)*('Data - fires'!$B$2:$B$40804=$A13)*('Data - fires'!$D$2:$D$40804))=0,SUMPRODUCT(('Data - fires'!$A$2:$A$40804=D$4)*('Data - fires'!$B$2:$B$40804=$A13)*('Data - fires'!$D$2:$D$40804))=SUMPRODUCT(('Data - fires'!$A$2:$A$40804=D$4)*('Data - fires'!$B$2:$B$40804=$A13)*('Data - fires'!$C$2:$C$40804="Primary Fire")*('Data - fires'!$D$2:$D$40804))),"..",SUMPRODUCT(('Data - fires'!$A$2:$A$40804=D$4)*('Data - fires'!$B$2:$B$40804=$A13)*('Data - fires'!$D$2:$D$40804))),IF(SUMPRODUCT(('Data - fires'!$A$2:$A$40804=D$4)*('Data - fires'!$B$2:$B$40804=$A13)*('Data - fires'!$C$2:$C$40804="Primary Fire")*('Data - fires'!$D$2:$D$40804))=0,"..",SUMPRODUCT(('Data - fires'!$A$2:$A$40804=D$4)*('Data - fires'!$B$2:$B$40804=$A13)*('Data - fires'!$C$2:$C$40804="Primary Fire")*('Data - fires'!$D$2:$D$40804))))</f>
        <v>..</v>
      </c>
      <c r="E13" s="49" t="str" cm="1">
        <f t="array" ref="E13">IF(SUMPRODUCT(('Data - fires'!$A$2:$A$40804=E$4)*('Data - fires'!$B$2:$B$40804=$A13)*('Data - fires'!$C$2:$C$40804=$B$3)*('Data - fires'!$D$2:$D$40804))=0,IF(OR(B13="..",C13="..",D13=".."),"..",B13+C13+D13),SUMPRODUCT(('Data - fires'!$A$2:$A$40804=E$4)*('Data - fires'!$B$2:$B$40804=$A13)*('Data - fires'!$C$2:$C$40804=$B$3)*('Data - fires'!$D$2:$D$40804)))</f>
        <v>..</v>
      </c>
      <c r="F13" s="49">
        <f t="shared" si="0"/>
        <v>3055</v>
      </c>
      <c r="G13" s="49" t="str">
        <f t="shared" si="1"/>
        <v>..</v>
      </c>
      <c r="H13" s="49" t="str">
        <f t="shared" si="2"/>
        <v>..</v>
      </c>
      <c r="I13" s="49" t="str">
        <f t="shared" si="3"/>
        <v>..</v>
      </c>
      <c r="K13" s="22" cm="1">
        <f t="array" ref="K13">IF(SUMPRODUCT(('Data - population'!$B$2:$B$40000=$A13)*('Data - population'!$C$2:$C$40000=K$4)*('Data - population'!$D$2:$D$40000))=0,"..",SUMPRODUCT(('Data - population'!$B$2:$B$40000=$A13)*('Data - population'!$C$2:$C$40000=K$4)*('Data - population'!$D$2:$D$40000)))</f>
        <v>47552700</v>
      </c>
      <c r="L13" s="22" cm="1">
        <f t="array" ref="L13">SUMPRODUCT(('Data - population'!$B$2:$B$40000=$A13)*('Data - population'!$C$2:$C$40000=L$4)*('Data - population'!$D$2:$D$40000))</f>
        <v>5078200</v>
      </c>
      <c r="M13" s="22" cm="1">
        <f t="array" ref="M13">SUMPRODUCT(('Data - population'!$B$2:$B$40000=$A13)*('Data - population'!$C$2:$C$40000=M$4)*('Data - population'!$D$2:$D$40000))</f>
        <v>2855200</v>
      </c>
      <c r="N13" s="22" cm="1">
        <f t="array" ref="N13">SUMPRODUCT(('Data - population'!$B$2:$B$40000=$A13)*('Data - population'!$C$2:$C$40000=N$4)*('Data - population'!$D$2:$D$40000))</f>
        <v>55486000</v>
      </c>
      <c r="O13" s="22">
        <f t="shared" si="4"/>
        <v>100</v>
      </c>
    </row>
    <row r="14" spans="1:15" x14ac:dyDescent="0.2">
      <c r="A14" s="22" t="s">
        <v>57</v>
      </c>
      <c r="B14" s="49" cm="1">
        <f t="array" ref="B14">IF($B$3="Total fires",IF(OR(SUMPRODUCT(('Data - fires'!$A$2:$A$40804=B$4)*('Data - fires'!$B$2:$B$40804=$A14)*('Data - fires'!$D$2:$D$40804))=0,SUMPRODUCT(('Data - fires'!$A$2:$A$40804=B$4)*('Data - fires'!$B$2:$B$40804=$A14)*('Data - fires'!$D$2:$D$40804))=SUMPRODUCT(('Data - fires'!$A$2:$A$40804=B$4)*('Data - fires'!$B$2:$B$40804=$A14)*('Data - fires'!$C$2:$C$40804="Primary Fire")*('Data - fires'!$D$2:$D$40804))),"..",SUMPRODUCT(('Data - fires'!$A$2:$A$40804=B$4)*('Data - fires'!$B$2:$B$40804=$A14)*('Data - fires'!$D$2:$D$40804))),IF(SUMPRODUCT(('Data - fires'!$A$2:$A$40804=B$4)*('Data - fires'!$B$2:$B$40804=$A14)*('Data - fires'!$C$2:$C$40804="Primary Fire")*('Data - fires'!$D$2:$D$40804))=0,"..",SUMPRODUCT(('Data - fires'!$A$2:$A$40804=B$4)*('Data - fires'!$B$2:$B$40804=$A14)*('Data - fires'!$C$2:$C$40804="Primary Fire")*('Data - fires'!$D$2:$D$40804))))</f>
        <v>148670</v>
      </c>
      <c r="C14" s="49" cm="1">
        <f t="array" ref="C14">IF($B$3="Total fires",IF(OR(SUMPRODUCT(('Data - fires'!$A$2:$A$40804=C$4)*('Data - fires'!$B$2:$B$40804=$A14)*('Data - fires'!$D$2:$D$40804))=0,SUMPRODUCT(('Data - fires'!$A$2:$A$40804=C$4)*('Data - fires'!$B$2:$B$40804=$A14)*('Data - fires'!$D$2:$D$40804))=SUMPRODUCT(('Data - fires'!$A$2:$A$40804=C$4)*('Data - fires'!$B$2:$B$40804=$A14)*('Data - fires'!$C$2:$C$40804="Primary Fire")*('Data - fires'!$D$2:$D$40804))),"..",SUMPRODUCT(('Data - fires'!$A$2:$A$40804=C$4)*('Data - fires'!$B$2:$B$40804=$A14)*('Data - fires'!$D$2:$D$40804))),IF(SUMPRODUCT(('Data - fires'!$A$2:$A$40804=C$4)*('Data - fires'!$B$2:$B$40804=$A14)*('Data - fires'!$C$2:$C$40804="Primary Fire")*('Data - fires'!$D$2:$D$40804))=0,"..",SUMPRODUCT(('Data - fires'!$A$2:$A$40804=C$4)*('Data - fires'!$B$2:$B$40804=$A14)*('Data - fires'!$C$2:$C$40804="Primary Fire")*('Data - fires'!$D$2:$D$40804))))</f>
        <v>19544</v>
      </c>
      <c r="D14" s="49" t="str" cm="1">
        <f t="array" ref="D14">IF($B$3="Total fires",IF(OR(SUMPRODUCT(('Data - fires'!$A$2:$A$40804=D$4)*('Data - fires'!$B$2:$B$40804=$A14)*('Data - fires'!$D$2:$D$40804))=0,SUMPRODUCT(('Data - fires'!$A$2:$A$40804=D$4)*('Data - fires'!$B$2:$B$40804=$A14)*('Data - fires'!$D$2:$D$40804))=SUMPRODUCT(('Data - fires'!$A$2:$A$40804=D$4)*('Data - fires'!$B$2:$B$40804=$A14)*('Data - fires'!$C$2:$C$40804="Primary Fire")*('Data - fires'!$D$2:$D$40804))),"..",SUMPRODUCT(('Data - fires'!$A$2:$A$40804=D$4)*('Data - fires'!$B$2:$B$40804=$A14)*('Data - fires'!$D$2:$D$40804))),IF(SUMPRODUCT(('Data - fires'!$A$2:$A$40804=D$4)*('Data - fires'!$B$2:$B$40804=$A14)*('Data - fires'!$C$2:$C$40804="Primary Fire")*('Data - fires'!$D$2:$D$40804))=0,"..",SUMPRODUCT(('Data - fires'!$A$2:$A$40804=D$4)*('Data - fires'!$B$2:$B$40804=$A14)*('Data - fires'!$C$2:$C$40804="Primary Fire")*('Data - fires'!$D$2:$D$40804))))</f>
        <v>..</v>
      </c>
      <c r="E14" s="49" t="str" cm="1">
        <f t="array" ref="E14">IF(SUMPRODUCT(('Data - fires'!$A$2:$A$40804=E$4)*('Data - fires'!$B$2:$B$40804=$A14)*('Data - fires'!$C$2:$C$40804=$B$3)*('Data - fires'!$D$2:$D$40804))=0,IF(OR(B14="..",C14="..",D14=".."),"..",B14+C14+D14),SUMPRODUCT(('Data - fires'!$A$2:$A$40804=E$4)*('Data - fires'!$B$2:$B$40804=$A14)*('Data - fires'!$C$2:$C$40804=$B$3)*('Data - fires'!$D$2:$D$40804)))</f>
        <v>..</v>
      </c>
      <c r="F14" s="49">
        <f t="shared" si="0"/>
        <v>3117</v>
      </c>
      <c r="G14" s="49">
        <f t="shared" si="1"/>
        <v>3846</v>
      </c>
      <c r="H14" s="49" t="str">
        <f t="shared" si="2"/>
        <v>..</v>
      </c>
      <c r="I14" s="49" t="str">
        <f t="shared" si="3"/>
        <v>..</v>
      </c>
      <c r="K14" s="22" cm="1">
        <f t="array" ref="K14">IF(SUMPRODUCT(('Data - population'!$B$2:$B$40000=$A14)*('Data - population'!$C$2:$C$40000=K$4)*('Data - population'!$D$2:$D$40000))=0,"..",SUMPRODUCT(('Data - population'!$B$2:$B$40000=$A14)*('Data - population'!$C$2:$C$40000=K$4)*('Data - population'!$D$2:$D$40000)))</f>
        <v>47699100</v>
      </c>
      <c r="L14" s="22" cm="1">
        <f t="array" ref="L14">SUMPRODUCT(('Data - population'!$B$2:$B$40000=$A14)*('Data - population'!$C$2:$C$40000=L$4)*('Data - population'!$D$2:$D$40000))</f>
        <v>5081300</v>
      </c>
      <c r="M14" s="22" cm="1">
        <f t="array" ref="M14">SUMPRODUCT(('Data - population'!$B$2:$B$40000=$A14)*('Data - population'!$C$2:$C$40000=M$4)*('Data - population'!$D$2:$D$40000))</f>
        <v>2861500</v>
      </c>
      <c r="N14" s="22" cm="1">
        <f t="array" ref="N14">SUMPRODUCT(('Data - population'!$B$2:$B$40000=$A14)*('Data - population'!$C$2:$C$40000=N$4)*('Data - population'!$D$2:$D$40000))</f>
        <v>55641900</v>
      </c>
      <c r="O14" s="22">
        <f t="shared" si="4"/>
        <v>0</v>
      </c>
    </row>
    <row r="15" spans="1:15" x14ac:dyDescent="0.2">
      <c r="A15" s="22" t="s">
        <v>58</v>
      </c>
      <c r="B15" s="49" cm="1">
        <f t="array" ref="B15">IF($B$3="Total fires",IF(OR(SUMPRODUCT(('Data - fires'!$A$2:$A$40804=B$4)*('Data - fires'!$B$2:$B$40804=$A15)*('Data - fires'!$D$2:$D$40804))=0,SUMPRODUCT(('Data - fires'!$A$2:$A$40804=B$4)*('Data - fires'!$B$2:$B$40804=$A15)*('Data - fires'!$D$2:$D$40804))=SUMPRODUCT(('Data - fires'!$A$2:$A$40804=B$4)*('Data - fires'!$B$2:$B$40804=$A15)*('Data - fires'!$C$2:$C$40804="Primary Fire")*('Data - fires'!$D$2:$D$40804))),"..",SUMPRODUCT(('Data - fires'!$A$2:$A$40804=B$4)*('Data - fires'!$B$2:$B$40804=$A15)*('Data - fires'!$D$2:$D$40804))),IF(SUMPRODUCT(('Data - fires'!$A$2:$A$40804=B$4)*('Data - fires'!$B$2:$B$40804=$A15)*('Data - fires'!$C$2:$C$40804="Primary Fire")*('Data - fires'!$D$2:$D$40804))=0,"..",SUMPRODUCT(('Data - fires'!$A$2:$A$40804=B$4)*('Data - fires'!$B$2:$B$40804=$A15)*('Data - fires'!$C$2:$C$40804="Primary Fire")*('Data - fires'!$D$2:$D$40804))))</f>
        <v>158857</v>
      </c>
      <c r="C15" s="49" cm="1">
        <f t="array" ref="C15">IF($B$3="Total fires",IF(OR(SUMPRODUCT(('Data - fires'!$A$2:$A$40804=C$4)*('Data - fires'!$B$2:$B$40804=$A15)*('Data - fires'!$D$2:$D$40804))=0,SUMPRODUCT(('Data - fires'!$A$2:$A$40804=C$4)*('Data - fires'!$B$2:$B$40804=$A15)*('Data - fires'!$D$2:$D$40804))=SUMPRODUCT(('Data - fires'!$A$2:$A$40804=C$4)*('Data - fires'!$B$2:$B$40804=$A15)*('Data - fires'!$C$2:$C$40804="Primary Fire")*('Data - fires'!$D$2:$D$40804))),"..",SUMPRODUCT(('Data - fires'!$A$2:$A$40804=C$4)*('Data - fires'!$B$2:$B$40804=$A15)*('Data - fires'!$D$2:$D$40804))),IF(SUMPRODUCT(('Data - fires'!$A$2:$A$40804=C$4)*('Data - fires'!$B$2:$B$40804=$A15)*('Data - fires'!$C$2:$C$40804="Primary Fire")*('Data - fires'!$D$2:$D$40804))=0,"..",SUMPRODUCT(('Data - fires'!$A$2:$A$40804=C$4)*('Data - fires'!$B$2:$B$40804=$A15)*('Data - fires'!$C$2:$C$40804="Primary Fire")*('Data - fires'!$D$2:$D$40804))))</f>
        <v>20908</v>
      </c>
      <c r="D15" s="49" t="str" cm="1">
        <f t="array" ref="D15">IF($B$3="Total fires",IF(OR(SUMPRODUCT(('Data - fires'!$A$2:$A$40804=D$4)*('Data - fires'!$B$2:$B$40804=$A15)*('Data - fires'!$D$2:$D$40804))=0,SUMPRODUCT(('Data - fires'!$A$2:$A$40804=D$4)*('Data - fires'!$B$2:$B$40804=$A15)*('Data - fires'!$D$2:$D$40804))=SUMPRODUCT(('Data - fires'!$A$2:$A$40804=D$4)*('Data - fires'!$B$2:$B$40804=$A15)*('Data - fires'!$C$2:$C$40804="Primary Fire")*('Data - fires'!$D$2:$D$40804))),"..",SUMPRODUCT(('Data - fires'!$A$2:$A$40804=D$4)*('Data - fires'!$B$2:$B$40804=$A15)*('Data - fires'!$D$2:$D$40804))),IF(SUMPRODUCT(('Data - fires'!$A$2:$A$40804=D$4)*('Data - fires'!$B$2:$B$40804=$A15)*('Data - fires'!$C$2:$C$40804="Primary Fire")*('Data - fires'!$D$2:$D$40804))=0,"..",SUMPRODUCT(('Data - fires'!$A$2:$A$40804=D$4)*('Data - fires'!$B$2:$B$40804=$A15)*('Data - fires'!$C$2:$C$40804="Primary Fire")*('Data - fires'!$D$2:$D$40804))))</f>
        <v>..</v>
      </c>
      <c r="E15" s="49" t="str" cm="1">
        <f t="array" ref="E15">IF(SUMPRODUCT(('Data - fires'!$A$2:$A$40804=E$4)*('Data - fires'!$B$2:$B$40804=$A15)*('Data - fires'!$C$2:$C$40804=$B$3)*('Data - fires'!$D$2:$D$40804))=0,IF(OR(B15="..",C15="..",D15=".."),"..",B15+C15+D15),SUMPRODUCT(('Data - fires'!$A$2:$A$40804=E$4)*('Data - fires'!$B$2:$B$40804=$A15)*('Data - fires'!$C$2:$C$40804=$B$3)*('Data - fires'!$D$2:$D$40804)))</f>
        <v>..</v>
      </c>
      <c r="F15" s="49">
        <f t="shared" si="0"/>
        <v>3318</v>
      </c>
      <c r="G15" s="49">
        <f t="shared" si="1"/>
        <v>4113</v>
      </c>
      <c r="H15" s="49" t="str">
        <f t="shared" si="2"/>
        <v>..</v>
      </c>
      <c r="I15" s="49" t="str">
        <f t="shared" si="3"/>
        <v>..</v>
      </c>
      <c r="K15" s="22" cm="1">
        <f t="array" ref="K15">IF(SUMPRODUCT(('Data - population'!$B$2:$B$40000=$A15)*('Data - population'!$C$2:$C$40000=K$4)*('Data - population'!$D$2:$D$40000))=0,"..",SUMPRODUCT(('Data - population'!$B$2:$B$40000=$A15)*('Data - population'!$C$2:$C$40000=K$4)*('Data - population'!$D$2:$D$40000)))</f>
        <v>47875000</v>
      </c>
      <c r="L15" s="22" cm="1">
        <f t="array" ref="L15">SUMPRODUCT(('Data - population'!$B$2:$B$40000=$A15)*('Data - population'!$C$2:$C$40000=L$4)*('Data - population'!$D$2:$D$40000))</f>
        <v>5083300</v>
      </c>
      <c r="M15" s="22" cm="1">
        <f t="array" ref="M15">SUMPRODUCT(('Data - population'!$B$2:$B$40000=$A15)*('Data - population'!$C$2:$C$40000=M$4)*('Data - population'!$D$2:$D$40000))</f>
        <v>2873000</v>
      </c>
      <c r="N15" s="22" cm="1">
        <f t="array" ref="N15">SUMPRODUCT(('Data - population'!$B$2:$B$40000=$A15)*('Data - population'!$C$2:$C$40000=N$4)*('Data - population'!$D$2:$D$40000))</f>
        <v>55831400</v>
      </c>
      <c r="O15" s="22">
        <f t="shared" si="4"/>
        <v>-100</v>
      </c>
    </row>
    <row r="16" spans="1:15" x14ac:dyDescent="0.2">
      <c r="A16" s="22" t="s">
        <v>59</v>
      </c>
      <c r="B16" s="49" cm="1">
        <f t="array" ref="B16">IF($B$3="Total fires",IF(OR(SUMPRODUCT(('Data - fires'!$A$2:$A$40804=B$4)*('Data - fires'!$B$2:$B$40804=$A16)*('Data - fires'!$D$2:$D$40804))=0,SUMPRODUCT(('Data - fires'!$A$2:$A$40804=B$4)*('Data - fires'!$B$2:$B$40804=$A16)*('Data - fires'!$D$2:$D$40804))=SUMPRODUCT(('Data - fires'!$A$2:$A$40804=B$4)*('Data - fires'!$B$2:$B$40804=$A16)*('Data - fires'!$C$2:$C$40804="Primary Fire")*('Data - fires'!$D$2:$D$40804))),"..",SUMPRODUCT(('Data - fires'!$A$2:$A$40804=B$4)*('Data - fires'!$B$2:$B$40804=$A16)*('Data - fires'!$D$2:$D$40804))),IF(SUMPRODUCT(('Data - fires'!$A$2:$A$40804=B$4)*('Data - fires'!$B$2:$B$40804=$A16)*('Data - fires'!$C$2:$C$40804="Primary Fire")*('Data - fires'!$D$2:$D$40804))=0,"..",SUMPRODUCT(('Data - fires'!$A$2:$A$40804=B$4)*('Data - fires'!$B$2:$B$40804=$A16)*('Data - fires'!$C$2:$C$40804="Primary Fire")*('Data - fires'!$D$2:$D$40804))))</f>
        <v>163719</v>
      </c>
      <c r="C16" s="49" cm="1">
        <f t="array" ref="C16">IF($B$3="Total fires",IF(OR(SUMPRODUCT(('Data - fires'!$A$2:$A$40804=C$4)*('Data - fires'!$B$2:$B$40804=$A16)*('Data - fires'!$D$2:$D$40804))=0,SUMPRODUCT(('Data - fires'!$A$2:$A$40804=C$4)*('Data - fires'!$B$2:$B$40804=$A16)*('Data - fires'!$D$2:$D$40804))=SUMPRODUCT(('Data - fires'!$A$2:$A$40804=C$4)*('Data - fires'!$B$2:$B$40804=$A16)*('Data - fires'!$C$2:$C$40804="Primary Fire")*('Data - fires'!$D$2:$D$40804))),"..",SUMPRODUCT(('Data - fires'!$A$2:$A$40804=C$4)*('Data - fires'!$B$2:$B$40804=$A16)*('Data - fires'!$D$2:$D$40804))),IF(SUMPRODUCT(('Data - fires'!$A$2:$A$40804=C$4)*('Data - fires'!$B$2:$B$40804=$A16)*('Data - fires'!$C$2:$C$40804="Primary Fire")*('Data - fires'!$D$2:$D$40804))=0,"..",SUMPRODUCT(('Data - fires'!$A$2:$A$40804=C$4)*('Data - fires'!$B$2:$B$40804=$A16)*('Data - fires'!$C$2:$C$40804="Primary Fire")*('Data - fires'!$D$2:$D$40804))))</f>
        <v>20923</v>
      </c>
      <c r="D16" s="49" t="str" cm="1">
        <f t="array" ref="D16">IF($B$3="Total fires",IF(OR(SUMPRODUCT(('Data - fires'!$A$2:$A$40804=D$4)*('Data - fires'!$B$2:$B$40804=$A16)*('Data - fires'!$D$2:$D$40804))=0,SUMPRODUCT(('Data - fires'!$A$2:$A$40804=D$4)*('Data - fires'!$B$2:$B$40804=$A16)*('Data - fires'!$D$2:$D$40804))=SUMPRODUCT(('Data - fires'!$A$2:$A$40804=D$4)*('Data - fires'!$B$2:$B$40804=$A16)*('Data - fires'!$C$2:$C$40804="Primary Fire")*('Data - fires'!$D$2:$D$40804))),"..",SUMPRODUCT(('Data - fires'!$A$2:$A$40804=D$4)*('Data - fires'!$B$2:$B$40804=$A16)*('Data - fires'!$D$2:$D$40804))),IF(SUMPRODUCT(('Data - fires'!$A$2:$A$40804=D$4)*('Data - fires'!$B$2:$B$40804=$A16)*('Data - fires'!$C$2:$C$40804="Primary Fire")*('Data - fires'!$D$2:$D$40804))=0,"..",SUMPRODUCT(('Data - fires'!$A$2:$A$40804=D$4)*('Data - fires'!$B$2:$B$40804=$A16)*('Data - fires'!$C$2:$C$40804="Primary Fire")*('Data - fires'!$D$2:$D$40804))))</f>
        <v>..</v>
      </c>
      <c r="E16" s="49" t="str" cm="1">
        <f t="array" ref="E16">IF(SUMPRODUCT(('Data - fires'!$A$2:$A$40804=E$4)*('Data - fires'!$B$2:$B$40804=$A16)*('Data - fires'!$C$2:$C$40804=$B$3)*('Data - fires'!$D$2:$D$40804))=0,IF(OR(B16="..",C16="..",D16=".."),"..",B16+C16+D16),SUMPRODUCT(('Data - fires'!$A$2:$A$40804=E$4)*('Data - fires'!$B$2:$B$40804=$A16)*('Data - fires'!$C$2:$C$40804=$B$3)*('Data - fires'!$D$2:$D$40804)))</f>
        <v>..</v>
      </c>
      <c r="F16" s="49">
        <f t="shared" si="0"/>
        <v>3411</v>
      </c>
      <c r="G16" s="49">
        <f t="shared" si="1"/>
        <v>4114</v>
      </c>
      <c r="H16" s="49" t="str">
        <f t="shared" si="2"/>
        <v>..</v>
      </c>
      <c r="I16" s="49" t="str">
        <f t="shared" si="3"/>
        <v>..</v>
      </c>
      <c r="K16" s="22" cm="1">
        <f t="array" ref="K16">IF(SUMPRODUCT(('Data - population'!$B$2:$B$40000=$A16)*('Data - population'!$C$2:$C$40000=K$4)*('Data - population'!$D$2:$D$40000))=0,"..",SUMPRODUCT(('Data - population'!$B$2:$B$40000=$A16)*('Data - population'!$C$2:$C$40000=K$4)*('Data - population'!$D$2:$D$40000)))</f>
        <v>47998000</v>
      </c>
      <c r="L16" s="22" cm="1">
        <f t="array" ref="L16">SUMPRODUCT(('Data - population'!$B$2:$B$40000=$A16)*('Data - population'!$C$2:$C$40000=L$4)*('Data - population'!$D$2:$D$40000))</f>
        <v>5085600</v>
      </c>
      <c r="M16" s="22" cm="1">
        <f t="array" ref="M16">SUMPRODUCT(('Data - population'!$B$2:$B$40000=$A16)*('Data - population'!$C$2:$C$40000=M$4)*('Data - population'!$D$2:$D$40000))</f>
        <v>2877700</v>
      </c>
      <c r="N16" s="22" cm="1">
        <f t="array" ref="N16">SUMPRODUCT(('Data - population'!$B$2:$B$40000=$A16)*('Data - population'!$C$2:$C$40000=N$4)*('Data - population'!$D$2:$D$40000))</f>
        <v>55961300</v>
      </c>
      <c r="O16" s="22">
        <f t="shared" si="4"/>
        <v>0</v>
      </c>
    </row>
    <row r="17" spans="1:15" x14ac:dyDescent="0.2">
      <c r="A17" s="22" t="s">
        <v>60</v>
      </c>
      <c r="B17" s="49" cm="1">
        <f t="array" ref="B17">IF($B$3="Total fires",IF(OR(SUMPRODUCT(('Data - fires'!$A$2:$A$40804=B$4)*('Data - fires'!$B$2:$B$40804=$A17)*('Data - fires'!$D$2:$D$40804))=0,SUMPRODUCT(('Data - fires'!$A$2:$A$40804=B$4)*('Data - fires'!$B$2:$B$40804=$A17)*('Data - fires'!$D$2:$D$40804))=SUMPRODUCT(('Data - fires'!$A$2:$A$40804=B$4)*('Data - fires'!$B$2:$B$40804=$A17)*('Data - fires'!$C$2:$C$40804="Primary Fire")*('Data - fires'!$D$2:$D$40804))),"..",SUMPRODUCT(('Data - fires'!$A$2:$A$40804=B$4)*('Data - fires'!$B$2:$B$40804=$A17)*('Data - fires'!$D$2:$D$40804))),IF(SUMPRODUCT(('Data - fires'!$A$2:$A$40804=B$4)*('Data - fires'!$B$2:$B$40804=$A17)*('Data - fires'!$C$2:$C$40804="Primary Fire")*('Data - fires'!$D$2:$D$40804))=0,"..",SUMPRODUCT(('Data - fires'!$A$2:$A$40804=B$4)*('Data - fires'!$B$2:$B$40804=$A17)*('Data - fires'!$C$2:$C$40804="Primary Fire")*('Data - fires'!$D$2:$D$40804))))</f>
        <v>157873</v>
      </c>
      <c r="C17" s="49" cm="1">
        <f t="array" ref="C17">IF($B$3="Total fires",IF(OR(SUMPRODUCT(('Data - fires'!$A$2:$A$40804=C$4)*('Data - fires'!$B$2:$B$40804=$A17)*('Data - fires'!$D$2:$D$40804))=0,SUMPRODUCT(('Data - fires'!$A$2:$A$40804=C$4)*('Data - fires'!$B$2:$B$40804=$A17)*('Data - fires'!$D$2:$D$40804))=SUMPRODUCT(('Data - fires'!$A$2:$A$40804=C$4)*('Data - fires'!$B$2:$B$40804=$A17)*('Data - fires'!$C$2:$C$40804="Primary Fire")*('Data - fires'!$D$2:$D$40804))),"..",SUMPRODUCT(('Data - fires'!$A$2:$A$40804=C$4)*('Data - fires'!$B$2:$B$40804=$A17)*('Data - fires'!$D$2:$D$40804))),IF(SUMPRODUCT(('Data - fires'!$A$2:$A$40804=C$4)*('Data - fires'!$B$2:$B$40804=$A17)*('Data - fires'!$C$2:$C$40804="Primary Fire")*('Data - fires'!$D$2:$D$40804))=0,"..",SUMPRODUCT(('Data - fires'!$A$2:$A$40804=C$4)*('Data - fires'!$B$2:$B$40804=$A17)*('Data - fires'!$C$2:$C$40804="Primary Fire")*('Data - fires'!$D$2:$D$40804))))</f>
        <v>20538</v>
      </c>
      <c r="D17" s="49" t="str" cm="1">
        <f t="array" ref="D17">IF($B$3="Total fires",IF(OR(SUMPRODUCT(('Data - fires'!$A$2:$A$40804=D$4)*('Data - fires'!$B$2:$B$40804=$A17)*('Data - fires'!$D$2:$D$40804))=0,SUMPRODUCT(('Data - fires'!$A$2:$A$40804=D$4)*('Data - fires'!$B$2:$B$40804=$A17)*('Data - fires'!$D$2:$D$40804))=SUMPRODUCT(('Data - fires'!$A$2:$A$40804=D$4)*('Data - fires'!$B$2:$B$40804=$A17)*('Data - fires'!$C$2:$C$40804="Primary Fire")*('Data - fires'!$D$2:$D$40804))),"..",SUMPRODUCT(('Data - fires'!$A$2:$A$40804=D$4)*('Data - fires'!$B$2:$B$40804=$A17)*('Data - fires'!$D$2:$D$40804))),IF(SUMPRODUCT(('Data - fires'!$A$2:$A$40804=D$4)*('Data - fires'!$B$2:$B$40804=$A17)*('Data - fires'!$C$2:$C$40804="Primary Fire")*('Data - fires'!$D$2:$D$40804))=0,"..",SUMPRODUCT(('Data - fires'!$A$2:$A$40804=D$4)*('Data - fires'!$B$2:$B$40804=$A17)*('Data - fires'!$C$2:$C$40804="Primary Fire")*('Data - fires'!$D$2:$D$40804))))</f>
        <v>..</v>
      </c>
      <c r="E17" s="49" t="str" cm="1">
        <f t="array" ref="E17">IF(SUMPRODUCT(('Data - fires'!$A$2:$A$40804=E$4)*('Data - fires'!$B$2:$B$40804=$A17)*('Data - fires'!$C$2:$C$40804=$B$3)*('Data - fires'!$D$2:$D$40804))=0,IF(OR(B17="..",C17="..",D17=".."),"..",B17+C17+D17),SUMPRODUCT(('Data - fires'!$A$2:$A$40804=E$4)*('Data - fires'!$B$2:$B$40804=$A17)*('Data - fires'!$C$2:$C$40804=$B$3)*('Data - fires'!$D$2:$D$40804)))</f>
        <v>..</v>
      </c>
      <c r="F17" s="49">
        <f t="shared" si="0"/>
        <v>3282</v>
      </c>
      <c r="G17" s="49">
        <f t="shared" si="1"/>
        <v>4033</v>
      </c>
      <c r="H17" s="49" t="str">
        <f t="shared" si="2"/>
        <v>..</v>
      </c>
      <c r="I17" s="49" t="str">
        <f t="shared" si="3"/>
        <v>..</v>
      </c>
      <c r="K17" s="22" cm="1">
        <f t="array" ref="K17">IF(SUMPRODUCT(('Data - population'!$B$2:$B$40000=$A17)*('Data - population'!$C$2:$C$40000=K$4)*('Data - population'!$D$2:$D$40000))=0,"..",SUMPRODUCT(('Data - population'!$B$2:$B$40000=$A17)*('Data - population'!$C$2:$C$40000=K$4)*('Data - population'!$D$2:$D$40000)))</f>
        <v>48102300</v>
      </c>
      <c r="L17" s="22" cm="1">
        <f t="array" ref="L17">SUMPRODUCT(('Data - population'!$B$2:$B$40000=$A17)*('Data - population'!$C$2:$C$40000=L$4)*('Data - population'!$D$2:$D$40000))</f>
        <v>5092500</v>
      </c>
      <c r="M17" s="22" cm="1">
        <f t="array" ref="M17">SUMPRODUCT(('Data - population'!$B$2:$B$40000=$A17)*('Data - population'!$C$2:$C$40000=M$4)*('Data - population'!$D$2:$D$40000))</f>
        <v>2883600</v>
      </c>
      <c r="N17" s="22" cm="1">
        <f t="array" ref="N17">SUMPRODUCT(('Data - population'!$B$2:$B$40000=$A17)*('Data - population'!$C$2:$C$40000=N$4)*('Data - population'!$D$2:$D$40000))</f>
        <v>56078300</v>
      </c>
      <c r="O17" s="22">
        <f t="shared" si="4"/>
        <v>100</v>
      </c>
    </row>
    <row r="18" spans="1:15" x14ac:dyDescent="0.2">
      <c r="A18" s="22" t="s">
        <v>61</v>
      </c>
      <c r="B18" s="49" cm="1">
        <f t="array" ref="B18">IF($B$3="Total fires",IF(OR(SUMPRODUCT(('Data - fires'!$A$2:$A$40804=B$4)*('Data - fires'!$B$2:$B$40804=$A18)*('Data - fires'!$D$2:$D$40804))=0,SUMPRODUCT(('Data - fires'!$A$2:$A$40804=B$4)*('Data - fires'!$B$2:$B$40804=$A18)*('Data - fires'!$D$2:$D$40804))=SUMPRODUCT(('Data - fires'!$A$2:$A$40804=B$4)*('Data - fires'!$B$2:$B$40804=$A18)*('Data - fires'!$C$2:$C$40804="Primary Fire")*('Data - fires'!$D$2:$D$40804))),"..",SUMPRODUCT(('Data - fires'!$A$2:$A$40804=B$4)*('Data - fires'!$B$2:$B$40804=$A18)*('Data - fires'!$D$2:$D$40804))),IF(SUMPRODUCT(('Data - fires'!$A$2:$A$40804=B$4)*('Data - fires'!$B$2:$B$40804=$A18)*('Data - fires'!$C$2:$C$40804="Primary Fire")*('Data - fires'!$D$2:$D$40804))=0,"..",SUMPRODUCT(('Data - fires'!$A$2:$A$40804=B$4)*('Data - fires'!$B$2:$B$40804=$A18)*('Data - fires'!$C$2:$C$40804="Primary Fire")*('Data - fires'!$D$2:$D$40804))))</f>
        <v>156245</v>
      </c>
      <c r="C18" s="49" cm="1">
        <f t="array" ref="C18">IF($B$3="Total fires",IF(OR(SUMPRODUCT(('Data - fires'!$A$2:$A$40804=C$4)*('Data - fires'!$B$2:$B$40804=$A18)*('Data - fires'!$D$2:$D$40804))=0,SUMPRODUCT(('Data - fires'!$A$2:$A$40804=C$4)*('Data - fires'!$B$2:$B$40804=$A18)*('Data - fires'!$D$2:$D$40804))=SUMPRODUCT(('Data - fires'!$A$2:$A$40804=C$4)*('Data - fires'!$B$2:$B$40804=$A18)*('Data - fires'!$C$2:$C$40804="Primary Fire")*('Data - fires'!$D$2:$D$40804))),"..",SUMPRODUCT(('Data - fires'!$A$2:$A$40804=C$4)*('Data - fires'!$B$2:$B$40804=$A18)*('Data - fires'!$D$2:$D$40804))),IF(SUMPRODUCT(('Data - fires'!$A$2:$A$40804=C$4)*('Data - fires'!$B$2:$B$40804=$A18)*('Data - fires'!$C$2:$C$40804="Primary Fire")*('Data - fires'!$D$2:$D$40804))=0,"..",SUMPRODUCT(('Data - fires'!$A$2:$A$40804=C$4)*('Data - fires'!$B$2:$B$40804=$A18)*('Data - fires'!$C$2:$C$40804="Primary Fire")*('Data - fires'!$D$2:$D$40804))))</f>
        <v>18821</v>
      </c>
      <c r="D18" s="49" cm="1">
        <f t="array" ref="D18">IF($B$3="Total fires",IF(OR(SUMPRODUCT(('Data - fires'!$A$2:$A$40804=D$4)*('Data - fires'!$B$2:$B$40804=$A18)*('Data - fires'!$D$2:$D$40804))=0,SUMPRODUCT(('Data - fires'!$A$2:$A$40804=D$4)*('Data - fires'!$B$2:$B$40804=$A18)*('Data - fires'!$D$2:$D$40804))=SUMPRODUCT(('Data - fires'!$A$2:$A$40804=D$4)*('Data - fires'!$B$2:$B$40804=$A18)*('Data - fires'!$C$2:$C$40804="Primary Fire")*('Data - fires'!$D$2:$D$40804))),"..",SUMPRODUCT(('Data - fires'!$A$2:$A$40804=D$4)*('Data - fires'!$B$2:$B$40804=$A18)*('Data - fires'!$D$2:$D$40804))),IF(SUMPRODUCT(('Data - fires'!$A$2:$A$40804=D$4)*('Data - fires'!$B$2:$B$40804=$A18)*('Data - fires'!$C$2:$C$40804="Primary Fire")*('Data - fires'!$D$2:$D$40804))=0,"..",SUMPRODUCT(('Data - fires'!$A$2:$A$40804=D$4)*('Data - fires'!$B$2:$B$40804=$A18)*('Data - fires'!$C$2:$C$40804="Primary Fire")*('Data - fires'!$D$2:$D$40804))))</f>
        <v>10201</v>
      </c>
      <c r="E18" s="49" cm="1">
        <f t="array" ref="E18">IF(SUMPRODUCT(('Data - fires'!$A$2:$A$40804=E$4)*('Data - fires'!$B$2:$B$40804=$A18)*('Data - fires'!$C$2:$C$40804=$B$3)*('Data - fires'!$D$2:$D$40804))=0,IF(OR(B18="..",C18="..",D18=".."),"..",B18+C18+D18),SUMPRODUCT(('Data - fires'!$A$2:$A$40804=E$4)*('Data - fires'!$B$2:$B$40804=$A18)*('Data - fires'!$C$2:$C$40804=$B$3)*('Data - fires'!$D$2:$D$40804)))</f>
        <v>185267</v>
      </c>
      <c r="F18" s="49">
        <f t="shared" si="0"/>
        <v>3240</v>
      </c>
      <c r="G18" s="49">
        <f t="shared" si="1"/>
        <v>3689</v>
      </c>
      <c r="H18" s="49">
        <f t="shared" si="2"/>
        <v>3533</v>
      </c>
      <c r="I18" s="49">
        <f t="shared" si="3"/>
        <v>3295</v>
      </c>
      <c r="K18" s="22" cm="1">
        <f t="array" ref="K18">IF(SUMPRODUCT(('Data - population'!$B$2:$B$40000=$A18)*('Data - population'!$C$2:$C$40000=K$4)*('Data - population'!$D$2:$D$40000))=0,"..",SUMPRODUCT(('Data - population'!$B$2:$B$40000=$A18)*('Data - population'!$C$2:$C$40000=K$4)*('Data - population'!$D$2:$D$40000)))</f>
        <v>48228800</v>
      </c>
      <c r="L18" s="22" cm="1">
        <f t="array" ref="L18">SUMPRODUCT(('Data - population'!$B$2:$B$40000=$A18)*('Data - population'!$C$2:$C$40000=L$4)*('Data - population'!$D$2:$D$40000))</f>
        <v>5102200</v>
      </c>
      <c r="M18" s="22" cm="1">
        <f t="array" ref="M18">SUMPRODUCT(('Data - population'!$B$2:$B$40000=$A18)*('Data - population'!$C$2:$C$40000=M$4)*('Data - population'!$D$2:$D$40000))</f>
        <v>2887400</v>
      </c>
      <c r="N18" s="22" cm="1">
        <f t="array" ref="N18">SUMPRODUCT(('Data - population'!$B$2:$B$40000=$A18)*('Data - population'!$C$2:$C$40000=N$4)*('Data - population'!$D$2:$D$40000))</f>
        <v>56218400</v>
      </c>
      <c r="O18" s="22">
        <f t="shared" si="4"/>
        <v>0</v>
      </c>
    </row>
    <row r="19" spans="1:15" x14ac:dyDescent="0.2">
      <c r="A19" s="22" t="s">
        <v>62</v>
      </c>
      <c r="B19" s="49" cm="1">
        <f t="array" ref="B19">IF($B$3="Total fires",IF(OR(SUMPRODUCT(('Data - fires'!$A$2:$A$40804=B$4)*('Data - fires'!$B$2:$B$40804=$A19)*('Data - fires'!$D$2:$D$40804))=0,SUMPRODUCT(('Data - fires'!$A$2:$A$40804=B$4)*('Data - fires'!$B$2:$B$40804=$A19)*('Data - fires'!$D$2:$D$40804))=SUMPRODUCT(('Data - fires'!$A$2:$A$40804=B$4)*('Data - fires'!$B$2:$B$40804=$A19)*('Data - fires'!$C$2:$C$40804="Primary Fire")*('Data - fires'!$D$2:$D$40804))),"..",SUMPRODUCT(('Data - fires'!$A$2:$A$40804=B$4)*('Data - fires'!$B$2:$B$40804=$A19)*('Data - fires'!$D$2:$D$40804))),IF(SUMPRODUCT(('Data - fires'!$A$2:$A$40804=B$4)*('Data - fires'!$B$2:$B$40804=$A19)*('Data - fires'!$C$2:$C$40804="Primary Fire")*('Data - fires'!$D$2:$D$40804))=0,"..",SUMPRODUCT(('Data - fires'!$A$2:$A$40804=B$4)*('Data - fires'!$B$2:$B$40804=$A19)*('Data - fires'!$C$2:$C$40804="Primary Fire")*('Data - fires'!$D$2:$D$40804))))</f>
        <v>165924</v>
      </c>
      <c r="C19" s="49" cm="1">
        <f t="array" ref="C19">IF($B$3="Total fires",IF(OR(SUMPRODUCT(('Data - fires'!$A$2:$A$40804=C$4)*('Data - fires'!$B$2:$B$40804=$A19)*('Data - fires'!$D$2:$D$40804))=0,SUMPRODUCT(('Data - fires'!$A$2:$A$40804=C$4)*('Data - fires'!$B$2:$B$40804=$A19)*('Data - fires'!$D$2:$D$40804))=SUMPRODUCT(('Data - fires'!$A$2:$A$40804=C$4)*('Data - fires'!$B$2:$B$40804=$A19)*('Data - fires'!$C$2:$C$40804="Primary Fire")*('Data - fires'!$D$2:$D$40804))),"..",SUMPRODUCT(('Data - fires'!$A$2:$A$40804=C$4)*('Data - fires'!$B$2:$B$40804=$A19)*('Data - fires'!$D$2:$D$40804))),IF(SUMPRODUCT(('Data - fires'!$A$2:$A$40804=C$4)*('Data - fires'!$B$2:$B$40804=$A19)*('Data - fires'!$C$2:$C$40804="Primary Fire")*('Data - fires'!$D$2:$D$40804))=0,"..",SUMPRODUCT(('Data - fires'!$A$2:$A$40804=C$4)*('Data - fires'!$B$2:$B$40804=$A19)*('Data - fires'!$C$2:$C$40804="Primary Fire")*('Data - fires'!$D$2:$D$40804))))</f>
        <v>19851</v>
      </c>
      <c r="D19" s="49" cm="1">
        <f t="array" ref="D19">IF($B$3="Total fires",IF(OR(SUMPRODUCT(('Data - fires'!$A$2:$A$40804=D$4)*('Data - fires'!$B$2:$B$40804=$A19)*('Data - fires'!$D$2:$D$40804))=0,SUMPRODUCT(('Data - fires'!$A$2:$A$40804=D$4)*('Data - fires'!$B$2:$B$40804=$A19)*('Data - fires'!$D$2:$D$40804))=SUMPRODUCT(('Data - fires'!$A$2:$A$40804=D$4)*('Data - fires'!$B$2:$B$40804=$A19)*('Data - fires'!$C$2:$C$40804="Primary Fire")*('Data - fires'!$D$2:$D$40804))),"..",SUMPRODUCT(('Data - fires'!$A$2:$A$40804=D$4)*('Data - fires'!$B$2:$B$40804=$A19)*('Data - fires'!$D$2:$D$40804))),IF(SUMPRODUCT(('Data - fires'!$A$2:$A$40804=D$4)*('Data - fires'!$B$2:$B$40804=$A19)*('Data - fires'!$C$2:$C$40804="Primary Fire")*('Data - fires'!$D$2:$D$40804))=0,"..",SUMPRODUCT(('Data - fires'!$A$2:$A$40804=D$4)*('Data - fires'!$B$2:$B$40804=$A19)*('Data - fires'!$C$2:$C$40804="Primary Fire")*('Data - fires'!$D$2:$D$40804))))</f>
        <v>10828</v>
      </c>
      <c r="E19" s="49" cm="1">
        <f t="array" ref="E19">IF(SUMPRODUCT(('Data - fires'!$A$2:$A$40804=E$4)*('Data - fires'!$B$2:$B$40804=$A19)*('Data - fires'!$C$2:$C$40804=$B$3)*('Data - fires'!$D$2:$D$40804))=0,IF(OR(B19="..",C19="..",D19=".."),"..",B19+C19+D19),SUMPRODUCT(('Data - fires'!$A$2:$A$40804=E$4)*('Data - fires'!$B$2:$B$40804=$A19)*('Data - fires'!$C$2:$C$40804=$B$3)*('Data - fires'!$D$2:$D$40804)))</f>
        <v>196603</v>
      </c>
      <c r="F19" s="49">
        <f t="shared" si="0"/>
        <v>3429</v>
      </c>
      <c r="G19" s="49">
        <f t="shared" si="1"/>
        <v>3890</v>
      </c>
      <c r="H19" s="49">
        <f t="shared" si="2"/>
        <v>3749</v>
      </c>
      <c r="I19" s="49">
        <f t="shared" si="3"/>
        <v>3487</v>
      </c>
      <c r="K19" s="22" cm="1">
        <f t="array" ref="K19">IF(SUMPRODUCT(('Data - population'!$B$2:$B$40000=$A19)*('Data - population'!$C$2:$C$40000=K$4)*('Data - population'!$D$2:$D$40000))=0,"..",SUMPRODUCT(('Data - population'!$B$2:$B$40000=$A19)*('Data - population'!$C$2:$C$40000=K$4)*('Data - population'!$D$2:$D$40000)))</f>
        <v>48383500</v>
      </c>
      <c r="L19" s="22" cm="1">
        <f t="array" ref="L19">SUMPRODUCT(('Data - population'!$B$2:$B$40000=$A19)*('Data - population'!$C$2:$C$40000=L$4)*('Data - population'!$D$2:$D$40000))</f>
        <v>5103700</v>
      </c>
      <c r="M19" s="22" cm="1">
        <f t="array" ref="M19">SUMPRODUCT(('Data - population'!$B$2:$B$40000=$A19)*('Data - population'!$C$2:$C$40000=M$4)*('Data - population'!$D$2:$D$40000))</f>
        <v>2888500</v>
      </c>
      <c r="N19" s="22" cm="1">
        <f t="array" ref="N19">SUMPRODUCT(('Data - population'!$B$2:$B$40000=$A19)*('Data - population'!$C$2:$C$40000=N$4)*('Data - population'!$D$2:$D$40000))</f>
        <v>56375700</v>
      </c>
      <c r="O19" s="22">
        <f t="shared" si="4"/>
        <v>0</v>
      </c>
    </row>
    <row r="20" spans="1:15" x14ac:dyDescent="0.2">
      <c r="A20" s="22" t="s">
        <v>63</v>
      </c>
      <c r="B20" s="49" cm="1">
        <f t="array" ref="B20">IF($B$3="Total fires",IF(OR(SUMPRODUCT(('Data - fires'!$A$2:$A$40804=B$4)*('Data - fires'!$B$2:$B$40804=$A20)*('Data - fires'!$D$2:$D$40804))=0,SUMPRODUCT(('Data - fires'!$A$2:$A$40804=B$4)*('Data - fires'!$B$2:$B$40804=$A20)*('Data - fires'!$D$2:$D$40804))=SUMPRODUCT(('Data - fires'!$A$2:$A$40804=B$4)*('Data - fires'!$B$2:$B$40804=$A20)*('Data - fires'!$C$2:$C$40804="Primary Fire")*('Data - fires'!$D$2:$D$40804))),"..",SUMPRODUCT(('Data - fires'!$A$2:$A$40804=B$4)*('Data - fires'!$B$2:$B$40804=$A20)*('Data - fires'!$D$2:$D$40804))),IF(SUMPRODUCT(('Data - fires'!$A$2:$A$40804=B$4)*('Data - fires'!$B$2:$B$40804=$A20)*('Data - fires'!$C$2:$C$40804="Primary Fire")*('Data - fires'!$D$2:$D$40804))=0,"..",SUMPRODUCT(('Data - fires'!$A$2:$A$40804=B$4)*('Data - fires'!$B$2:$B$40804=$A20)*('Data - fires'!$C$2:$C$40804="Primary Fire")*('Data - fires'!$D$2:$D$40804))))</f>
        <v>168004</v>
      </c>
      <c r="C20" s="49" cm="1">
        <f t="array" ref="C20">IF($B$3="Total fires",IF(OR(SUMPRODUCT(('Data - fires'!$A$2:$A$40804=C$4)*('Data - fires'!$B$2:$B$40804=$A20)*('Data - fires'!$D$2:$D$40804))=0,SUMPRODUCT(('Data - fires'!$A$2:$A$40804=C$4)*('Data - fires'!$B$2:$B$40804=$A20)*('Data - fires'!$D$2:$D$40804))=SUMPRODUCT(('Data - fires'!$A$2:$A$40804=C$4)*('Data - fires'!$B$2:$B$40804=$A20)*('Data - fires'!$C$2:$C$40804="Primary Fire")*('Data - fires'!$D$2:$D$40804))),"..",SUMPRODUCT(('Data - fires'!$A$2:$A$40804=C$4)*('Data - fires'!$B$2:$B$40804=$A20)*('Data - fires'!$D$2:$D$40804))),IF(SUMPRODUCT(('Data - fires'!$A$2:$A$40804=C$4)*('Data - fires'!$B$2:$B$40804=$A20)*('Data - fires'!$C$2:$C$40804="Primary Fire")*('Data - fires'!$D$2:$D$40804))=0,"..",SUMPRODUCT(('Data - fires'!$A$2:$A$40804=C$4)*('Data - fires'!$B$2:$B$40804=$A20)*('Data - fires'!$C$2:$C$40804="Primary Fire")*('Data - fires'!$D$2:$D$40804))))</f>
        <v>19389</v>
      </c>
      <c r="D20" s="49" cm="1">
        <f t="array" ref="D20">IF($B$3="Total fires",IF(OR(SUMPRODUCT(('Data - fires'!$A$2:$A$40804=D$4)*('Data - fires'!$B$2:$B$40804=$A20)*('Data - fires'!$D$2:$D$40804))=0,SUMPRODUCT(('Data - fires'!$A$2:$A$40804=D$4)*('Data - fires'!$B$2:$B$40804=$A20)*('Data - fires'!$D$2:$D$40804))=SUMPRODUCT(('Data - fires'!$A$2:$A$40804=D$4)*('Data - fires'!$B$2:$B$40804=$A20)*('Data - fires'!$C$2:$C$40804="Primary Fire")*('Data - fires'!$D$2:$D$40804))),"..",SUMPRODUCT(('Data - fires'!$A$2:$A$40804=D$4)*('Data - fires'!$B$2:$B$40804=$A20)*('Data - fires'!$D$2:$D$40804))),IF(SUMPRODUCT(('Data - fires'!$A$2:$A$40804=D$4)*('Data - fires'!$B$2:$B$40804=$A20)*('Data - fires'!$C$2:$C$40804="Primary Fire")*('Data - fires'!$D$2:$D$40804))=0,"..",SUMPRODUCT(('Data - fires'!$A$2:$A$40804=D$4)*('Data - fires'!$B$2:$B$40804=$A20)*('Data - fires'!$C$2:$C$40804="Primary Fire")*('Data - fires'!$D$2:$D$40804))))</f>
        <v>11231</v>
      </c>
      <c r="E20" s="49" cm="1">
        <f t="array" ref="E20">IF(SUMPRODUCT(('Data - fires'!$A$2:$A$40804=E$4)*('Data - fires'!$B$2:$B$40804=$A20)*('Data - fires'!$C$2:$C$40804=$B$3)*('Data - fires'!$D$2:$D$40804))=0,IF(OR(B20="..",C20="..",D20=".."),"..",B20+C20+D20),SUMPRODUCT(('Data - fires'!$A$2:$A$40804=E$4)*('Data - fires'!$B$2:$B$40804=$A20)*('Data - fires'!$C$2:$C$40804=$B$3)*('Data - fires'!$D$2:$D$40804)))</f>
        <v>198624</v>
      </c>
      <c r="F20" s="49">
        <f t="shared" si="0"/>
        <v>3463</v>
      </c>
      <c r="G20" s="49">
        <f t="shared" si="1"/>
        <v>3808</v>
      </c>
      <c r="H20" s="49">
        <f t="shared" si="2"/>
        <v>3884</v>
      </c>
      <c r="I20" s="49">
        <f t="shared" si="3"/>
        <v>3515</v>
      </c>
      <c r="K20" s="22" cm="1">
        <f t="array" ref="K20">IF(SUMPRODUCT(('Data - population'!$B$2:$B$40000=$A20)*('Data - population'!$C$2:$C$40000=K$4)*('Data - population'!$D$2:$D$40000))=0,"..",SUMPRODUCT(('Data - population'!$B$2:$B$40000=$A20)*('Data - population'!$C$2:$C$40000=K$4)*('Data - population'!$D$2:$D$40000)))</f>
        <v>48519100</v>
      </c>
      <c r="L20" s="22" cm="1">
        <f t="array" ref="L20">SUMPRODUCT(('Data - population'!$B$2:$B$40000=$A20)*('Data - population'!$C$2:$C$40000=L$4)*('Data - population'!$D$2:$D$40000))</f>
        <v>5092200</v>
      </c>
      <c r="M20" s="22" cm="1">
        <f t="array" ref="M20">SUMPRODUCT(('Data - population'!$B$2:$B$40000=$A20)*('Data - population'!$C$2:$C$40000=M$4)*('Data - population'!$D$2:$D$40000))</f>
        <v>2891300</v>
      </c>
      <c r="N20" s="22" cm="1">
        <f t="array" ref="N20">SUMPRODUCT(('Data - population'!$B$2:$B$40000=$A20)*('Data - population'!$C$2:$C$40000=N$4)*('Data - population'!$D$2:$D$40000))</f>
        <v>56502600</v>
      </c>
      <c r="O20" s="22">
        <f t="shared" si="4"/>
        <v>0</v>
      </c>
    </row>
    <row r="21" spans="1:15" x14ac:dyDescent="0.2">
      <c r="A21" s="22" t="s">
        <v>64</v>
      </c>
      <c r="B21" s="49" cm="1">
        <f t="array" ref="B21">IF($B$3="Total fires",IF(OR(SUMPRODUCT(('Data - fires'!$A$2:$A$40804=B$4)*('Data - fires'!$B$2:$B$40804=$A21)*('Data - fires'!$D$2:$D$40804))=0,SUMPRODUCT(('Data - fires'!$A$2:$A$40804=B$4)*('Data - fires'!$B$2:$B$40804=$A21)*('Data - fires'!$D$2:$D$40804))=SUMPRODUCT(('Data - fires'!$A$2:$A$40804=B$4)*('Data - fires'!$B$2:$B$40804=$A21)*('Data - fires'!$C$2:$C$40804="Primary Fire")*('Data - fires'!$D$2:$D$40804))),"..",SUMPRODUCT(('Data - fires'!$A$2:$A$40804=B$4)*('Data - fires'!$B$2:$B$40804=$A21)*('Data - fires'!$D$2:$D$40804))),IF(SUMPRODUCT(('Data - fires'!$A$2:$A$40804=B$4)*('Data - fires'!$B$2:$B$40804=$A21)*('Data - fires'!$C$2:$C$40804="Primary Fire")*('Data - fires'!$D$2:$D$40804))=0,"..",SUMPRODUCT(('Data - fires'!$A$2:$A$40804=B$4)*('Data - fires'!$B$2:$B$40804=$A21)*('Data - fires'!$C$2:$C$40804="Primary Fire")*('Data - fires'!$D$2:$D$40804))))</f>
        <v>164605</v>
      </c>
      <c r="C21" s="49" cm="1">
        <f t="array" ref="C21">IF($B$3="Total fires",IF(OR(SUMPRODUCT(('Data - fires'!$A$2:$A$40804=C$4)*('Data - fires'!$B$2:$B$40804=$A21)*('Data - fires'!$D$2:$D$40804))=0,SUMPRODUCT(('Data - fires'!$A$2:$A$40804=C$4)*('Data - fires'!$B$2:$B$40804=$A21)*('Data - fires'!$D$2:$D$40804))=SUMPRODUCT(('Data - fires'!$A$2:$A$40804=C$4)*('Data - fires'!$B$2:$B$40804=$A21)*('Data - fires'!$C$2:$C$40804="Primary Fire")*('Data - fires'!$D$2:$D$40804))),"..",SUMPRODUCT(('Data - fires'!$A$2:$A$40804=C$4)*('Data - fires'!$B$2:$B$40804=$A21)*('Data - fires'!$D$2:$D$40804))),IF(SUMPRODUCT(('Data - fires'!$A$2:$A$40804=C$4)*('Data - fires'!$B$2:$B$40804=$A21)*('Data - fires'!$C$2:$C$40804="Primary Fire")*('Data - fires'!$D$2:$D$40804))=0,"..",SUMPRODUCT(('Data - fires'!$A$2:$A$40804=C$4)*('Data - fires'!$B$2:$B$40804=$A21)*('Data - fires'!$C$2:$C$40804="Primary Fire")*('Data - fires'!$D$2:$D$40804))))</f>
        <v>18785</v>
      </c>
      <c r="D21" s="49" cm="1">
        <f t="array" ref="D21">IF($B$3="Total fires",IF(OR(SUMPRODUCT(('Data - fires'!$A$2:$A$40804=D$4)*('Data - fires'!$B$2:$B$40804=$A21)*('Data - fires'!$D$2:$D$40804))=0,SUMPRODUCT(('Data - fires'!$A$2:$A$40804=D$4)*('Data - fires'!$B$2:$B$40804=$A21)*('Data - fires'!$D$2:$D$40804))=SUMPRODUCT(('Data - fires'!$A$2:$A$40804=D$4)*('Data - fires'!$B$2:$B$40804=$A21)*('Data - fires'!$C$2:$C$40804="Primary Fire")*('Data - fires'!$D$2:$D$40804))),"..",SUMPRODUCT(('Data - fires'!$A$2:$A$40804=D$4)*('Data - fires'!$B$2:$B$40804=$A21)*('Data - fires'!$D$2:$D$40804))),IF(SUMPRODUCT(('Data - fires'!$A$2:$A$40804=D$4)*('Data - fires'!$B$2:$B$40804=$A21)*('Data - fires'!$C$2:$C$40804="Primary Fire")*('Data - fires'!$D$2:$D$40804))=0,"..",SUMPRODUCT(('Data - fires'!$A$2:$A$40804=D$4)*('Data - fires'!$B$2:$B$40804=$A21)*('Data - fires'!$C$2:$C$40804="Primary Fire")*('Data - fires'!$D$2:$D$40804))))</f>
        <v>11335</v>
      </c>
      <c r="E21" s="49" cm="1">
        <f t="array" ref="E21">IF(SUMPRODUCT(('Data - fires'!$A$2:$A$40804=E$4)*('Data - fires'!$B$2:$B$40804=$A21)*('Data - fires'!$C$2:$C$40804=$B$3)*('Data - fires'!$D$2:$D$40804))=0,IF(OR(B21="..",C21="..",D21=".."),"..",B21+C21+D21),SUMPRODUCT(('Data - fires'!$A$2:$A$40804=E$4)*('Data - fires'!$B$2:$B$40804=$A21)*('Data - fires'!$C$2:$C$40804=$B$3)*('Data - fires'!$D$2:$D$40804)))</f>
        <v>194725</v>
      </c>
      <c r="F21" s="49">
        <f t="shared" si="0"/>
        <v>3382</v>
      </c>
      <c r="G21" s="49">
        <f t="shared" si="1"/>
        <v>3695</v>
      </c>
      <c r="H21" s="49">
        <f t="shared" si="2"/>
        <v>3916</v>
      </c>
      <c r="I21" s="49">
        <f t="shared" si="3"/>
        <v>3438</v>
      </c>
      <c r="K21" s="22" cm="1">
        <f t="array" ref="K21">IF(SUMPRODUCT(('Data - population'!$B$2:$B$40000=$A21)*('Data - population'!$C$2:$C$40000=K$4)*('Data - population'!$D$2:$D$40000))=0,"..",SUMPRODUCT(('Data - population'!$B$2:$B$40000=$A21)*('Data - population'!$C$2:$C$40000=K$4)*('Data - population'!$D$2:$D$40000)))</f>
        <v>48664800</v>
      </c>
      <c r="L21" s="22" cm="1">
        <f t="array" ref="L21">SUMPRODUCT(('Data - population'!$B$2:$B$40000=$A21)*('Data - population'!$C$2:$C$40000=L$4)*('Data - population'!$D$2:$D$40000))</f>
        <v>5083300</v>
      </c>
      <c r="M21" s="22" cm="1">
        <f t="array" ref="M21">SUMPRODUCT(('Data - population'!$B$2:$B$40000=$A21)*('Data - population'!$C$2:$C$40000=M$4)*('Data - population'!$D$2:$D$40000))</f>
        <v>2894900</v>
      </c>
      <c r="N21" s="22" cm="1">
        <f t="array" ref="N21">SUMPRODUCT(('Data - population'!$B$2:$B$40000=$A21)*('Data - population'!$C$2:$C$40000=N$4)*('Data - population'!$D$2:$D$40000))</f>
        <v>56643000</v>
      </c>
      <c r="O21" s="22">
        <f t="shared" si="4"/>
        <v>0</v>
      </c>
    </row>
    <row r="22" spans="1:15" x14ac:dyDescent="0.2">
      <c r="A22" s="22" t="s">
        <v>65</v>
      </c>
      <c r="B22" s="49" cm="1">
        <f t="array" ref="B22">IF($B$3="Total fires",IF(OR(SUMPRODUCT(('Data - fires'!$A$2:$A$40804=B$4)*('Data - fires'!$B$2:$B$40804=$A22)*('Data - fires'!$D$2:$D$40804))=0,SUMPRODUCT(('Data - fires'!$A$2:$A$40804=B$4)*('Data - fires'!$B$2:$B$40804=$A22)*('Data - fires'!$D$2:$D$40804))=SUMPRODUCT(('Data - fires'!$A$2:$A$40804=B$4)*('Data - fires'!$B$2:$B$40804=$A22)*('Data - fires'!$C$2:$C$40804="Primary Fire")*('Data - fires'!$D$2:$D$40804))),"..",SUMPRODUCT(('Data - fires'!$A$2:$A$40804=B$4)*('Data - fires'!$B$2:$B$40804=$A22)*('Data - fires'!$D$2:$D$40804))),IF(SUMPRODUCT(('Data - fires'!$A$2:$A$40804=B$4)*('Data - fires'!$B$2:$B$40804=$A22)*('Data - fires'!$C$2:$C$40804="Primary Fire")*('Data - fires'!$D$2:$D$40804))=0,"..",SUMPRODUCT(('Data - fires'!$A$2:$A$40804=B$4)*('Data - fires'!$B$2:$B$40804=$A22)*('Data - fires'!$C$2:$C$40804="Primary Fire")*('Data - fires'!$D$2:$D$40804))))</f>
        <v>165155</v>
      </c>
      <c r="C22" s="49" cm="1">
        <f t="array" ref="C22">IF($B$3="Total fires",IF(OR(SUMPRODUCT(('Data - fires'!$A$2:$A$40804=C$4)*('Data - fires'!$B$2:$B$40804=$A22)*('Data - fires'!$D$2:$D$40804))=0,SUMPRODUCT(('Data - fires'!$A$2:$A$40804=C$4)*('Data - fires'!$B$2:$B$40804=$A22)*('Data - fires'!$D$2:$D$40804))=SUMPRODUCT(('Data - fires'!$A$2:$A$40804=C$4)*('Data - fires'!$B$2:$B$40804=$A22)*('Data - fires'!$C$2:$C$40804="Primary Fire")*('Data - fires'!$D$2:$D$40804))),"..",SUMPRODUCT(('Data - fires'!$A$2:$A$40804=C$4)*('Data - fires'!$B$2:$B$40804=$A22)*('Data - fires'!$D$2:$D$40804))),IF(SUMPRODUCT(('Data - fires'!$A$2:$A$40804=C$4)*('Data - fires'!$B$2:$B$40804=$A22)*('Data - fires'!$C$2:$C$40804="Primary Fire")*('Data - fires'!$D$2:$D$40804))=0,"..",SUMPRODUCT(('Data - fires'!$A$2:$A$40804=C$4)*('Data - fires'!$B$2:$B$40804=$A22)*('Data - fires'!$C$2:$C$40804="Primary Fire")*('Data - fires'!$D$2:$D$40804))))</f>
        <v>19339</v>
      </c>
      <c r="D22" s="49" cm="1">
        <f t="array" ref="D22">IF($B$3="Total fires",IF(OR(SUMPRODUCT(('Data - fires'!$A$2:$A$40804=D$4)*('Data - fires'!$B$2:$B$40804=$A22)*('Data - fires'!$D$2:$D$40804))=0,SUMPRODUCT(('Data - fires'!$A$2:$A$40804=D$4)*('Data - fires'!$B$2:$B$40804=$A22)*('Data - fires'!$D$2:$D$40804))=SUMPRODUCT(('Data - fires'!$A$2:$A$40804=D$4)*('Data - fires'!$B$2:$B$40804=$A22)*('Data - fires'!$C$2:$C$40804="Primary Fire")*('Data - fires'!$D$2:$D$40804))),"..",SUMPRODUCT(('Data - fires'!$A$2:$A$40804=D$4)*('Data - fires'!$B$2:$B$40804=$A22)*('Data - fires'!$D$2:$D$40804))),IF(SUMPRODUCT(('Data - fires'!$A$2:$A$40804=D$4)*('Data - fires'!$B$2:$B$40804=$A22)*('Data - fires'!$C$2:$C$40804="Primary Fire")*('Data - fires'!$D$2:$D$40804))=0,"..",SUMPRODUCT(('Data - fires'!$A$2:$A$40804=D$4)*('Data - fires'!$B$2:$B$40804=$A22)*('Data - fires'!$C$2:$C$40804="Primary Fire")*('Data - fires'!$D$2:$D$40804))))</f>
        <v>11961</v>
      </c>
      <c r="E22" s="49" cm="1">
        <f t="array" ref="E22">IF(SUMPRODUCT(('Data - fires'!$A$2:$A$40804=E$4)*('Data - fires'!$B$2:$B$40804=$A22)*('Data - fires'!$C$2:$C$40804=$B$3)*('Data - fires'!$D$2:$D$40804))=0,IF(OR(B22="..",C22="..",D22=".."),"..",B22+C22+D22),SUMPRODUCT(('Data - fires'!$A$2:$A$40804=E$4)*('Data - fires'!$B$2:$B$40804=$A22)*('Data - fires'!$C$2:$C$40804=$B$3)*('Data - fires'!$D$2:$D$40804)))</f>
        <v>196455</v>
      </c>
      <c r="F22" s="49">
        <f t="shared" si="0"/>
        <v>3383</v>
      </c>
      <c r="G22" s="49">
        <f t="shared" si="1"/>
        <v>3809</v>
      </c>
      <c r="H22" s="49">
        <f t="shared" si="2"/>
        <v>4125</v>
      </c>
      <c r="I22" s="49">
        <f t="shared" si="3"/>
        <v>3459</v>
      </c>
      <c r="K22" s="22" cm="1">
        <f t="array" ref="K22">IF(SUMPRODUCT(('Data - population'!$B$2:$B$40000=$A22)*('Data - population'!$C$2:$C$40000=K$4)*('Data - population'!$D$2:$D$40000))=0,"..",SUMPRODUCT(('Data - population'!$B$2:$B$40000=$A22)*('Data - population'!$C$2:$C$40000=K$4)*('Data - population'!$D$2:$D$40000)))</f>
        <v>48820600</v>
      </c>
      <c r="L22" s="22" cm="1">
        <f t="array" ref="L22">SUMPRODUCT(('Data - population'!$B$2:$B$40000=$A22)*('Data - population'!$C$2:$C$40000=L$4)*('Data - population'!$D$2:$D$40000))</f>
        <v>5077100</v>
      </c>
      <c r="M22" s="22" cm="1">
        <f t="array" ref="M22">SUMPRODUCT(('Data - population'!$B$2:$B$40000=$A22)*('Data - population'!$C$2:$C$40000=M$4)*('Data - population'!$D$2:$D$40000))</f>
        <v>2899500</v>
      </c>
      <c r="N22" s="22" cm="1">
        <f t="array" ref="N22">SUMPRODUCT(('Data - population'!$B$2:$B$40000=$A22)*('Data - population'!$C$2:$C$40000=N$4)*('Data - population'!$D$2:$D$40000))</f>
        <v>56797200</v>
      </c>
      <c r="O22" s="22">
        <f t="shared" si="4"/>
        <v>0</v>
      </c>
    </row>
    <row r="23" spans="1:15" x14ac:dyDescent="0.2">
      <c r="A23" s="22" t="s">
        <v>66</v>
      </c>
      <c r="B23" s="49" cm="1">
        <f t="array" ref="B23">IF($B$3="Total fires",IF(OR(SUMPRODUCT(('Data - fires'!$A$2:$A$40804=B$4)*('Data - fires'!$B$2:$B$40804=$A23)*('Data - fires'!$D$2:$D$40804))=0,SUMPRODUCT(('Data - fires'!$A$2:$A$40804=B$4)*('Data - fires'!$B$2:$B$40804=$A23)*('Data - fires'!$D$2:$D$40804))=SUMPRODUCT(('Data - fires'!$A$2:$A$40804=B$4)*('Data - fires'!$B$2:$B$40804=$A23)*('Data - fires'!$C$2:$C$40804="Primary Fire")*('Data - fires'!$D$2:$D$40804))),"..",SUMPRODUCT(('Data - fires'!$A$2:$A$40804=B$4)*('Data - fires'!$B$2:$B$40804=$A23)*('Data - fires'!$D$2:$D$40804))),IF(SUMPRODUCT(('Data - fires'!$A$2:$A$40804=B$4)*('Data - fires'!$B$2:$B$40804=$A23)*('Data - fires'!$C$2:$C$40804="Primary Fire")*('Data - fires'!$D$2:$D$40804))=0,"..",SUMPRODUCT(('Data - fires'!$A$2:$A$40804=B$4)*('Data - fires'!$B$2:$B$40804=$A23)*('Data - fires'!$C$2:$C$40804="Primary Fire")*('Data - fires'!$D$2:$D$40804))))</f>
        <v>182570</v>
      </c>
      <c r="C23" s="49" cm="1">
        <f t="array" ref="C23">IF($B$3="Total fires",IF(OR(SUMPRODUCT(('Data - fires'!$A$2:$A$40804=C$4)*('Data - fires'!$B$2:$B$40804=$A23)*('Data - fires'!$D$2:$D$40804))=0,SUMPRODUCT(('Data - fires'!$A$2:$A$40804=C$4)*('Data - fires'!$B$2:$B$40804=$A23)*('Data - fires'!$D$2:$D$40804))=SUMPRODUCT(('Data - fires'!$A$2:$A$40804=C$4)*('Data - fires'!$B$2:$B$40804=$A23)*('Data - fires'!$C$2:$C$40804="Primary Fire")*('Data - fires'!$D$2:$D$40804))),"..",SUMPRODUCT(('Data - fires'!$A$2:$A$40804=C$4)*('Data - fires'!$B$2:$B$40804=$A23)*('Data - fires'!$D$2:$D$40804))),IF(SUMPRODUCT(('Data - fires'!$A$2:$A$40804=C$4)*('Data - fires'!$B$2:$B$40804=$A23)*('Data - fires'!$C$2:$C$40804="Primary Fire")*('Data - fires'!$D$2:$D$40804))=0,"..",SUMPRODUCT(('Data - fires'!$A$2:$A$40804=C$4)*('Data - fires'!$B$2:$B$40804=$A23)*('Data - fires'!$C$2:$C$40804="Primary Fire")*('Data - fires'!$D$2:$D$40804))))</f>
        <v>20677</v>
      </c>
      <c r="D23" s="49" cm="1">
        <f t="array" ref="D23">IF($B$3="Total fires",IF(OR(SUMPRODUCT(('Data - fires'!$A$2:$A$40804=D$4)*('Data - fires'!$B$2:$B$40804=$A23)*('Data - fires'!$D$2:$D$40804))=0,SUMPRODUCT(('Data - fires'!$A$2:$A$40804=D$4)*('Data - fires'!$B$2:$B$40804=$A23)*('Data - fires'!$D$2:$D$40804))=SUMPRODUCT(('Data - fires'!$A$2:$A$40804=D$4)*('Data - fires'!$B$2:$B$40804=$A23)*('Data - fires'!$C$2:$C$40804="Primary Fire")*('Data - fires'!$D$2:$D$40804))),"..",SUMPRODUCT(('Data - fires'!$A$2:$A$40804=D$4)*('Data - fires'!$B$2:$B$40804=$A23)*('Data - fires'!$D$2:$D$40804))),IF(SUMPRODUCT(('Data - fires'!$A$2:$A$40804=D$4)*('Data - fires'!$B$2:$B$40804=$A23)*('Data - fires'!$C$2:$C$40804="Primary Fire")*('Data - fires'!$D$2:$D$40804))=0,"..",SUMPRODUCT(('Data - fires'!$A$2:$A$40804=D$4)*('Data - fires'!$B$2:$B$40804=$A23)*('Data - fires'!$C$2:$C$40804="Primary Fire")*('Data - fires'!$D$2:$D$40804))))</f>
        <v>13151</v>
      </c>
      <c r="E23" s="49" cm="1">
        <f t="array" ref="E23">IF(SUMPRODUCT(('Data - fires'!$A$2:$A$40804=E$4)*('Data - fires'!$B$2:$B$40804=$A23)*('Data - fires'!$C$2:$C$40804=$B$3)*('Data - fires'!$D$2:$D$40804))=0,IF(OR(B23="..",C23="..",D23=".."),"..",B23+C23+D23),SUMPRODUCT(('Data - fires'!$A$2:$A$40804=E$4)*('Data - fires'!$B$2:$B$40804=$A23)*('Data - fires'!$C$2:$C$40804=$B$3)*('Data - fires'!$D$2:$D$40804)))</f>
        <v>216398</v>
      </c>
      <c r="F23" s="49">
        <f t="shared" si="0"/>
        <v>3723</v>
      </c>
      <c r="G23" s="49">
        <f t="shared" si="1"/>
        <v>4077</v>
      </c>
      <c r="H23" s="49">
        <f t="shared" si="2"/>
        <v>4534</v>
      </c>
      <c r="I23" s="49">
        <f t="shared" si="3"/>
        <v>3796</v>
      </c>
      <c r="K23" s="22" cm="1">
        <f t="array" ref="K23">IF(SUMPRODUCT(('Data - population'!$B$2:$B$40000=$A23)*('Data - population'!$C$2:$C$40000=K$4)*('Data - population'!$D$2:$D$40000))=0,"..",SUMPRODUCT(('Data - population'!$B$2:$B$40000=$A23)*('Data - population'!$C$2:$C$40000=K$4)*('Data - population'!$D$2:$D$40000)))</f>
        <v>49032900</v>
      </c>
      <c r="L23" s="22" cm="1">
        <f t="array" ref="L23">SUMPRODUCT(('Data - population'!$B$2:$B$40000=$A23)*('Data - population'!$C$2:$C$40000=L$4)*('Data - population'!$D$2:$D$40000))</f>
        <v>5072000</v>
      </c>
      <c r="M23" s="22" cm="1">
        <f t="array" ref="M23">SUMPRODUCT(('Data - population'!$B$2:$B$40000=$A23)*('Data - population'!$C$2:$C$40000=M$4)*('Data - population'!$D$2:$D$40000))</f>
        <v>2900600</v>
      </c>
      <c r="N23" s="22" cm="1">
        <f t="array" ref="N23">SUMPRODUCT(('Data - population'!$B$2:$B$40000=$A23)*('Data - population'!$C$2:$C$40000=N$4)*('Data - population'!$D$2:$D$40000))</f>
        <v>57005400</v>
      </c>
      <c r="O23" s="22">
        <f t="shared" si="4"/>
        <v>100</v>
      </c>
    </row>
    <row r="24" spans="1:15" x14ac:dyDescent="0.2">
      <c r="A24" s="22" t="s">
        <v>67</v>
      </c>
      <c r="B24" s="49" cm="1">
        <f t="array" ref="B24">IF($B$3="Total fires",IF(OR(SUMPRODUCT(('Data - fires'!$A$2:$A$40804=B$4)*('Data - fires'!$B$2:$B$40804=$A24)*('Data - fires'!$D$2:$D$40804))=0,SUMPRODUCT(('Data - fires'!$A$2:$A$40804=B$4)*('Data - fires'!$B$2:$B$40804=$A24)*('Data - fires'!$D$2:$D$40804))=SUMPRODUCT(('Data - fires'!$A$2:$A$40804=B$4)*('Data - fires'!$B$2:$B$40804=$A24)*('Data - fires'!$C$2:$C$40804="Primary Fire")*('Data - fires'!$D$2:$D$40804))),"..",SUMPRODUCT(('Data - fires'!$A$2:$A$40804=B$4)*('Data - fires'!$B$2:$B$40804=$A24)*('Data - fires'!$D$2:$D$40804))),IF(SUMPRODUCT(('Data - fires'!$A$2:$A$40804=B$4)*('Data - fires'!$B$2:$B$40804=$A24)*('Data - fires'!$C$2:$C$40804="Primary Fire")*('Data - fires'!$D$2:$D$40804))=0,"..",SUMPRODUCT(('Data - fires'!$A$2:$A$40804=B$4)*('Data - fires'!$B$2:$B$40804=$A24)*('Data - fires'!$C$2:$C$40804="Primary Fire")*('Data - fires'!$D$2:$D$40804))))</f>
        <v>177301</v>
      </c>
      <c r="C24" s="49" cm="1">
        <f t="array" ref="C24">IF($B$3="Total fires",IF(OR(SUMPRODUCT(('Data - fires'!$A$2:$A$40804=C$4)*('Data - fires'!$B$2:$B$40804=$A24)*('Data - fires'!$D$2:$D$40804))=0,SUMPRODUCT(('Data - fires'!$A$2:$A$40804=C$4)*('Data - fires'!$B$2:$B$40804=$A24)*('Data - fires'!$D$2:$D$40804))=SUMPRODUCT(('Data - fires'!$A$2:$A$40804=C$4)*('Data - fires'!$B$2:$B$40804=$A24)*('Data - fires'!$C$2:$C$40804="Primary Fire")*('Data - fires'!$D$2:$D$40804))),"..",SUMPRODUCT(('Data - fires'!$A$2:$A$40804=C$4)*('Data - fires'!$B$2:$B$40804=$A24)*('Data - fires'!$D$2:$D$40804))),IF(SUMPRODUCT(('Data - fires'!$A$2:$A$40804=C$4)*('Data - fires'!$B$2:$B$40804=$A24)*('Data - fires'!$C$2:$C$40804="Primary Fire")*('Data - fires'!$D$2:$D$40804))=0,"..",SUMPRODUCT(('Data - fires'!$A$2:$A$40804=C$4)*('Data - fires'!$B$2:$B$40804=$A24)*('Data - fires'!$C$2:$C$40804="Primary Fire")*('Data - fires'!$D$2:$D$40804))))</f>
        <v>19970</v>
      </c>
      <c r="D24" s="49" cm="1">
        <f t="array" ref="D24">IF($B$3="Total fires",IF(OR(SUMPRODUCT(('Data - fires'!$A$2:$A$40804=D$4)*('Data - fires'!$B$2:$B$40804=$A24)*('Data - fires'!$D$2:$D$40804))=0,SUMPRODUCT(('Data - fires'!$A$2:$A$40804=D$4)*('Data - fires'!$B$2:$B$40804=$A24)*('Data - fires'!$D$2:$D$40804))=SUMPRODUCT(('Data - fires'!$A$2:$A$40804=D$4)*('Data - fires'!$B$2:$B$40804=$A24)*('Data - fires'!$C$2:$C$40804="Primary Fire")*('Data - fires'!$D$2:$D$40804))),"..",SUMPRODUCT(('Data - fires'!$A$2:$A$40804=D$4)*('Data - fires'!$B$2:$B$40804=$A24)*('Data - fires'!$D$2:$D$40804))),IF(SUMPRODUCT(('Data - fires'!$A$2:$A$40804=D$4)*('Data - fires'!$B$2:$B$40804=$A24)*('Data - fires'!$C$2:$C$40804="Primary Fire")*('Data - fires'!$D$2:$D$40804))=0,"..",SUMPRODUCT(('Data - fires'!$A$2:$A$40804=D$4)*('Data - fires'!$B$2:$B$40804=$A24)*('Data - fires'!$C$2:$C$40804="Primary Fire")*('Data - fires'!$D$2:$D$40804))))</f>
        <v>12175</v>
      </c>
      <c r="E24" s="49" cm="1">
        <f t="array" ref="E24">IF(SUMPRODUCT(('Data - fires'!$A$2:$A$40804=E$4)*('Data - fires'!$B$2:$B$40804=$A24)*('Data - fires'!$C$2:$C$40804=$B$3)*('Data - fires'!$D$2:$D$40804))=0,IF(OR(B24="..",C24="..",D24=".."),"..",B24+C24+D24),SUMPRODUCT(('Data - fires'!$A$2:$A$40804=E$4)*('Data - fires'!$B$2:$B$40804=$A24)*('Data - fires'!$C$2:$C$40804=$B$3)*('Data - fires'!$D$2:$D$40804)))</f>
        <v>209446</v>
      </c>
      <c r="F24" s="49">
        <f t="shared" si="0"/>
        <v>3601</v>
      </c>
      <c r="G24" s="49">
        <f t="shared" si="1"/>
        <v>3944</v>
      </c>
      <c r="H24" s="49">
        <f t="shared" si="2"/>
        <v>4188</v>
      </c>
      <c r="I24" s="49">
        <f t="shared" si="3"/>
        <v>3661</v>
      </c>
      <c r="K24" s="22" cm="1">
        <f t="array" ref="K24">IF(SUMPRODUCT(('Data - population'!$B$2:$B$40000=$A24)*('Data - population'!$C$2:$C$40000=K$4)*('Data - population'!$D$2:$D$40000))=0,"..",SUMPRODUCT(('Data - population'!$B$2:$B$40000=$A24)*('Data - population'!$C$2:$C$40000=K$4)*('Data - population'!$D$2:$D$40000)))</f>
        <v>49233300</v>
      </c>
      <c r="L24" s="22" cm="1">
        <f t="array" ref="L24">SUMPRODUCT(('Data - population'!$B$2:$B$40000=$A24)*('Data - population'!$C$2:$C$40000=L$4)*('Data - population'!$D$2:$D$40000))</f>
        <v>5062900</v>
      </c>
      <c r="M24" s="22" cm="1">
        <f t="array" ref="M24">SUMPRODUCT(('Data - population'!$B$2:$B$40000=$A24)*('Data - population'!$C$2:$C$40000=M$4)*('Data - population'!$D$2:$D$40000))</f>
        <v>2906900</v>
      </c>
      <c r="N24" s="22" cm="1">
        <f t="array" ref="N24">SUMPRODUCT(('Data - population'!$B$2:$B$40000=$A24)*('Data - population'!$C$2:$C$40000=N$4)*('Data - population'!$D$2:$D$40000))</f>
        <v>57203100</v>
      </c>
      <c r="O24" s="22">
        <f t="shared" si="4"/>
        <v>0</v>
      </c>
    </row>
    <row r="25" spans="1:15" x14ac:dyDescent="0.2">
      <c r="A25" s="22" t="s">
        <v>68</v>
      </c>
      <c r="B25" s="49" cm="1">
        <f t="array" ref="B25">IF($B$3="Total fires",IF(OR(SUMPRODUCT(('Data - fires'!$A$2:$A$40804=B$4)*('Data - fires'!$B$2:$B$40804=$A25)*('Data - fires'!$D$2:$D$40804))=0,SUMPRODUCT(('Data - fires'!$A$2:$A$40804=B$4)*('Data - fires'!$B$2:$B$40804=$A25)*('Data - fires'!$D$2:$D$40804))=SUMPRODUCT(('Data - fires'!$A$2:$A$40804=B$4)*('Data - fires'!$B$2:$B$40804=$A25)*('Data - fires'!$C$2:$C$40804="Primary Fire")*('Data - fires'!$D$2:$D$40804))),"..",SUMPRODUCT(('Data - fires'!$A$2:$A$40804=B$4)*('Data - fires'!$B$2:$B$40804=$A25)*('Data - fires'!$D$2:$D$40804))),IF(SUMPRODUCT(('Data - fires'!$A$2:$A$40804=B$4)*('Data - fires'!$B$2:$B$40804=$A25)*('Data - fires'!$C$2:$C$40804="Primary Fire")*('Data - fires'!$D$2:$D$40804))=0,"..",SUMPRODUCT(('Data - fires'!$A$2:$A$40804=B$4)*('Data - fires'!$B$2:$B$40804=$A25)*('Data - fires'!$C$2:$C$40804="Primary Fire")*('Data - fires'!$D$2:$D$40804))))</f>
        <v>189068</v>
      </c>
      <c r="C25" s="49" cm="1">
        <f t="array" ref="C25">IF($B$3="Total fires",IF(OR(SUMPRODUCT(('Data - fires'!$A$2:$A$40804=C$4)*('Data - fires'!$B$2:$B$40804=$A25)*('Data - fires'!$D$2:$D$40804))=0,SUMPRODUCT(('Data - fires'!$A$2:$A$40804=C$4)*('Data - fires'!$B$2:$B$40804=$A25)*('Data - fires'!$D$2:$D$40804))=SUMPRODUCT(('Data - fires'!$A$2:$A$40804=C$4)*('Data - fires'!$B$2:$B$40804=$A25)*('Data - fires'!$C$2:$C$40804="Primary Fire")*('Data - fires'!$D$2:$D$40804))),"..",SUMPRODUCT(('Data - fires'!$A$2:$A$40804=C$4)*('Data - fires'!$B$2:$B$40804=$A25)*('Data - fires'!$D$2:$D$40804))),IF(SUMPRODUCT(('Data - fires'!$A$2:$A$40804=C$4)*('Data - fires'!$B$2:$B$40804=$A25)*('Data - fires'!$C$2:$C$40804="Primary Fire")*('Data - fires'!$D$2:$D$40804))=0,"..",SUMPRODUCT(('Data - fires'!$A$2:$A$40804=C$4)*('Data - fires'!$B$2:$B$40804=$A25)*('Data - fires'!$C$2:$C$40804="Primary Fire")*('Data - fires'!$D$2:$D$40804))))</f>
        <v>19699</v>
      </c>
      <c r="D25" s="49" cm="1">
        <f t="array" ref="D25">IF($B$3="Total fires",IF(OR(SUMPRODUCT(('Data - fires'!$A$2:$A$40804=D$4)*('Data - fires'!$B$2:$B$40804=$A25)*('Data - fires'!$D$2:$D$40804))=0,SUMPRODUCT(('Data - fires'!$A$2:$A$40804=D$4)*('Data - fires'!$B$2:$B$40804=$A25)*('Data - fires'!$D$2:$D$40804))=SUMPRODUCT(('Data - fires'!$A$2:$A$40804=D$4)*('Data - fires'!$B$2:$B$40804=$A25)*('Data - fires'!$C$2:$C$40804="Primary Fire")*('Data - fires'!$D$2:$D$40804))),"..",SUMPRODUCT(('Data - fires'!$A$2:$A$40804=D$4)*('Data - fires'!$B$2:$B$40804=$A25)*('Data - fires'!$D$2:$D$40804))),IF(SUMPRODUCT(('Data - fires'!$A$2:$A$40804=D$4)*('Data - fires'!$B$2:$B$40804=$A25)*('Data - fires'!$C$2:$C$40804="Primary Fire")*('Data - fires'!$D$2:$D$40804))=0,"..",SUMPRODUCT(('Data - fires'!$A$2:$A$40804=D$4)*('Data - fires'!$B$2:$B$40804=$A25)*('Data - fires'!$C$2:$C$40804="Primary Fire")*('Data - fires'!$D$2:$D$40804))))</f>
        <v>12722</v>
      </c>
      <c r="E25" s="49" cm="1">
        <f t="array" ref="E25">IF(SUMPRODUCT(('Data - fires'!$A$2:$A$40804=E$4)*('Data - fires'!$B$2:$B$40804=$A25)*('Data - fires'!$C$2:$C$40804=$B$3)*('Data - fires'!$D$2:$D$40804))=0,IF(OR(B25="..",C25="..",D25=".."),"..",B25+C25+D25),SUMPRODUCT(('Data - fires'!$A$2:$A$40804=E$4)*('Data - fires'!$B$2:$B$40804=$A25)*('Data - fires'!$C$2:$C$40804=$B$3)*('Data - fires'!$D$2:$D$40804)))</f>
        <v>221489</v>
      </c>
      <c r="F25" s="49">
        <f t="shared" si="0"/>
        <v>3823</v>
      </c>
      <c r="G25" s="49">
        <f t="shared" si="1"/>
        <v>3890</v>
      </c>
      <c r="H25" s="49">
        <f t="shared" si="2"/>
        <v>4372</v>
      </c>
      <c r="I25" s="49">
        <f t="shared" si="3"/>
        <v>3857</v>
      </c>
      <c r="K25" s="22" cm="1">
        <f t="array" ref="K25">IF(SUMPRODUCT(('Data - population'!$B$2:$B$40000=$A25)*('Data - population'!$C$2:$C$40000=K$4)*('Data - population'!$D$2:$D$40000))=0,"..",SUMPRODUCT(('Data - population'!$B$2:$B$40000=$A25)*('Data - population'!$C$2:$C$40000=K$4)*('Data - population'!$D$2:$D$40000)))</f>
        <v>49449700</v>
      </c>
      <c r="L25" s="22" cm="1">
        <f t="array" ref="L25">SUMPRODUCT(('Data - population'!$B$2:$B$40000=$A25)*('Data - population'!$C$2:$C$40000=L$4)*('Data - population'!$D$2:$D$40000))</f>
        <v>5064200</v>
      </c>
      <c r="M25" s="22" cm="1">
        <f t="array" ref="M25">SUMPRODUCT(('Data - population'!$B$2:$B$40000=$A25)*('Data - population'!$C$2:$C$40000=M$4)*('Data - population'!$D$2:$D$40000))</f>
        <v>2910200</v>
      </c>
      <c r="N25" s="22" cm="1">
        <f t="array" ref="N25">SUMPRODUCT(('Data - population'!$B$2:$B$40000=$A25)*('Data - population'!$C$2:$C$40000=N$4)*('Data - population'!$D$2:$D$40000))</f>
        <v>57424200</v>
      </c>
      <c r="O25" s="22">
        <f t="shared" si="4"/>
        <v>-100</v>
      </c>
    </row>
    <row r="26" spans="1:15" x14ac:dyDescent="0.2">
      <c r="A26" s="22" t="s">
        <v>69</v>
      </c>
      <c r="B26" s="49" cm="1">
        <f t="array" ref="B26">IF($B$3="Total fires",IF(OR(SUMPRODUCT(('Data - fires'!$A$2:$A$40804=B$4)*('Data - fires'!$B$2:$B$40804=$A26)*('Data - fires'!$D$2:$D$40804))=0,SUMPRODUCT(('Data - fires'!$A$2:$A$40804=B$4)*('Data - fires'!$B$2:$B$40804=$A26)*('Data - fires'!$D$2:$D$40804))=SUMPRODUCT(('Data - fires'!$A$2:$A$40804=B$4)*('Data - fires'!$B$2:$B$40804=$A26)*('Data - fires'!$C$2:$C$40804="Primary Fire")*('Data - fires'!$D$2:$D$40804))),"..",SUMPRODUCT(('Data - fires'!$A$2:$A$40804=B$4)*('Data - fires'!$B$2:$B$40804=$A26)*('Data - fires'!$D$2:$D$40804))),IF(SUMPRODUCT(('Data - fires'!$A$2:$A$40804=B$4)*('Data - fires'!$B$2:$B$40804=$A26)*('Data - fires'!$C$2:$C$40804="Primary Fire")*('Data - fires'!$D$2:$D$40804))=0,"..",SUMPRODUCT(('Data - fires'!$A$2:$A$40804=B$4)*('Data - fires'!$B$2:$B$40804=$A26)*('Data - fires'!$C$2:$C$40804="Primary Fire")*('Data - fires'!$D$2:$D$40804))))</f>
        <v>173455</v>
      </c>
      <c r="C26" s="49" cm="1">
        <f t="array" ref="C26">IF($B$3="Total fires",IF(OR(SUMPRODUCT(('Data - fires'!$A$2:$A$40804=C$4)*('Data - fires'!$B$2:$B$40804=$A26)*('Data - fires'!$D$2:$D$40804))=0,SUMPRODUCT(('Data - fires'!$A$2:$A$40804=C$4)*('Data - fires'!$B$2:$B$40804=$A26)*('Data - fires'!$D$2:$D$40804))=SUMPRODUCT(('Data - fires'!$A$2:$A$40804=C$4)*('Data - fires'!$B$2:$B$40804=$A26)*('Data - fires'!$C$2:$C$40804="Primary Fire")*('Data - fires'!$D$2:$D$40804))),"..",SUMPRODUCT(('Data - fires'!$A$2:$A$40804=C$4)*('Data - fires'!$B$2:$B$40804=$A26)*('Data - fires'!$D$2:$D$40804))),IF(SUMPRODUCT(('Data - fires'!$A$2:$A$40804=C$4)*('Data - fires'!$B$2:$B$40804=$A26)*('Data - fires'!$C$2:$C$40804="Primary Fire")*('Data - fires'!$D$2:$D$40804))=0,"..",SUMPRODUCT(('Data - fires'!$A$2:$A$40804=C$4)*('Data - fires'!$B$2:$B$40804=$A26)*('Data - fires'!$C$2:$C$40804="Primary Fire")*('Data - fires'!$D$2:$D$40804))))</f>
        <v>18207</v>
      </c>
      <c r="D26" s="49" cm="1">
        <f t="array" ref="D26">IF($B$3="Total fires",IF(OR(SUMPRODUCT(('Data - fires'!$A$2:$A$40804=D$4)*('Data - fires'!$B$2:$B$40804=$A26)*('Data - fires'!$D$2:$D$40804))=0,SUMPRODUCT(('Data - fires'!$A$2:$A$40804=D$4)*('Data - fires'!$B$2:$B$40804=$A26)*('Data - fires'!$D$2:$D$40804))=SUMPRODUCT(('Data - fires'!$A$2:$A$40804=D$4)*('Data - fires'!$B$2:$B$40804=$A26)*('Data - fires'!$C$2:$C$40804="Primary Fire")*('Data - fires'!$D$2:$D$40804))),"..",SUMPRODUCT(('Data - fires'!$A$2:$A$40804=D$4)*('Data - fires'!$B$2:$B$40804=$A26)*('Data - fires'!$D$2:$D$40804))),IF(SUMPRODUCT(('Data - fires'!$A$2:$A$40804=D$4)*('Data - fires'!$B$2:$B$40804=$A26)*('Data - fires'!$C$2:$C$40804="Primary Fire")*('Data - fires'!$D$2:$D$40804))=0,"..",SUMPRODUCT(('Data - fires'!$A$2:$A$40804=D$4)*('Data - fires'!$B$2:$B$40804=$A26)*('Data - fires'!$C$2:$C$40804="Primary Fire")*('Data - fires'!$D$2:$D$40804))))</f>
        <v>12030</v>
      </c>
      <c r="E26" s="49" cm="1">
        <f t="array" ref="E26">IF(SUMPRODUCT(('Data - fires'!$A$2:$A$40804=E$4)*('Data - fires'!$B$2:$B$40804=$A26)*('Data - fires'!$C$2:$C$40804=$B$3)*('Data - fires'!$D$2:$D$40804))=0,IF(OR(B26="..",C26="..",D26=".."),"..",B26+C26+D26),SUMPRODUCT(('Data - fires'!$A$2:$A$40804=E$4)*('Data - fires'!$B$2:$B$40804=$A26)*('Data - fires'!$C$2:$C$40804=$B$3)*('Data - fires'!$D$2:$D$40804)))</f>
        <v>203692</v>
      </c>
      <c r="F26" s="49">
        <f t="shared" si="0"/>
        <v>3491</v>
      </c>
      <c r="G26" s="49">
        <f t="shared" si="1"/>
        <v>3594</v>
      </c>
      <c r="H26" s="49">
        <f t="shared" si="2"/>
        <v>4116</v>
      </c>
      <c r="I26" s="49">
        <f t="shared" si="3"/>
        <v>3532</v>
      </c>
      <c r="K26" s="22" cm="1">
        <f t="array" ref="K26">IF(SUMPRODUCT(('Data - population'!$B$2:$B$40000=$A26)*('Data - population'!$C$2:$C$40000=K$4)*('Data - population'!$D$2:$D$40000))=0,"..",SUMPRODUCT(('Data - population'!$B$2:$B$40000=$A26)*('Data - population'!$C$2:$C$40000=K$4)*('Data - population'!$D$2:$D$40000)))</f>
        <v>49679300</v>
      </c>
      <c r="L26" s="22" cm="1">
        <f t="array" ref="L26">SUMPRODUCT(('Data - population'!$B$2:$B$40000=$A26)*('Data - population'!$C$2:$C$40000=L$4)*('Data - population'!$D$2:$D$40000))</f>
        <v>5066000</v>
      </c>
      <c r="M26" s="22" cm="1">
        <f t="array" ref="M26">SUMPRODUCT(('Data - population'!$B$2:$B$40000=$A26)*('Data - population'!$C$2:$C$40000=M$4)*('Data - population'!$D$2:$D$40000))</f>
        <v>2922900</v>
      </c>
      <c r="N26" s="22" cm="1">
        <f t="array" ref="N26">SUMPRODUCT(('Data - population'!$B$2:$B$40000=$A26)*('Data - population'!$C$2:$C$40000=N$4)*('Data - population'!$D$2:$D$40000))</f>
        <v>57668100</v>
      </c>
      <c r="O26" s="22">
        <f t="shared" si="4"/>
        <v>100</v>
      </c>
    </row>
    <row r="27" spans="1:15" x14ac:dyDescent="0.2">
      <c r="A27" s="22" t="s">
        <v>70</v>
      </c>
      <c r="B27" s="49" cm="1">
        <f t="array" ref="B27">IF($B$3="Total fires",IF(OR(SUMPRODUCT(('Data - fires'!$A$2:$A$40804=B$4)*('Data - fires'!$B$2:$B$40804=$A27)*('Data - fires'!$D$2:$D$40804))=0,SUMPRODUCT(('Data - fires'!$A$2:$A$40804=B$4)*('Data - fires'!$B$2:$B$40804=$A27)*('Data - fires'!$D$2:$D$40804))=SUMPRODUCT(('Data - fires'!$A$2:$A$40804=B$4)*('Data - fires'!$B$2:$B$40804=$A27)*('Data - fires'!$C$2:$C$40804="Primary Fire")*('Data - fires'!$D$2:$D$40804))),"..",SUMPRODUCT(('Data - fires'!$A$2:$A$40804=B$4)*('Data - fires'!$B$2:$B$40804=$A27)*('Data - fires'!$D$2:$D$40804))),IF(SUMPRODUCT(('Data - fires'!$A$2:$A$40804=B$4)*('Data - fires'!$B$2:$B$40804=$A27)*('Data - fires'!$C$2:$C$40804="Primary Fire")*('Data - fires'!$D$2:$D$40804))=0,"..",SUMPRODUCT(('Data - fires'!$A$2:$A$40804=B$4)*('Data - fires'!$B$2:$B$40804=$A27)*('Data - fires'!$C$2:$C$40804="Primary Fire")*('Data - fires'!$D$2:$D$40804))))</f>
        <v>172384</v>
      </c>
      <c r="C27" s="49" cm="1">
        <f t="array" ref="C27">IF($B$3="Total fires",IF(OR(SUMPRODUCT(('Data - fires'!$A$2:$A$40804=C$4)*('Data - fires'!$B$2:$B$40804=$A27)*('Data - fires'!$D$2:$D$40804))=0,SUMPRODUCT(('Data - fires'!$A$2:$A$40804=C$4)*('Data - fires'!$B$2:$B$40804=$A27)*('Data - fires'!$D$2:$D$40804))=SUMPRODUCT(('Data - fires'!$A$2:$A$40804=C$4)*('Data - fires'!$B$2:$B$40804=$A27)*('Data - fires'!$C$2:$C$40804="Primary Fire")*('Data - fires'!$D$2:$D$40804))),"..",SUMPRODUCT(('Data - fires'!$A$2:$A$40804=C$4)*('Data - fires'!$B$2:$B$40804=$A27)*('Data - fires'!$D$2:$D$40804))),IF(SUMPRODUCT(('Data - fires'!$A$2:$A$40804=C$4)*('Data - fires'!$B$2:$B$40804=$A27)*('Data - fires'!$C$2:$C$40804="Primary Fire")*('Data - fires'!$D$2:$D$40804))=0,"..",SUMPRODUCT(('Data - fires'!$A$2:$A$40804=C$4)*('Data - fires'!$B$2:$B$40804=$A27)*('Data - fires'!$C$2:$C$40804="Primary Fire")*('Data - fires'!$D$2:$D$40804))))</f>
        <v>17688</v>
      </c>
      <c r="D27" s="49" cm="1">
        <f t="array" ref="D27">IF($B$3="Total fires",IF(OR(SUMPRODUCT(('Data - fires'!$A$2:$A$40804=D$4)*('Data - fires'!$B$2:$B$40804=$A27)*('Data - fires'!$D$2:$D$40804))=0,SUMPRODUCT(('Data - fires'!$A$2:$A$40804=D$4)*('Data - fires'!$B$2:$B$40804=$A27)*('Data - fires'!$D$2:$D$40804))=SUMPRODUCT(('Data - fires'!$A$2:$A$40804=D$4)*('Data - fires'!$B$2:$B$40804=$A27)*('Data - fires'!$C$2:$C$40804="Primary Fire")*('Data - fires'!$D$2:$D$40804))),"..",SUMPRODUCT(('Data - fires'!$A$2:$A$40804=D$4)*('Data - fires'!$B$2:$B$40804=$A27)*('Data - fires'!$D$2:$D$40804))),IF(SUMPRODUCT(('Data - fires'!$A$2:$A$40804=D$4)*('Data - fires'!$B$2:$B$40804=$A27)*('Data - fires'!$C$2:$C$40804="Primary Fire")*('Data - fires'!$D$2:$D$40804))=0,"..",SUMPRODUCT(('Data - fires'!$A$2:$A$40804=D$4)*('Data - fires'!$B$2:$B$40804=$A27)*('Data - fires'!$C$2:$C$40804="Primary Fire")*('Data - fires'!$D$2:$D$40804))))</f>
        <v>11802</v>
      </c>
      <c r="E27" s="49" cm="1">
        <f t="array" ref="E27">IF(SUMPRODUCT(('Data - fires'!$A$2:$A$40804=E$4)*('Data - fires'!$B$2:$B$40804=$A27)*('Data - fires'!$C$2:$C$40804=$B$3)*('Data - fires'!$D$2:$D$40804))=0,IF(OR(B27="..",C27="..",D27=".."),"..",B27+C27+D27),SUMPRODUCT(('Data - fires'!$A$2:$A$40804=E$4)*('Data - fires'!$B$2:$B$40804=$A27)*('Data - fires'!$C$2:$C$40804=$B$3)*('Data - fires'!$D$2:$D$40804)))</f>
        <v>201874</v>
      </c>
      <c r="F27" s="49">
        <f t="shared" si="0"/>
        <v>3453</v>
      </c>
      <c r="G27" s="49">
        <f t="shared" si="1"/>
        <v>3490</v>
      </c>
      <c r="H27" s="49">
        <f t="shared" si="2"/>
        <v>4017</v>
      </c>
      <c r="I27" s="49">
        <f t="shared" si="3"/>
        <v>3485</v>
      </c>
      <c r="K27" s="22" cm="1">
        <f t="array" ref="K27">IF(SUMPRODUCT(('Data - population'!$B$2:$B$40000=$A27)*('Data - population'!$C$2:$C$40000=K$4)*('Data - population'!$D$2:$D$40000))=0,"..",SUMPRODUCT(('Data - population'!$B$2:$B$40000=$A27)*('Data - population'!$C$2:$C$40000=K$4)*('Data - population'!$D$2:$D$40000)))</f>
        <v>49925500</v>
      </c>
      <c r="L27" s="22" cm="1">
        <f t="array" ref="L27">SUMPRODUCT(('Data - population'!$B$2:$B$40000=$A27)*('Data - population'!$C$2:$C$40000=L$4)*('Data - population'!$D$2:$D$40000))</f>
        <v>5068500</v>
      </c>
      <c r="M27" s="22" cm="1">
        <f t="array" ref="M27">SUMPRODUCT(('Data - population'!$B$2:$B$40000=$A27)*('Data - population'!$C$2:$C$40000=M$4)*('Data - population'!$D$2:$D$40000))</f>
        <v>2937700</v>
      </c>
      <c r="N27" s="22" cm="1">
        <f t="array" ref="N27">SUMPRODUCT(('Data - population'!$B$2:$B$40000=$A27)*('Data - population'!$C$2:$C$40000=N$4)*('Data - population'!$D$2:$D$40000))</f>
        <v>57931700</v>
      </c>
      <c r="O27" s="22">
        <f t="shared" ref="O27:O44" si="5">K27+L27+M27-N27</f>
        <v>0</v>
      </c>
    </row>
    <row r="28" spans="1:15" x14ac:dyDescent="0.2">
      <c r="A28" s="22" t="s">
        <v>71</v>
      </c>
      <c r="B28" s="49" cm="1">
        <f t="array" ref="B28">IF($B$3="Total fires",IF(OR(SUMPRODUCT(('Data - fires'!$A$2:$A$40804=B$4)*('Data - fires'!$B$2:$B$40804=$A28)*('Data - fires'!$D$2:$D$40804))=0,SUMPRODUCT(('Data - fires'!$A$2:$A$40804=B$4)*('Data - fires'!$B$2:$B$40804=$A28)*('Data - fires'!$D$2:$D$40804))=SUMPRODUCT(('Data - fires'!$A$2:$A$40804=B$4)*('Data - fires'!$B$2:$B$40804=$A28)*('Data - fires'!$C$2:$C$40804="Primary Fire")*('Data - fires'!$D$2:$D$40804))),"..",SUMPRODUCT(('Data - fires'!$A$2:$A$40804=B$4)*('Data - fires'!$B$2:$B$40804=$A28)*('Data - fires'!$D$2:$D$40804))),IF(SUMPRODUCT(('Data - fires'!$A$2:$A$40804=B$4)*('Data - fires'!$B$2:$B$40804=$A28)*('Data - fires'!$C$2:$C$40804="Primary Fire")*('Data - fires'!$D$2:$D$40804))=0,"..",SUMPRODUCT(('Data - fires'!$A$2:$A$40804=B$4)*('Data - fires'!$B$2:$B$40804=$A28)*('Data - fires'!$C$2:$C$40804="Primary Fire")*('Data - fires'!$D$2:$D$40804))))</f>
        <v>147224</v>
      </c>
      <c r="C28" s="49" cm="1">
        <f t="array" ref="C28">IF($B$3="Total fires",IF(OR(SUMPRODUCT(('Data - fires'!$A$2:$A$40804=C$4)*('Data - fires'!$B$2:$B$40804=$A28)*('Data - fires'!$D$2:$D$40804))=0,SUMPRODUCT(('Data - fires'!$A$2:$A$40804=C$4)*('Data - fires'!$B$2:$B$40804=$A28)*('Data - fires'!$D$2:$D$40804))=SUMPRODUCT(('Data - fires'!$A$2:$A$40804=C$4)*('Data - fires'!$B$2:$B$40804=$A28)*('Data - fires'!$C$2:$C$40804="Primary Fire")*('Data - fires'!$D$2:$D$40804))),"..",SUMPRODUCT(('Data - fires'!$A$2:$A$40804=C$4)*('Data - fires'!$B$2:$B$40804=$A28)*('Data - fires'!$D$2:$D$40804))),IF(SUMPRODUCT(('Data - fires'!$A$2:$A$40804=C$4)*('Data - fires'!$B$2:$B$40804=$A28)*('Data - fires'!$C$2:$C$40804="Primary Fire")*('Data - fires'!$D$2:$D$40804))=0,"..",SUMPRODUCT(('Data - fires'!$A$2:$A$40804=C$4)*('Data - fires'!$B$2:$B$40804=$A28)*('Data - fires'!$C$2:$C$40804="Primary Fire")*('Data - fires'!$D$2:$D$40804))))</f>
        <v>15150</v>
      </c>
      <c r="D28" s="49" cm="1">
        <f t="array" ref="D28">IF($B$3="Total fires",IF(OR(SUMPRODUCT(('Data - fires'!$A$2:$A$40804=D$4)*('Data - fires'!$B$2:$B$40804=$A28)*('Data - fires'!$D$2:$D$40804))=0,SUMPRODUCT(('Data - fires'!$A$2:$A$40804=D$4)*('Data - fires'!$B$2:$B$40804=$A28)*('Data - fires'!$D$2:$D$40804))=SUMPRODUCT(('Data - fires'!$A$2:$A$40804=D$4)*('Data - fires'!$B$2:$B$40804=$A28)*('Data - fires'!$C$2:$C$40804="Primary Fire")*('Data - fires'!$D$2:$D$40804))),"..",SUMPRODUCT(('Data - fires'!$A$2:$A$40804=D$4)*('Data - fires'!$B$2:$B$40804=$A28)*('Data - fires'!$D$2:$D$40804))),IF(SUMPRODUCT(('Data - fires'!$A$2:$A$40804=D$4)*('Data - fires'!$B$2:$B$40804=$A28)*('Data - fires'!$C$2:$C$40804="Primary Fire")*('Data - fires'!$D$2:$D$40804))=0,"..",SUMPRODUCT(('Data - fires'!$A$2:$A$40804=D$4)*('Data - fires'!$B$2:$B$40804=$A28)*('Data - fires'!$C$2:$C$40804="Primary Fire")*('Data - fires'!$D$2:$D$40804))))</f>
        <v>9633</v>
      </c>
      <c r="E28" s="49" cm="1">
        <f t="array" ref="E28">IF(SUMPRODUCT(('Data - fires'!$A$2:$A$40804=E$4)*('Data - fires'!$B$2:$B$40804=$A28)*('Data - fires'!$C$2:$C$40804=$B$3)*('Data - fires'!$D$2:$D$40804))=0,IF(OR(B28="..",C28="..",D28=".."),"..",B28+C28+D28),SUMPRODUCT(('Data - fires'!$A$2:$A$40804=E$4)*('Data - fires'!$B$2:$B$40804=$A28)*('Data - fires'!$C$2:$C$40804=$B$3)*('Data - fires'!$D$2:$D$40804)))</f>
        <v>172007</v>
      </c>
      <c r="F28" s="49">
        <f t="shared" si="0"/>
        <v>2933</v>
      </c>
      <c r="G28" s="49">
        <f t="shared" si="1"/>
        <v>2980</v>
      </c>
      <c r="H28" s="49">
        <f t="shared" si="2"/>
        <v>3257</v>
      </c>
      <c r="I28" s="49">
        <f t="shared" si="3"/>
        <v>2954</v>
      </c>
      <c r="K28" s="22" cm="1">
        <f t="array" ref="K28">IF(SUMPRODUCT(('Data - population'!$B$2:$B$40000=$A28)*('Data - population'!$C$2:$C$40000=K$4)*('Data - population'!$D$2:$D$40000))=0,"..",SUMPRODUCT(('Data - population'!$B$2:$B$40000=$A28)*('Data - population'!$C$2:$C$40000=K$4)*('Data - population'!$D$2:$D$40000)))</f>
        <v>50194600</v>
      </c>
      <c r="L28" s="22" cm="1">
        <f t="array" ref="L28">SUMPRODUCT(('Data - population'!$B$2:$B$40000=$A28)*('Data - population'!$C$2:$C$40000=L$4)*('Data - population'!$D$2:$D$40000))</f>
        <v>5084300</v>
      </c>
      <c r="M28" s="22" cm="1">
        <f t="array" ref="M28">SUMPRODUCT(('Data - population'!$B$2:$B$40000=$A28)*('Data - population'!$C$2:$C$40000=M$4)*('Data - population'!$D$2:$D$40000))</f>
        <v>2957400</v>
      </c>
      <c r="N28" s="22" cm="1">
        <f t="array" ref="N28">SUMPRODUCT(('Data - population'!$B$2:$B$40000=$A28)*('Data - population'!$C$2:$C$40000=N$4)*('Data - population'!$D$2:$D$40000))</f>
        <v>58236300</v>
      </c>
      <c r="O28" s="22">
        <f t="shared" si="5"/>
        <v>0</v>
      </c>
    </row>
    <row r="29" spans="1:15" x14ac:dyDescent="0.2">
      <c r="A29" s="22" t="s">
        <v>72</v>
      </c>
      <c r="B29" s="49" cm="1">
        <f t="array" ref="B29">IF($B$3="Total fires",IF(OR(SUMPRODUCT(('Data - fires'!$A$2:$A$40804=B$4)*('Data - fires'!$B$2:$B$40804=$A29)*('Data - fires'!$D$2:$D$40804))=0,SUMPRODUCT(('Data - fires'!$A$2:$A$40804=B$4)*('Data - fires'!$B$2:$B$40804=$A29)*('Data - fires'!$D$2:$D$40804))=SUMPRODUCT(('Data - fires'!$A$2:$A$40804=B$4)*('Data - fires'!$B$2:$B$40804=$A29)*('Data - fires'!$C$2:$C$40804="Primary Fire")*('Data - fires'!$D$2:$D$40804))),"..",SUMPRODUCT(('Data - fires'!$A$2:$A$40804=B$4)*('Data - fires'!$B$2:$B$40804=$A29)*('Data - fires'!$D$2:$D$40804))),IF(SUMPRODUCT(('Data - fires'!$A$2:$A$40804=B$4)*('Data - fires'!$B$2:$B$40804=$A29)*('Data - fires'!$C$2:$C$40804="Primary Fire")*('Data - fires'!$D$2:$D$40804))=0,"..",SUMPRODUCT(('Data - fires'!$A$2:$A$40804=B$4)*('Data - fires'!$B$2:$B$40804=$A29)*('Data - fires'!$C$2:$C$40804="Primary Fire")*('Data - fires'!$D$2:$D$40804))))</f>
        <v>137726</v>
      </c>
      <c r="C29" s="49" cm="1">
        <f t="array" ref="C29">IF($B$3="Total fires",IF(OR(SUMPRODUCT(('Data - fires'!$A$2:$A$40804=C$4)*('Data - fires'!$B$2:$B$40804=$A29)*('Data - fires'!$D$2:$D$40804))=0,SUMPRODUCT(('Data - fires'!$A$2:$A$40804=C$4)*('Data - fires'!$B$2:$B$40804=$A29)*('Data - fires'!$D$2:$D$40804))=SUMPRODUCT(('Data - fires'!$A$2:$A$40804=C$4)*('Data - fires'!$B$2:$B$40804=$A29)*('Data - fires'!$C$2:$C$40804="Primary Fire")*('Data - fires'!$D$2:$D$40804))),"..",SUMPRODUCT(('Data - fires'!$A$2:$A$40804=C$4)*('Data - fires'!$B$2:$B$40804=$A29)*('Data - fires'!$D$2:$D$40804))),IF(SUMPRODUCT(('Data - fires'!$A$2:$A$40804=C$4)*('Data - fires'!$B$2:$B$40804=$A29)*('Data - fires'!$C$2:$C$40804="Primary Fire")*('Data - fires'!$D$2:$D$40804))=0,"..",SUMPRODUCT(('Data - fires'!$A$2:$A$40804=C$4)*('Data - fires'!$B$2:$B$40804=$A29)*('Data - fires'!$C$2:$C$40804="Primary Fire")*('Data - fires'!$D$2:$D$40804))))</f>
        <v>15125</v>
      </c>
      <c r="D29" s="49" cm="1">
        <f t="array" ref="D29">IF($B$3="Total fires",IF(OR(SUMPRODUCT(('Data - fires'!$A$2:$A$40804=D$4)*('Data - fires'!$B$2:$B$40804=$A29)*('Data - fires'!$D$2:$D$40804))=0,SUMPRODUCT(('Data - fires'!$A$2:$A$40804=D$4)*('Data - fires'!$B$2:$B$40804=$A29)*('Data - fires'!$D$2:$D$40804))=SUMPRODUCT(('Data - fires'!$A$2:$A$40804=D$4)*('Data - fires'!$B$2:$B$40804=$A29)*('Data - fires'!$C$2:$C$40804="Primary Fire")*('Data - fires'!$D$2:$D$40804))),"..",SUMPRODUCT(('Data - fires'!$A$2:$A$40804=D$4)*('Data - fires'!$B$2:$B$40804=$A29)*('Data - fires'!$D$2:$D$40804))),IF(SUMPRODUCT(('Data - fires'!$A$2:$A$40804=D$4)*('Data - fires'!$B$2:$B$40804=$A29)*('Data - fires'!$C$2:$C$40804="Primary Fire")*('Data - fires'!$D$2:$D$40804))=0,"..",SUMPRODUCT(('Data - fires'!$A$2:$A$40804=D$4)*('Data - fires'!$B$2:$B$40804=$A29)*('Data - fires'!$C$2:$C$40804="Primary Fire")*('Data - fires'!$D$2:$D$40804))))</f>
        <v>9017</v>
      </c>
      <c r="E29" s="49" cm="1">
        <f t="array" ref="E29">IF(SUMPRODUCT(('Data - fires'!$A$2:$A$40804=E$4)*('Data - fires'!$B$2:$B$40804=$A29)*('Data - fires'!$C$2:$C$40804=$B$3)*('Data - fires'!$D$2:$D$40804))=0,IF(OR(B29="..",C29="..",D29=".."),"..",B29+C29+D29),SUMPRODUCT(('Data - fires'!$A$2:$A$40804=E$4)*('Data - fires'!$B$2:$B$40804=$A29)*('Data - fires'!$C$2:$C$40804=$B$3)*('Data - fires'!$D$2:$D$40804)))</f>
        <v>161868</v>
      </c>
      <c r="F29" s="49">
        <f t="shared" si="0"/>
        <v>2722</v>
      </c>
      <c r="G29" s="49">
        <f t="shared" si="1"/>
        <v>2960</v>
      </c>
      <c r="H29" s="49">
        <f t="shared" si="2"/>
        <v>3037</v>
      </c>
      <c r="I29" s="49">
        <f t="shared" si="3"/>
        <v>2758</v>
      </c>
      <c r="K29" s="22" cm="1">
        <f t="array" ref="K29">IF(SUMPRODUCT(('Data - population'!$B$2:$B$40000=$A29)*('Data - population'!$C$2:$C$40000=K$4)*('Data - population'!$D$2:$D$40000))=0,"..",SUMPRODUCT(('Data - population'!$B$2:$B$40000=$A29)*('Data - population'!$C$2:$C$40000=K$4)*('Data - population'!$D$2:$D$40000)))</f>
        <v>50606000</v>
      </c>
      <c r="L29" s="22" cm="1">
        <f t="array" ref="L29">SUMPRODUCT(('Data - population'!$B$2:$B$40000=$A29)*('Data - population'!$C$2:$C$40000=L$4)*('Data - population'!$D$2:$D$40000))</f>
        <v>5110200</v>
      </c>
      <c r="M29" s="22" cm="1">
        <f t="array" ref="M29">SUMPRODUCT(('Data - population'!$B$2:$B$40000=$A29)*('Data - population'!$C$2:$C$40000=M$4)*('Data - population'!$D$2:$D$40000))</f>
        <v>2969300</v>
      </c>
      <c r="N29" s="22" cm="1">
        <f t="array" ref="N29">SUMPRODUCT(('Data - population'!$B$2:$B$40000=$A29)*('Data - population'!$C$2:$C$40000=N$4)*('Data - population'!$D$2:$D$40000))</f>
        <v>58685500</v>
      </c>
      <c r="O29" s="22">
        <f t="shared" si="5"/>
        <v>0</v>
      </c>
    </row>
    <row r="30" spans="1:15" x14ac:dyDescent="0.2">
      <c r="A30" s="22" t="s">
        <v>73</v>
      </c>
      <c r="B30" s="49" cm="1">
        <f t="array" ref="B30">IF($B$3="Total fires",IF(OR(SUMPRODUCT(('Data - fires'!$A$2:$A$40804=B$4)*('Data - fires'!$B$2:$B$40804=$A30)*('Data - fires'!$D$2:$D$40804))=0,SUMPRODUCT(('Data - fires'!$A$2:$A$40804=B$4)*('Data - fires'!$B$2:$B$40804=$A30)*('Data - fires'!$D$2:$D$40804))=SUMPRODUCT(('Data - fires'!$A$2:$A$40804=B$4)*('Data - fires'!$B$2:$B$40804=$A30)*('Data - fires'!$C$2:$C$40804="Primary Fire")*('Data - fires'!$D$2:$D$40804))),"..",SUMPRODUCT(('Data - fires'!$A$2:$A$40804=B$4)*('Data - fires'!$B$2:$B$40804=$A30)*('Data - fires'!$D$2:$D$40804))),IF(SUMPRODUCT(('Data - fires'!$A$2:$A$40804=B$4)*('Data - fires'!$B$2:$B$40804=$A30)*('Data - fires'!$C$2:$C$40804="Primary Fire")*('Data - fires'!$D$2:$D$40804))=0,"..",SUMPRODUCT(('Data - fires'!$A$2:$A$40804=B$4)*('Data - fires'!$B$2:$B$40804=$A30)*('Data - fires'!$C$2:$C$40804="Primary Fire")*('Data - fires'!$D$2:$D$40804))))</f>
        <v>129134</v>
      </c>
      <c r="C30" s="49" cm="1">
        <f t="array" ref="C30">IF($B$3="Total fires",IF(OR(SUMPRODUCT(('Data - fires'!$A$2:$A$40804=C$4)*('Data - fires'!$B$2:$B$40804=$A30)*('Data - fires'!$D$2:$D$40804))=0,SUMPRODUCT(('Data - fires'!$A$2:$A$40804=C$4)*('Data - fires'!$B$2:$B$40804=$A30)*('Data - fires'!$D$2:$D$40804))=SUMPRODUCT(('Data - fires'!$A$2:$A$40804=C$4)*('Data - fires'!$B$2:$B$40804=$A30)*('Data - fires'!$C$2:$C$40804="Primary Fire")*('Data - fires'!$D$2:$D$40804))),"..",SUMPRODUCT(('Data - fires'!$A$2:$A$40804=C$4)*('Data - fires'!$B$2:$B$40804=$A30)*('Data - fires'!$D$2:$D$40804))),IF(SUMPRODUCT(('Data - fires'!$A$2:$A$40804=C$4)*('Data - fires'!$B$2:$B$40804=$A30)*('Data - fires'!$C$2:$C$40804="Primary Fire")*('Data - fires'!$D$2:$D$40804))=0,"..",SUMPRODUCT(('Data - fires'!$A$2:$A$40804=C$4)*('Data - fires'!$B$2:$B$40804=$A30)*('Data - fires'!$C$2:$C$40804="Primary Fire")*('Data - fires'!$D$2:$D$40804))))</f>
        <v>14758</v>
      </c>
      <c r="D30" s="49" cm="1">
        <f t="array" ref="D30">IF($B$3="Total fires",IF(OR(SUMPRODUCT(('Data - fires'!$A$2:$A$40804=D$4)*('Data - fires'!$B$2:$B$40804=$A30)*('Data - fires'!$D$2:$D$40804))=0,SUMPRODUCT(('Data - fires'!$A$2:$A$40804=D$4)*('Data - fires'!$B$2:$B$40804=$A30)*('Data - fires'!$D$2:$D$40804))=SUMPRODUCT(('Data - fires'!$A$2:$A$40804=D$4)*('Data - fires'!$B$2:$B$40804=$A30)*('Data - fires'!$C$2:$C$40804="Primary Fire")*('Data - fires'!$D$2:$D$40804))),"..",SUMPRODUCT(('Data - fires'!$A$2:$A$40804=D$4)*('Data - fires'!$B$2:$B$40804=$A30)*('Data - fires'!$D$2:$D$40804))),IF(SUMPRODUCT(('Data - fires'!$A$2:$A$40804=D$4)*('Data - fires'!$B$2:$B$40804=$A30)*('Data - fires'!$C$2:$C$40804="Primary Fire")*('Data - fires'!$D$2:$D$40804))=0,"..",SUMPRODUCT(('Data - fires'!$A$2:$A$40804=D$4)*('Data - fires'!$B$2:$B$40804=$A30)*('Data - fires'!$C$2:$C$40804="Primary Fire")*('Data - fires'!$D$2:$D$40804))))</f>
        <v>8587</v>
      </c>
      <c r="E30" s="49" cm="1">
        <f t="array" ref="E30">IF(SUMPRODUCT(('Data - fires'!$A$2:$A$40804=E$4)*('Data - fires'!$B$2:$B$40804=$A30)*('Data - fires'!$C$2:$C$40804=$B$3)*('Data - fires'!$D$2:$D$40804))=0,IF(OR(B30="..",C30="..",D30=".."),"..",B30+C30+D30),SUMPRODUCT(('Data - fires'!$A$2:$A$40804=E$4)*('Data - fires'!$B$2:$B$40804=$A30)*('Data - fires'!$C$2:$C$40804=$B$3)*('Data - fires'!$D$2:$D$40804)))</f>
        <v>152479</v>
      </c>
      <c r="F30" s="49">
        <f t="shared" si="0"/>
        <v>2534</v>
      </c>
      <c r="G30" s="49">
        <f t="shared" si="1"/>
        <v>2875</v>
      </c>
      <c r="H30" s="49">
        <f t="shared" si="2"/>
        <v>2876</v>
      </c>
      <c r="I30" s="49">
        <f t="shared" si="3"/>
        <v>2581</v>
      </c>
      <c r="K30" s="22" cm="1">
        <f t="array" ref="K30">IF(SUMPRODUCT(('Data - population'!$B$2:$B$40000=$A30)*('Data - population'!$C$2:$C$40000=K$4)*('Data - population'!$D$2:$D$40000))=0,"..",SUMPRODUCT(('Data - population'!$B$2:$B$40000=$A30)*('Data - population'!$C$2:$C$40000=K$4)*('Data - population'!$D$2:$D$40000)))</f>
        <v>50965200</v>
      </c>
      <c r="L30" s="22" cm="1">
        <f t="array" ref="L30">SUMPRODUCT(('Data - population'!$B$2:$B$40000=$A30)*('Data - population'!$C$2:$C$40000=L$4)*('Data - population'!$D$2:$D$40000))</f>
        <v>5133000</v>
      </c>
      <c r="M30" s="22" cm="1">
        <f t="array" ref="M30">SUMPRODUCT(('Data - population'!$B$2:$B$40000=$A30)*('Data - population'!$C$2:$C$40000=M$4)*('Data - population'!$D$2:$D$40000))</f>
        <v>2985700</v>
      </c>
      <c r="N30" s="22" cm="1">
        <f t="array" ref="N30">SUMPRODUCT(('Data - population'!$B$2:$B$40000=$A30)*('Data - population'!$C$2:$C$40000=N$4)*('Data - population'!$D$2:$D$40000))</f>
        <v>59083900</v>
      </c>
      <c r="O30" s="22">
        <f t="shared" si="5"/>
        <v>0</v>
      </c>
    </row>
    <row r="31" spans="1:15" x14ac:dyDescent="0.2">
      <c r="A31" s="22" t="s">
        <v>74</v>
      </c>
      <c r="B31" s="49" cm="1">
        <f t="array" ref="B31">IF($B$3="Total fires",IF(OR(SUMPRODUCT(('Data - fires'!$A$2:$A$40804=B$4)*('Data - fires'!$B$2:$B$40804=$A31)*('Data - fires'!$D$2:$D$40804))=0,SUMPRODUCT(('Data - fires'!$A$2:$A$40804=B$4)*('Data - fires'!$B$2:$B$40804=$A31)*('Data - fires'!$D$2:$D$40804))=SUMPRODUCT(('Data - fires'!$A$2:$A$40804=B$4)*('Data - fires'!$B$2:$B$40804=$A31)*('Data - fires'!$C$2:$C$40804="Primary Fire")*('Data - fires'!$D$2:$D$40804))),"..",SUMPRODUCT(('Data - fires'!$A$2:$A$40804=B$4)*('Data - fires'!$B$2:$B$40804=$A31)*('Data - fires'!$D$2:$D$40804))),IF(SUMPRODUCT(('Data - fires'!$A$2:$A$40804=B$4)*('Data - fires'!$B$2:$B$40804=$A31)*('Data - fires'!$C$2:$C$40804="Primary Fire")*('Data - fires'!$D$2:$D$40804))=0,"..",SUMPRODUCT(('Data - fires'!$A$2:$A$40804=B$4)*('Data - fires'!$B$2:$B$40804=$A31)*('Data - fires'!$C$2:$C$40804="Primary Fire")*('Data - fires'!$D$2:$D$40804))))</f>
        <v>115271</v>
      </c>
      <c r="C31" s="49" cm="1">
        <f t="array" ref="C31">IF($B$3="Total fires",IF(OR(SUMPRODUCT(('Data - fires'!$A$2:$A$40804=C$4)*('Data - fires'!$B$2:$B$40804=$A31)*('Data - fires'!$D$2:$D$40804))=0,SUMPRODUCT(('Data - fires'!$A$2:$A$40804=C$4)*('Data - fires'!$B$2:$B$40804=$A31)*('Data - fires'!$D$2:$D$40804))=SUMPRODUCT(('Data - fires'!$A$2:$A$40804=C$4)*('Data - fires'!$B$2:$B$40804=$A31)*('Data - fires'!$C$2:$C$40804="Primary Fire")*('Data - fires'!$D$2:$D$40804))),"..",SUMPRODUCT(('Data - fires'!$A$2:$A$40804=C$4)*('Data - fires'!$B$2:$B$40804=$A31)*('Data - fires'!$D$2:$D$40804))),IF(SUMPRODUCT(('Data - fires'!$A$2:$A$40804=C$4)*('Data - fires'!$B$2:$B$40804=$A31)*('Data - fires'!$C$2:$C$40804="Primary Fire")*('Data - fires'!$D$2:$D$40804))=0,"..",SUMPRODUCT(('Data - fires'!$A$2:$A$40804=C$4)*('Data - fires'!$B$2:$B$40804=$A31)*('Data - fires'!$C$2:$C$40804="Primary Fire")*('Data - fires'!$D$2:$D$40804))))</f>
        <v>13618</v>
      </c>
      <c r="D31" s="49" cm="1">
        <f t="array" ref="D31">IF($B$3="Total fires",IF(OR(SUMPRODUCT(('Data - fires'!$A$2:$A$40804=D$4)*('Data - fires'!$B$2:$B$40804=$A31)*('Data - fires'!$D$2:$D$40804))=0,SUMPRODUCT(('Data - fires'!$A$2:$A$40804=D$4)*('Data - fires'!$B$2:$B$40804=$A31)*('Data - fires'!$D$2:$D$40804))=SUMPRODUCT(('Data - fires'!$A$2:$A$40804=D$4)*('Data - fires'!$B$2:$B$40804=$A31)*('Data - fires'!$C$2:$C$40804="Primary Fire")*('Data - fires'!$D$2:$D$40804))),"..",SUMPRODUCT(('Data - fires'!$A$2:$A$40804=D$4)*('Data - fires'!$B$2:$B$40804=$A31)*('Data - fires'!$D$2:$D$40804))),IF(SUMPRODUCT(('Data - fires'!$A$2:$A$40804=D$4)*('Data - fires'!$B$2:$B$40804=$A31)*('Data - fires'!$C$2:$C$40804="Primary Fire")*('Data - fires'!$D$2:$D$40804))=0,"..",SUMPRODUCT(('Data - fires'!$A$2:$A$40804=D$4)*('Data - fires'!$B$2:$B$40804=$A31)*('Data - fires'!$C$2:$C$40804="Primary Fire")*('Data - fires'!$D$2:$D$40804))))</f>
        <v>7689</v>
      </c>
      <c r="E31" s="49" cm="1">
        <f t="array" ref="E31">IF(SUMPRODUCT(('Data - fires'!$A$2:$A$40804=E$4)*('Data - fires'!$B$2:$B$40804=$A31)*('Data - fires'!$C$2:$C$40804=$B$3)*('Data - fires'!$D$2:$D$40804))=0,IF(OR(B31="..",C31="..",D31=".."),"..",B31+C31+D31),SUMPRODUCT(('Data - fires'!$A$2:$A$40804=E$4)*('Data - fires'!$B$2:$B$40804=$A31)*('Data - fires'!$C$2:$C$40804=$B$3)*('Data - fires'!$D$2:$D$40804)))</f>
        <v>136578</v>
      </c>
      <c r="F31" s="49">
        <f t="shared" si="0"/>
        <v>2243</v>
      </c>
      <c r="G31" s="49">
        <f t="shared" si="1"/>
        <v>2634</v>
      </c>
      <c r="H31" s="49">
        <f t="shared" si="2"/>
        <v>2558</v>
      </c>
      <c r="I31" s="49">
        <f t="shared" si="3"/>
        <v>2293</v>
      </c>
      <c r="K31" s="22" cm="1">
        <f t="array" ref="K31">IF(SUMPRODUCT(('Data - population'!$B$2:$B$40000=$A31)*('Data - population'!$C$2:$C$40000=K$4)*('Data - population'!$D$2:$D$40000))=0,"..",SUMPRODUCT(('Data - population'!$B$2:$B$40000=$A31)*('Data - population'!$C$2:$C$40000=K$4)*('Data - population'!$D$2:$D$40000)))</f>
        <v>51381100</v>
      </c>
      <c r="L31" s="22" cm="1">
        <f t="array" ref="L31">SUMPRODUCT(('Data - population'!$B$2:$B$40000=$A31)*('Data - population'!$C$2:$C$40000=L$4)*('Data - population'!$D$2:$D$40000))</f>
        <v>5170000</v>
      </c>
      <c r="M31" s="22" cm="1">
        <f t="array" ref="M31">SUMPRODUCT(('Data - population'!$B$2:$B$40000=$A31)*('Data - population'!$C$2:$C$40000=M$4)*('Data - population'!$D$2:$D$40000))</f>
        <v>3006300</v>
      </c>
      <c r="N31" s="22" cm="1">
        <f t="array" ref="N31">SUMPRODUCT(('Data - population'!$B$2:$B$40000=$A31)*('Data - population'!$C$2:$C$40000=N$4)*('Data - population'!$D$2:$D$40000))</f>
        <v>59557400</v>
      </c>
      <c r="O31" s="22">
        <f t="shared" si="5"/>
        <v>0</v>
      </c>
    </row>
    <row r="32" spans="1:15" x14ac:dyDescent="0.2">
      <c r="A32" s="22" t="s">
        <v>75</v>
      </c>
      <c r="B32" s="49" cm="1">
        <f t="array" ref="B32">IF($B$3="Total fires",IF(OR(SUMPRODUCT(('Data - fires'!$A$2:$A$40804=B$4)*('Data - fires'!$B$2:$B$40804=$A32)*('Data - fires'!$D$2:$D$40804))=0,SUMPRODUCT(('Data - fires'!$A$2:$A$40804=B$4)*('Data - fires'!$B$2:$B$40804=$A32)*('Data - fires'!$D$2:$D$40804))=SUMPRODUCT(('Data - fires'!$A$2:$A$40804=B$4)*('Data - fires'!$B$2:$B$40804=$A32)*('Data - fires'!$C$2:$C$40804="Primary Fire")*('Data - fires'!$D$2:$D$40804))),"..",SUMPRODUCT(('Data - fires'!$A$2:$A$40804=B$4)*('Data - fires'!$B$2:$B$40804=$A32)*('Data - fires'!$D$2:$D$40804))),IF(SUMPRODUCT(('Data - fires'!$A$2:$A$40804=B$4)*('Data - fires'!$B$2:$B$40804=$A32)*('Data - fires'!$C$2:$C$40804="Primary Fire")*('Data - fires'!$D$2:$D$40804))=0,"..",SUMPRODUCT(('Data - fires'!$A$2:$A$40804=B$4)*('Data - fires'!$B$2:$B$40804=$A32)*('Data - fires'!$C$2:$C$40804="Primary Fire")*('Data - fires'!$D$2:$D$40804))))</f>
        <v>104348</v>
      </c>
      <c r="C32" s="49" cm="1">
        <f t="array" ref="C32">IF($B$3="Total fires",IF(OR(SUMPRODUCT(('Data - fires'!$A$2:$A$40804=C$4)*('Data - fires'!$B$2:$B$40804=$A32)*('Data - fires'!$D$2:$D$40804))=0,SUMPRODUCT(('Data - fires'!$A$2:$A$40804=C$4)*('Data - fires'!$B$2:$B$40804=$A32)*('Data - fires'!$D$2:$D$40804))=SUMPRODUCT(('Data - fires'!$A$2:$A$40804=C$4)*('Data - fires'!$B$2:$B$40804=$A32)*('Data - fires'!$C$2:$C$40804="Primary Fire")*('Data - fires'!$D$2:$D$40804))),"..",SUMPRODUCT(('Data - fires'!$A$2:$A$40804=C$4)*('Data - fires'!$B$2:$B$40804=$A32)*('Data - fires'!$D$2:$D$40804))),IF(SUMPRODUCT(('Data - fires'!$A$2:$A$40804=C$4)*('Data - fires'!$B$2:$B$40804=$A32)*('Data - fires'!$C$2:$C$40804="Primary Fire")*('Data - fires'!$D$2:$D$40804))=0,"..",SUMPRODUCT(('Data - fires'!$A$2:$A$40804=C$4)*('Data - fires'!$B$2:$B$40804=$A32)*('Data - fires'!$C$2:$C$40804="Primary Fire")*('Data - fires'!$D$2:$D$40804))))</f>
        <v>13174</v>
      </c>
      <c r="D32" s="49" cm="1">
        <f t="array" ref="D32">IF($B$3="Total fires",IF(OR(SUMPRODUCT(('Data - fires'!$A$2:$A$40804=D$4)*('Data - fires'!$B$2:$B$40804=$A32)*('Data - fires'!$D$2:$D$40804))=0,SUMPRODUCT(('Data - fires'!$A$2:$A$40804=D$4)*('Data - fires'!$B$2:$B$40804=$A32)*('Data - fires'!$D$2:$D$40804))=SUMPRODUCT(('Data - fires'!$A$2:$A$40804=D$4)*('Data - fires'!$B$2:$B$40804=$A32)*('Data - fires'!$C$2:$C$40804="Primary Fire")*('Data - fires'!$D$2:$D$40804))),"..",SUMPRODUCT(('Data - fires'!$A$2:$A$40804=D$4)*('Data - fires'!$B$2:$B$40804=$A32)*('Data - fires'!$D$2:$D$40804))),IF(SUMPRODUCT(('Data - fires'!$A$2:$A$40804=D$4)*('Data - fires'!$B$2:$B$40804=$A32)*('Data - fires'!$C$2:$C$40804="Primary Fire")*('Data - fires'!$D$2:$D$40804))=0,"..",SUMPRODUCT(('Data - fires'!$A$2:$A$40804=D$4)*('Data - fires'!$B$2:$B$40804=$A32)*('Data - fires'!$C$2:$C$40804="Primary Fire")*('Data - fires'!$D$2:$D$40804))))</f>
        <v>6985</v>
      </c>
      <c r="E32" s="49" cm="1">
        <f t="array" ref="E32">IF(SUMPRODUCT(('Data - fires'!$A$2:$A$40804=E$4)*('Data - fires'!$B$2:$B$40804=$A32)*('Data - fires'!$C$2:$C$40804=$B$3)*('Data - fires'!$D$2:$D$40804))=0,IF(OR(B32="..",C32="..",D32=".."),"..",B32+C32+D32),SUMPRODUCT(('Data - fires'!$A$2:$A$40804=E$4)*('Data - fires'!$B$2:$B$40804=$A32)*('Data - fires'!$C$2:$C$40804=$B$3)*('Data - fires'!$D$2:$D$40804)))</f>
        <v>124507</v>
      </c>
      <c r="F32" s="49">
        <f t="shared" si="0"/>
        <v>2014</v>
      </c>
      <c r="G32" s="49">
        <f t="shared" si="1"/>
        <v>2532</v>
      </c>
      <c r="H32" s="49">
        <f t="shared" si="2"/>
        <v>2308</v>
      </c>
      <c r="I32" s="49">
        <f t="shared" si="3"/>
        <v>2074</v>
      </c>
      <c r="K32" s="22" cm="1">
        <f t="array" ref="K32">IF(SUMPRODUCT(('Data - population'!$B$2:$B$40000=$A32)*('Data - population'!$C$2:$C$40000=K$4)*('Data - population'!$D$2:$D$40000))=0,"..",SUMPRODUCT(('Data - population'!$B$2:$B$40000=$A32)*('Data - population'!$C$2:$C$40000=K$4)*('Data - population'!$D$2:$D$40000)))</f>
        <v>51815900</v>
      </c>
      <c r="L32" s="22" cm="1">
        <f t="array" ref="L32">SUMPRODUCT(('Data - population'!$B$2:$B$40000=$A32)*('Data - population'!$C$2:$C$40000=L$4)*('Data - population'!$D$2:$D$40000))</f>
        <v>5202900</v>
      </c>
      <c r="M32" s="22" cm="1">
        <f t="array" ref="M32">SUMPRODUCT(('Data - population'!$B$2:$B$40000=$A32)*('Data - population'!$C$2:$C$40000=M$4)*('Data - population'!$D$2:$D$40000))</f>
        <v>3025900</v>
      </c>
      <c r="N32" s="22" cm="1">
        <f t="array" ref="N32">SUMPRODUCT(('Data - population'!$B$2:$B$40000=$A32)*('Data - population'!$C$2:$C$40000=N$4)*('Data - population'!$D$2:$D$40000))</f>
        <v>60044600</v>
      </c>
      <c r="O32" s="22">
        <f t="shared" si="5"/>
        <v>100</v>
      </c>
    </row>
    <row r="33" spans="1:15" x14ac:dyDescent="0.2">
      <c r="A33" s="22" t="s">
        <v>76</v>
      </c>
      <c r="B33" s="49" cm="1">
        <f t="array" ref="B33">IF($B$3="Total fires",IF(OR(SUMPRODUCT(('Data - fires'!$A$2:$A$40804=B$4)*('Data - fires'!$B$2:$B$40804=$A33)*('Data - fires'!$D$2:$D$40804))=0,SUMPRODUCT(('Data - fires'!$A$2:$A$40804=B$4)*('Data - fires'!$B$2:$B$40804=$A33)*('Data - fires'!$D$2:$D$40804))=SUMPRODUCT(('Data - fires'!$A$2:$A$40804=B$4)*('Data - fires'!$B$2:$B$40804=$A33)*('Data - fires'!$C$2:$C$40804="Primary Fire")*('Data - fires'!$D$2:$D$40804))),"..",SUMPRODUCT(('Data - fires'!$A$2:$A$40804=B$4)*('Data - fires'!$B$2:$B$40804=$A33)*('Data - fires'!$D$2:$D$40804))),IF(SUMPRODUCT(('Data - fires'!$A$2:$A$40804=B$4)*('Data - fires'!$B$2:$B$40804=$A33)*('Data - fires'!$C$2:$C$40804="Primary Fire")*('Data - fires'!$D$2:$D$40804))=0,"..",SUMPRODUCT(('Data - fires'!$A$2:$A$40804=B$4)*('Data - fires'!$B$2:$B$40804=$A33)*('Data - fires'!$C$2:$C$40804="Primary Fire")*('Data - fires'!$D$2:$D$40804))))</f>
        <v>101159</v>
      </c>
      <c r="C33" s="49" cm="1">
        <f t="array" ref="C33">IF($B$3="Total fires",IF(OR(SUMPRODUCT(('Data - fires'!$A$2:$A$40804=C$4)*('Data - fires'!$B$2:$B$40804=$A33)*('Data - fires'!$D$2:$D$40804))=0,SUMPRODUCT(('Data - fires'!$A$2:$A$40804=C$4)*('Data - fires'!$B$2:$B$40804=$A33)*('Data - fires'!$D$2:$D$40804))=SUMPRODUCT(('Data - fires'!$A$2:$A$40804=C$4)*('Data - fires'!$B$2:$B$40804=$A33)*('Data - fires'!$C$2:$C$40804="Primary Fire")*('Data - fires'!$D$2:$D$40804))),"..",SUMPRODUCT(('Data - fires'!$A$2:$A$40804=C$4)*('Data - fires'!$B$2:$B$40804=$A33)*('Data - fires'!$D$2:$D$40804))),IF(SUMPRODUCT(('Data - fires'!$A$2:$A$40804=C$4)*('Data - fires'!$B$2:$B$40804=$A33)*('Data - fires'!$C$2:$C$40804="Primary Fire")*('Data - fires'!$D$2:$D$40804))=0,"..",SUMPRODUCT(('Data - fires'!$A$2:$A$40804=C$4)*('Data - fires'!$B$2:$B$40804=$A33)*('Data - fires'!$C$2:$C$40804="Primary Fire")*('Data - fires'!$D$2:$D$40804))))</f>
        <v>13992</v>
      </c>
      <c r="D33" s="49" cm="1">
        <f t="array" ref="D33">IF($B$3="Total fires",IF(OR(SUMPRODUCT(('Data - fires'!$A$2:$A$40804=D$4)*('Data - fires'!$B$2:$B$40804=$A33)*('Data - fires'!$D$2:$D$40804))=0,SUMPRODUCT(('Data - fires'!$A$2:$A$40804=D$4)*('Data - fires'!$B$2:$B$40804=$A33)*('Data - fires'!$D$2:$D$40804))=SUMPRODUCT(('Data - fires'!$A$2:$A$40804=D$4)*('Data - fires'!$B$2:$B$40804=$A33)*('Data - fires'!$C$2:$C$40804="Primary Fire")*('Data - fires'!$D$2:$D$40804))),"..",SUMPRODUCT(('Data - fires'!$A$2:$A$40804=D$4)*('Data - fires'!$B$2:$B$40804=$A33)*('Data - fires'!$D$2:$D$40804))),IF(SUMPRODUCT(('Data - fires'!$A$2:$A$40804=D$4)*('Data - fires'!$B$2:$B$40804=$A33)*('Data - fires'!$C$2:$C$40804="Primary Fire")*('Data - fires'!$D$2:$D$40804))=0,"..",SUMPRODUCT(('Data - fires'!$A$2:$A$40804=D$4)*('Data - fires'!$B$2:$B$40804=$A33)*('Data - fires'!$C$2:$C$40804="Primary Fire")*('Data - fires'!$D$2:$D$40804))))</f>
        <v>6800</v>
      </c>
      <c r="E33" s="49" cm="1">
        <f t="array" ref="E33">IF(SUMPRODUCT(('Data - fires'!$A$2:$A$40804=E$4)*('Data - fires'!$B$2:$B$40804=$A33)*('Data - fires'!$C$2:$C$40804=$B$3)*('Data - fires'!$D$2:$D$40804))=0,IF(OR(B33="..",C33="..",D33=".."),"..",B33+C33+D33),SUMPRODUCT(('Data - fires'!$A$2:$A$40804=E$4)*('Data - fires'!$B$2:$B$40804=$A33)*('Data - fires'!$C$2:$C$40804=$B$3)*('Data - fires'!$D$2:$D$40804)))</f>
        <v>121951</v>
      </c>
      <c r="F33" s="49">
        <f t="shared" si="0"/>
        <v>1938</v>
      </c>
      <c r="G33" s="49">
        <f t="shared" si="1"/>
        <v>2674</v>
      </c>
      <c r="H33" s="49">
        <f t="shared" si="2"/>
        <v>2238</v>
      </c>
      <c r="I33" s="49">
        <f t="shared" si="3"/>
        <v>2017</v>
      </c>
      <c r="K33" s="22" cm="1">
        <f t="array" ref="K33">IF(SUMPRODUCT(('Data - population'!$B$2:$B$40000=$A33)*('Data - population'!$C$2:$C$40000=K$4)*('Data - population'!$D$2:$D$40000))=0,"..",SUMPRODUCT(('Data - population'!$B$2:$B$40000=$A33)*('Data - population'!$C$2:$C$40000=K$4)*('Data - population'!$D$2:$D$40000)))</f>
        <v>52196400</v>
      </c>
      <c r="L33" s="22" cm="1">
        <f t="array" ref="L33">SUMPRODUCT(('Data - population'!$B$2:$B$40000=$A33)*('Data - population'!$C$2:$C$40000=L$4)*('Data - population'!$D$2:$D$40000))</f>
        <v>5231900</v>
      </c>
      <c r="M33" s="22" cm="1">
        <f t="array" ref="M33">SUMPRODUCT(('Data - population'!$B$2:$B$40000=$A33)*('Data - population'!$C$2:$C$40000=M$4)*('Data - population'!$D$2:$D$40000))</f>
        <v>3038900</v>
      </c>
      <c r="N33" s="22" cm="1">
        <f t="array" ref="N33">SUMPRODUCT(('Data - population'!$B$2:$B$40000=$A33)*('Data - population'!$C$2:$C$40000=N$4)*('Data - population'!$D$2:$D$40000))</f>
        <v>60467200</v>
      </c>
      <c r="O33" s="22">
        <f t="shared" si="5"/>
        <v>0</v>
      </c>
    </row>
    <row r="34" spans="1:15" x14ac:dyDescent="0.2">
      <c r="A34" s="22" t="s">
        <v>33</v>
      </c>
      <c r="B34" s="49" cm="1">
        <f t="array" ref="B34">IF($B$3="Total fires",IF(OR(SUMPRODUCT(('Data - fires'!$A$2:$A$40804=B$4)*('Data - fires'!$B$2:$B$40804=$A34)*('Data - fires'!$D$2:$D$40804))=0,SUMPRODUCT(('Data - fires'!$A$2:$A$40804=B$4)*('Data - fires'!$B$2:$B$40804=$A34)*('Data - fires'!$D$2:$D$40804))=SUMPRODUCT(('Data - fires'!$A$2:$A$40804=B$4)*('Data - fires'!$B$2:$B$40804=$A34)*('Data - fires'!$C$2:$C$40804="Primary Fire")*('Data - fires'!$D$2:$D$40804))),"..",SUMPRODUCT(('Data - fires'!$A$2:$A$40804=B$4)*('Data - fires'!$B$2:$B$40804=$A34)*('Data - fires'!$D$2:$D$40804))),IF(SUMPRODUCT(('Data - fires'!$A$2:$A$40804=B$4)*('Data - fires'!$B$2:$B$40804=$A34)*('Data - fires'!$C$2:$C$40804="Primary Fire")*('Data - fires'!$D$2:$D$40804))=0,"..",SUMPRODUCT(('Data - fires'!$A$2:$A$40804=B$4)*('Data - fires'!$B$2:$B$40804=$A34)*('Data - fires'!$C$2:$C$40804="Primary Fire")*('Data - fires'!$D$2:$D$40804))))</f>
        <v>92262</v>
      </c>
      <c r="C34" s="49" cm="1">
        <f t="array" ref="C34">IF($B$3="Total fires",IF(OR(SUMPRODUCT(('Data - fires'!$A$2:$A$40804=C$4)*('Data - fires'!$B$2:$B$40804=$A34)*('Data - fires'!$D$2:$D$40804))=0,SUMPRODUCT(('Data - fires'!$A$2:$A$40804=C$4)*('Data - fires'!$B$2:$B$40804=$A34)*('Data - fires'!$D$2:$D$40804))=SUMPRODUCT(('Data - fires'!$A$2:$A$40804=C$4)*('Data - fires'!$B$2:$B$40804=$A34)*('Data - fires'!$C$2:$C$40804="Primary Fire")*('Data - fires'!$D$2:$D$40804))),"..",SUMPRODUCT(('Data - fires'!$A$2:$A$40804=C$4)*('Data - fires'!$B$2:$B$40804=$A34)*('Data - fires'!$D$2:$D$40804))),IF(SUMPRODUCT(('Data - fires'!$A$2:$A$40804=C$4)*('Data - fires'!$B$2:$B$40804=$A34)*('Data - fires'!$C$2:$C$40804="Primary Fire")*('Data - fires'!$D$2:$D$40804))=0,"..",SUMPRODUCT(('Data - fires'!$A$2:$A$40804=C$4)*('Data - fires'!$B$2:$B$40804=$A34)*('Data - fires'!$C$2:$C$40804="Primary Fire")*('Data - fires'!$D$2:$D$40804))))</f>
        <v>13144</v>
      </c>
      <c r="D34" s="49" cm="1">
        <f t="array" ref="D34">IF($B$3="Total fires",IF(OR(SUMPRODUCT(('Data - fires'!$A$2:$A$40804=D$4)*('Data - fires'!$B$2:$B$40804=$A34)*('Data - fires'!$D$2:$D$40804))=0,SUMPRODUCT(('Data - fires'!$A$2:$A$40804=D$4)*('Data - fires'!$B$2:$B$40804=$A34)*('Data - fires'!$D$2:$D$40804))=SUMPRODUCT(('Data - fires'!$A$2:$A$40804=D$4)*('Data - fires'!$B$2:$B$40804=$A34)*('Data - fires'!$C$2:$C$40804="Primary Fire")*('Data - fires'!$D$2:$D$40804))),"..",SUMPRODUCT(('Data - fires'!$A$2:$A$40804=D$4)*('Data - fires'!$B$2:$B$40804=$A34)*('Data - fires'!$D$2:$D$40804))),IF(SUMPRODUCT(('Data - fires'!$A$2:$A$40804=D$4)*('Data - fires'!$B$2:$B$40804=$A34)*('Data - fires'!$C$2:$C$40804="Primary Fire")*('Data - fires'!$D$2:$D$40804))=0,"..",SUMPRODUCT(('Data - fires'!$A$2:$A$40804=D$4)*('Data - fires'!$B$2:$B$40804=$A34)*('Data - fires'!$C$2:$C$40804="Primary Fire")*('Data - fires'!$D$2:$D$40804))))</f>
        <v>6414</v>
      </c>
      <c r="E34" s="49" cm="1">
        <f t="array" ref="E34">IF(SUMPRODUCT(('Data - fires'!$A$2:$A$40804=E$4)*('Data - fires'!$B$2:$B$40804=$A34)*('Data - fires'!$C$2:$C$40804=$B$3)*('Data - fires'!$D$2:$D$40804))=0,IF(OR(B34="..",C34="..",D34=".."),"..",B34+C34+D34),SUMPRODUCT(('Data - fires'!$A$2:$A$40804=E$4)*('Data - fires'!$B$2:$B$40804=$A34)*('Data - fires'!$C$2:$C$40804=$B$3)*('Data - fires'!$D$2:$D$40804)))</f>
        <v>111820</v>
      </c>
      <c r="F34" s="49">
        <f t="shared" si="0"/>
        <v>1753</v>
      </c>
      <c r="G34" s="49">
        <f t="shared" si="1"/>
        <v>2498</v>
      </c>
      <c r="H34" s="49">
        <f t="shared" si="2"/>
        <v>2103</v>
      </c>
      <c r="I34" s="49">
        <f t="shared" si="3"/>
        <v>1834</v>
      </c>
      <c r="K34" s="22" cm="1">
        <f t="array" ref="K34">IF(SUMPRODUCT(('Data - population'!$B$2:$B$40000=$A34)*('Data - population'!$C$2:$C$40000=K$4)*('Data - population'!$D$2:$D$40000))=0,"..",SUMPRODUCT(('Data - population'!$B$2:$B$40000=$A34)*('Data - population'!$C$2:$C$40000=K$4)*('Data - population'!$D$2:$D$40000)))</f>
        <v>52642500</v>
      </c>
      <c r="L34" s="22" cm="1">
        <f t="array" ref="L34">SUMPRODUCT(('Data - population'!$B$2:$B$40000=$A34)*('Data - population'!$C$2:$C$40000=L$4)*('Data - population'!$D$2:$D$40000))</f>
        <v>5262200</v>
      </c>
      <c r="M34" s="22" cm="1">
        <f t="array" ref="M34">SUMPRODUCT(('Data - population'!$B$2:$B$40000=$A34)*('Data - population'!$C$2:$C$40000=M$4)*('Data - population'!$D$2:$D$40000))</f>
        <v>3050000</v>
      </c>
      <c r="N34" s="22" cm="1">
        <f t="array" ref="N34">SUMPRODUCT(('Data - population'!$B$2:$B$40000=$A34)*('Data - population'!$C$2:$C$40000=N$4)*('Data - population'!$D$2:$D$40000))</f>
        <v>60954600</v>
      </c>
      <c r="O34" s="22">
        <f t="shared" si="5"/>
        <v>100</v>
      </c>
    </row>
    <row r="35" spans="1:15" x14ac:dyDescent="0.2">
      <c r="A35" s="22" t="s">
        <v>34</v>
      </c>
      <c r="B35" s="49" cm="1">
        <f t="array" ref="B35">IF($B$3="Total fires",IF(OR(SUMPRODUCT(('Data - fires'!$A$2:$A$40804=B$4)*('Data - fires'!$B$2:$B$40804=$A35)*('Data - fires'!$D$2:$D$40804))=0,SUMPRODUCT(('Data - fires'!$A$2:$A$40804=B$4)*('Data - fires'!$B$2:$B$40804=$A35)*('Data - fires'!$D$2:$D$40804))=SUMPRODUCT(('Data - fires'!$A$2:$A$40804=B$4)*('Data - fires'!$B$2:$B$40804=$A35)*('Data - fires'!$C$2:$C$40804="Primary Fire")*('Data - fires'!$D$2:$D$40804))),"..",SUMPRODUCT(('Data - fires'!$A$2:$A$40804=B$4)*('Data - fires'!$B$2:$B$40804=$A35)*('Data - fires'!$D$2:$D$40804))),IF(SUMPRODUCT(('Data - fires'!$A$2:$A$40804=B$4)*('Data - fires'!$B$2:$B$40804=$A35)*('Data - fires'!$C$2:$C$40804="Primary Fire")*('Data - fires'!$D$2:$D$40804))=0,"..",SUMPRODUCT(('Data - fires'!$A$2:$A$40804=B$4)*('Data - fires'!$B$2:$B$40804=$A35)*('Data - fires'!$C$2:$C$40804="Primary Fire")*('Data - fires'!$D$2:$D$40804))))</f>
        <v>86990</v>
      </c>
      <c r="C35" s="49" cm="1">
        <f t="array" ref="C35">IF($B$3="Total fires",IF(OR(SUMPRODUCT(('Data - fires'!$A$2:$A$40804=C$4)*('Data - fires'!$B$2:$B$40804=$A35)*('Data - fires'!$D$2:$D$40804))=0,SUMPRODUCT(('Data - fires'!$A$2:$A$40804=C$4)*('Data - fires'!$B$2:$B$40804=$A35)*('Data - fires'!$D$2:$D$40804))=SUMPRODUCT(('Data - fires'!$A$2:$A$40804=C$4)*('Data - fires'!$B$2:$B$40804=$A35)*('Data - fires'!$C$2:$C$40804="Primary Fire")*('Data - fires'!$D$2:$D$40804))),"..",SUMPRODUCT(('Data - fires'!$A$2:$A$40804=C$4)*('Data - fires'!$B$2:$B$40804=$A35)*('Data - fires'!$D$2:$D$40804))),IF(SUMPRODUCT(('Data - fires'!$A$2:$A$40804=C$4)*('Data - fires'!$B$2:$B$40804=$A35)*('Data - fires'!$C$2:$C$40804="Primary Fire")*('Data - fires'!$D$2:$D$40804))=0,"..",SUMPRODUCT(('Data - fires'!$A$2:$A$40804=C$4)*('Data - fires'!$B$2:$B$40804=$A35)*('Data - fires'!$C$2:$C$40804="Primary Fire")*('Data - fires'!$D$2:$D$40804))))</f>
        <v>12411</v>
      </c>
      <c r="D35" s="49" cm="1">
        <f t="array" ref="D35">IF($B$3="Total fires",IF(OR(SUMPRODUCT(('Data - fires'!$A$2:$A$40804=D$4)*('Data - fires'!$B$2:$B$40804=$A35)*('Data - fires'!$D$2:$D$40804))=0,SUMPRODUCT(('Data - fires'!$A$2:$A$40804=D$4)*('Data - fires'!$B$2:$B$40804=$A35)*('Data - fires'!$D$2:$D$40804))=SUMPRODUCT(('Data - fires'!$A$2:$A$40804=D$4)*('Data - fires'!$B$2:$B$40804=$A35)*('Data - fires'!$C$2:$C$40804="Primary Fire")*('Data - fires'!$D$2:$D$40804))),"..",SUMPRODUCT(('Data - fires'!$A$2:$A$40804=D$4)*('Data - fires'!$B$2:$B$40804=$A35)*('Data - fires'!$D$2:$D$40804))),IF(SUMPRODUCT(('Data - fires'!$A$2:$A$40804=D$4)*('Data - fires'!$B$2:$B$40804=$A35)*('Data - fires'!$C$2:$C$40804="Primary Fire")*('Data - fires'!$D$2:$D$40804))=0,"..",SUMPRODUCT(('Data - fires'!$A$2:$A$40804=D$4)*('Data - fires'!$B$2:$B$40804=$A35)*('Data - fires'!$C$2:$C$40804="Primary Fire")*('Data - fires'!$D$2:$D$40804))))</f>
        <v>5690</v>
      </c>
      <c r="E35" s="49" cm="1">
        <f t="array" ref="E35">IF(SUMPRODUCT(('Data - fires'!$A$2:$A$40804=E$4)*('Data - fires'!$B$2:$B$40804=$A35)*('Data - fires'!$C$2:$C$40804=$B$3)*('Data - fires'!$D$2:$D$40804))=0,IF(OR(B35="..",C35="..",D35=".."),"..",B35+C35+D35),SUMPRODUCT(('Data - fires'!$A$2:$A$40804=E$4)*('Data - fires'!$B$2:$B$40804=$A35)*('Data - fires'!$C$2:$C$40804=$B$3)*('Data - fires'!$D$2:$D$40804)))</f>
        <v>105091</v>
      </c>
      <c r="F35" s="49">
        <f t="shared" si="0"/>
        <v>1638</v>
      </c>
      <c r="G35" s="49">
        <f t="shared" si="1"/>
        <v>2342</v>
      </c>
      <c r="H35" s="49">
        <f t="shared" si="2"/>
        <v>1857</v>
      </c>
      <c r="I35" s="49">
        <f t="shared" si="3"/>
        <v>1710</v>
      </c>
      <c r="K35" s="22" cm="1">
        <f t="array" ref="K35">IF(SUMPRODUCT(('Data - population'!$B$2:$B$40000=$A35)*('Data - population'!$C$2:$C$40000=K$4)*('Data - population'!$D$2:$D$40000))=0,"..",SUMPRODUCT(('Data - population'!$B$2:$B$40000=$A35)*('Data - population'!$C$2:$C$40000=K$4)*('Data - population'!$D$2:$D$40000)))</f>
        <v>53107200</v>
      </c>
      <c r="L35" s="22" cm="1">
        <f t="array" ref="L35">SUMPRODUCT(('Data - population'!$B$2:$B$40000=$A35)*('Data - population'!$C$2:$C$40000=L$4)*('Data - population'!$D$2:$D$40000))</f>
        <v>5299900</v>
      </c>
      <c r="M35" s="22" cm="1">
        <f t="array" ref="M35">SUMPRODUCT(('Data - population'!$B$2:$B$40000=$A35)*('Data - population'!$C$2:$C$40000=M$4)*('Data - population'!$D$2:$D$40000))</f>
        <v>3063800</v>
      </c>
      <c r="N35" s="22" cm="1">
        <f t="array" ref="N35">SUMPRODUCT(('Data - population'!$B$2:$B$40000=$A35)*('Data - population'!$C$2:$C$40000=N$4)*('Data - population'!$D$2:$D$40000))</f>
        <v>61470800</v>
      </c>
      <c r="O35" s="22">
        <f t="shared" si="5"/>
        <v>100</v>
      </c>
    </row>
    <row r="36" spans="1:15" x14ac:dyDescent="0.2">
      <c r="A36" s="22" t="s">
        <v>35</v>
      </c>
      <c r="B36" s="49" cm="1">
        <f t="array" ref="B36">IF($B$3="Total fires",IF(OR(SUMPRODUCT(('Data - fires'!$A$2:$A$40804=B$4)*('Data - fires'!$B$2:$B$40804=$A36)*('Data - fires'!$D$2:$D$40804))=0,SUMPRODUCT(('Data - fires'!$A$2:$A$40804=B$4)*('Data - fires'!$B$2:$B$40804=$A36)*('Data - fires'!$D$2:$D$40804))=SUMPRODUCT(('Data - fires'!$A$2:$A$40804=B$4)*('Data - fires'!$B$2:$B$40804=$A36)*('Data - fires'!$C$2:$C$40804="Primary Fire")*('Data - fires'!$D$2:$D$40804))),"..",SUMPRODUCT(('Data - fires'!$A$2:$A$40804=B$4)*('Data - fires'!$B$2:$B$40804=$A36)*('Data - fires'!$D$2:$D$40804))),IF(SUMPRODUCT(('Data - fires'!$A$2:$A$40804=B$4)*('Data - fires'!$B$2:$B$40804=$A36)*('Data - fires'!$C$2:$C$40804="Primary Fire")*('Data - fires'!$D$2:$D$40804))=0,"..",SUMPRODUCT(('Data - fires'!$A$2:$A$40804=B$4)*('Data - fires'!$B$2:$B$40804=$A36)*('Data - fires'!$C$2:$C$40804="Primary Fire")*('Data - fires'!$D$2:$D$40804))))</f>
        <v>74730</v>
      </c>
      <c r="C36" s="49" cm="1">
        <f t="array" ref="C36">IF($B$3="Total fires",IF(OR(SUMPRODUCT(('Data - fires'!$A$2:$A$40804=C$4)*('Data - fires'!$B$2:$B$40804=$A36)*('Data - fires'!$D$2:$D$40804))=0,SUMPRODUCT(('Data - fires'!$A$2:$A$40804=C$4)*('Data - fires'!$B$2:$B$40804=$A36)*('Data - fires'!$D$2:$D$40804))=SUMPRODUCT(('Data - fires'!$A$2:$A$40804=C$4)*('Data - fires'!$B$2:$B$40804=$A36)*('Data - fires'!$C$2:$C$40804="Primary Fire")*('Data - fires'!$D$2:$D$40804))),"..",SUMPRODUCT(('Data - fires'!$A$2:$A$40804=C$4)*('Data - fires'!$B$2:$B$40804=$A36)*('Data - fires'!$D$2:$D$40804))),IF(SUMPRODUCT(('Data - fires'!$A$2:$A$40804=C$4)*('Data - fires'!$B$2:$B$40804=$A36)*('Data - fires'!$C$2:$C$40804="Primary Fire")*('Data - fires'!$D$2:$D$40804))=0,"..",SUMPRODUCT(('Data - fires'!$A$2:$A$40804=C$4)*('Data - fires'!$B$2:$B$40804=$A36)*('Data - fires'!$C$2:$C$40804="Primary Fire")*('Data - fires'!$D$2:$D$40804))))</f>
        <v>11086</v>
      </c>
      <c r="D36" s="49" cm="1">
        <f t="array" ref="D36">IF($B$3="Total fires",IF(OR(SUMPRODUCT(('Data - fires'!$A$2:$A$40804=D$4)*('Data - fires'!$B$2:$B$40804=$A36)*('Data - fires'!$D$2:$D$40804))=0,SUMPRODUCT(('Data - fires'!$A$2:$A$40804=D$4)*('Data - fires'!$B$2:$B$40804=$A36)*('Data - fires'!$D$2:$D$40804))=SUMPRODUCT(('Data - fires'!$A$2:$A$40804=D$4)*('Data - fires'!$B$2:$B$40804=$A36)*('Data - fires'!$C$2:$C$40804="Primary Fire")*('Data - fires'!$D$2:$D$40804))),"..",SUMPRODUCT(('Data - fires'!$A$2:$A$40804=D$4)*('Data - fires'!$B$2:$B$40804=$A36)*('Data - fires'!$D$2:$D$40804))),IF(SUMPRODUCT(('Data - fires'!$A$2:$A$40804=D$4)*('Data - fires'!$B$2:$B$40804=$A36)*('Data - fires'!$C$2:$C$40804="Primary Fire")*('Data - fires'!$D$2:$D$40804))=0,"..",SUMPRODUCT(('Data - fires'!$A$2:$A$40804=D$4)*('Data - fires'!$B$2:$B$40804=$A36)*('Data - fires'!$C$2:$C$40804="Primary Fire")*('Data - fires'!$D$2:$D$40804))))</f>
        <v>4745</v>
      </c>
      <c r="E36" s="49" cm="1">
        <f t="array" ref="E36">IF(SUMPRODUCT(('Data - fires'!$A$2:$A$40804=E$4)*('Data - fires'!$B$2:$B$40804=$A36)*('Data - fires'!$C$2:$C$40804=$B$3)*('Data - fires'!$D$2:$D$40804))=0,IF(OR(B36="..",C36="..",D36=".."),"..",B36+C36+D36),SUMPRODUCT(('Data - fires'!$A$2:$A$40804=E$4)*('Data - fires'!$B$2:$B$40804=$A36)*('Data - fires'!$C$2:$C$40804=$B$3)*('Data - fires'!$D$2:$D$40804)))</f>
        <v>90561</v>
      </c>
      <c r="F36" s="49">
        <f>IF(OR(B36="..",K36=".."),"..",ROUND(1000000*(B36/K36),0))</f>
        <v>1397</v>
      </c>
      <c r="G36" s="49">
        <f t="shared" si="1"/>
        <v>2088</v>
      </c>
      <c r="H36" s="49">
        <f t="shared" si="2"/>
        <v>1545</v>
      </c>
      <c r="I36" s="49">
        <f t="shared" si="3"/>
        <v>1463</v>
      </c>
      <c r="K36" s="22" cm="1">
        <f t="array" ref="K36">IF(SUMPRODUCT(('Data - population'!$B$2:$B$40000=$A36)*('Data - population'!$C$2:$C$40000=K$4)*('Data - population'!$D$2:$D$40000))=0,"..",SUMPRODUCT(('Data - population'!$B$2:$B$40000=$A36)*('Data - population'!$C$2:$C$40000=K$4)*('Data - population'!$D$2:$D$40000)))</f>
        <v>53506800</v>
      </c>
      <c r="L36" s="22" cm="1">
        <f t="array" ref="L36">SUMPRODUCT(('Data - population'!$B$2:$B$40000=$A36)*('Data - population'!$C$2:$C$40000=L$4)*('Data - population'!$D$2:$D$40000))</f>
        <v>5308200</v>
      </c>
      <c r="M36" s="22" cm="1">
        <f t="array" ref="M36">SUMPRODUCT(('Data - population'!$B$2:$B$40000=$A36)*('Data - population'!$C$2:$C$40000=M$4)*('Data - population'!$D$2:$D$40000))</f>
        <v>3070900</v>
      </c>
      <c r="N36" s="22" cm="1">
        <f t="array" ref="N36">SUMPRODUCT(('Data - population'!$B$2:$B$40000=$A36)*('Data - population'!$C$2:$C$40000=N$4)*('Data - population'!$D$2:$D$40000))</f>
        <v>61885900</v>
      </c>
      <c r="O36" s="22">
        <f t="shared" si="5"/>
        <v>0</v>
      </c>
    </row>
    <row r="37" spans="1:15" ht="15" customHeight="1" x14ac:dyDescent="0.2">
      <c r="A37" s="22" t="s">
        <v>36</v>
      </c>
      <c r="B37" s="49" cm="1">
        <f t="array" ref="B37">IF($B$3="Total fires",IF(OR(SUMPRODUCT(('Data - fires'!$A$2:$A$40804=B$4)*('Data - fires'!$B$2:$B$40804=$A37)*('Data - fires'!$D$2:$D$40804))=0,SUMPRODUCT(('Data - fires'!$A$2:$A$40804=B$4)*('Data - fires'!$B$2:$B$40804=$A37)*('Data - fires'!$D$2:$D$40804))=SUMPRODUCT(('Data - fires'!$A$2:$A$40804=B$4)*('Data - fires'!$B$2:$B$40804=$A37)*('Data - fires'!$C$2:$C$40804="Primary Fire")*('Data - fires'!$D$2:$D$40804))),"..",SUMPRODUCT(('Data - fires'!$A$2:$A$40804=B$4)*('Data - fires'!$B$2:$B$40804=$A37)*('Data - fires'!$D$2:$D$40804))),IF(SUMPRODUCT(('Data - fires'!$A$2:$A$40804=B$4)*('Data - fires'!$B$2:$B$40804=$A37)*('Data - fires'!$C$2:$C$40804="Primary Fire")*('Data - fires'!$D$2:$D$40804))=0,"..",SUMPRODUCT(('Data - fires'!$A$2:$A$40804=B$4)*('Data - fires'!$B$2:$B$40804=$A37)*('Data - fires'!$C$2:$C$40804="Primary Fire")*('Data - fires'!$D$2:$D$40804))))</f>
        <v>73252</v>
      </c>
      <c r="C37" s="49" cm="1">
        <f t="array" ref="C37">IF($B$3="Total fires",IF(OR(SUMPRODUCT(('Data - fires'!$A$2:$A$40804=C$4)*('Data - fires'!$B$2:$B$40804=$A37)*('Data - fires'!$D$2:$D$40804))=0,SUMPRODUCT(('Data - fires'!$A$2:$A$40804=C$4)*('Data - fires'!$B$2:$B$40804=$A37)*('Data - fires'!$D$2:$D$40804))=SUMPRODUCT(('Data - fires'!$A$2:$A$40804=C$4)*('Data - fires'!$B$2:$B$40804=$A37)*('Data - fires'!$C$2:$C$40804="Primary Fire")*('Data - fires'!$D$2:$D$40804))),"..",SUMPRODUCT(('Data - fires'!$A$2:$A$40804=C$4)*('Data - fires'!$B$2:$B$40804=$A37)*('Data - fires'!$D$2:$D$40804))),IF(SUMPRODUCT(('Data - fires'!$A$2:$A$40804=C$4)*('Data - fires'!$B$2:$B$40804=$A37)*('Data - fires'!$C$2:$C$40804="Primary Fire")*('Data - fires'!$D$2:$D$40804))=0,"..",SUMPRODUCT(('Data - fires'!$A$2:$A$40804=C$4)*('Data - fires'!$B$2:$B$40804=$A37)*('Data - fires'!$C$2:$C$40804="Primary Fire")*('Data - fires'!$D$2:$D$40804))))</f>
        <v>10521</v>
      </c>
      <c r="D37" s="49" cm="1">
        <f t="array" ref="D37">IF($B$3="Total fires",IF(OR(SUMPRODUCT(('Data - fires'!$A$2:$A$40804=D$4)*('Data - fires'!$B$2:$B$40804=$A37)*('Data - fires'!$D$2:$D$40804))=0,SUMPRODUCT(('Data - fires'!$A$2:$A$40804=D$4)*('Data - fires'!$B$2:$B$40804=$A37)*('Data - fires'!$D$2:$D$40804))=SUMPRODUCT(('Data - fires'!$A$2:$A$40804=D$4)*('Data - fires'!$B$2:$B$40804=$A37)*('Data - fires'!$C$2:$C$40804="Primary Fire")*('Data - fires'!$D$2:$D$40804))),"..",SUMPRODUCT(('Data - fires'!$A$2:$A$40804=D$4)*('Data - fires'!$B$2:$B$40804=$A37)*('Data - fires'!$D$2:$D$40804))),IF(SUMPRODUCT(('Data - fires'!$A$2:$A$40804=D$4)*('Data - fires'!$B$2:$B$40804=$A37)*('Data - fires'!$C$2:$C$40804="Primary Fire")*('Data - fires'!$D$2:$D$40804))=0,"..",SUMPRODUCT(('Data - fires'!$A$2:$A$40804=D$4)*('Data - fires'!$B$2:$B$40804=$A37)*('Data - fires'!$C$2:$C$40804="Primary Fire")*('Data - fires'!$D$2:$D$40804))))</f>
        <v>4790</v>
      </c>
      <c r="E37" s="49" cm="1">
        <f t="array" ref="E37">IF(SUMPRODUCT(('Data - fires'!$A$2:$A$40804=E$4)*('Data - fires'!$B$2:$B$40804=$A37)*('Data - fires'!$C$2:$C$40804=$B$3)*('Data - fires'!$D$2:$D$40804))=0,IF(OR(B37="..",C37="..",D37=".."),"..",B37+C37+D37),SUMPRODUCT(('Data - fires'!$A$2:$A$40804=E$4)*('Data - fires'!$B$2:$B$40804=$A37)*('Data - fires'!$C$2:$C$40804=$B$3)*('Data - fires'!$D$2:$D$40804)))</f>
        <v>88563</v>
      </c>
      <c r="F37" s="49">
        <f t="shared" si="0"/>
        <v>1359</v>
      </c>
      <c r="G37" s="49">
        <f t="shared" si="1"/>
        <v>1979</v>
      </c>
      <c r="H37" s="49">
        <f t="shared" si="2"/>
        <v>1560</v>
      </c>
      <c r="I37" s="49">
        <f t="shared" si="3"/>
        <v>1421</v>
      </c>
      <c r="K37" s="22" cm="1">
        <f t="array" ref="K37">IF(SUMPRODUCT(('Data - population'!$B$2:$B$40000=$A37)*('Data - population'!$C$2:$C$40000=K$4)*('Data - population'!$D$2:$D$40000))=0,"..",SUMPRODUCT(('Data - population'!$B$2:$B$40000=$A37)*('Data - population'!$C$2:$C$40000=K$4)*('Data - population'!$D$2:$D$40000)))</f>
        <v>53918700</v>
      </c>
      <c r="L37" s="22" cm="1">
        <f t="array" ref="L37">SUMPRODUCT(('Data - population'!$B$2:$B$40000=$A37)*('Data - population'!$C$2:$C$40000=L$4)*('Data - population'!$D$2:$D$40000))</f>
        <v>5316800</v>
      </c>
      <c r="M37" s="22" cm="1">
        <f t="array" ref="M37">SUMPRODUCT(('Data - population'!$B$2:$B$40000=$A37)*('Data - population'!$C$2:$C$40000=M$4)*('Data - population'!$D$2:$D$40000))</f>
        <v>3071100</v>
      </c>
      <c r="N37" s="22" cm="1">
        <f t="array" ref="N37">SUMPRODUCT(('Data - population'!$B$2:$B$40000=$A37)*('Data - population'!$C$2:$C$40000=N$4)*('Data - population'!$D$2:$D$40000))</f>
        <v>62306500</v>
      </c>
      <c r="O37" s="22">
        <f t="shared" si="5"/>
        <v>100</v>
      </c>
    </row>
    <row r="38" spans="1:15" ht="15" customHeight="1" x14ac:dyDescent="0.2">
      <c r="A38" s="22" t="s">
        <v>37</v>
      </c>
      <c r="B38" s="49" cm="1">
        <f t="array" ref="B38">IF($B$3="Total fires",IF(OR(SUMPRODUCT(('Data - fires'!$A$2:$A$40804=B$4)*('Data - fires'!$B$2:$B$40804=$A38)*('Data - fires'!$D$2:$D$40804))=0,SUMPRODUCT(('Data - fires'!$A$2:$A$40804=B$4)*('Data - fires'!$B$2:$B$40804=$A38)*('Data - fires'!$D$2:$D$40804))=SUMPRODUCT(('Data - fires'!$A$2:$A$40804=B$4)*('Data - fires'!$B$2:$B$40804=$A38)*('Data - fires'!$C$2:$C$40804="Primary Fire")*('Data - fires'!$D$2:$D$40804))),"..",SUMPRODUCT(('Data - fires'!$A$2:$A$40804=B$4)*('Data - fires'!$B$2:$B$40804=$A38)*('Data - fires'!$D$2:$D$40804))),IF(SUMPRODUCT(('Data - fires'!$A$2:$A$40804=B$4)*('Data - fires'!$B$2:$B$40804=$A38)*('Data - fires'!$C$2:$C$40804="Primary Fire")*('Data - fires'!$D$2:$D$40804))=0,"..",SUMPRODUCT(('Data - fires'!$A$2:$A$40804=B$4)*('Data - fires'!$B$2:$B$40804=$A38)*('Data - fires'!$C$2:$C$40804="Primary Fire")*('Data - fires'!$D$2:$D$40804))))</f>
        <v>71125</v>
      </c>
      <c r="C38" s="49" cm="1">
        <f t="array" ref="C38">IF($B$3="Total fires",IF(OR(SUMPRODUCT(('Data - fires'!$A$2:$A$40804=C$4)*('Data - fires'!$B$2:$B$40804=$A38)*('Data - fires'!$D$2:$D$40804))=0,SUMPRODUCT(('Data - fires'!$A$2:$A$40804=C$4)*('Data - fires'!$B$2:$B$40804=$A38)*('Data - fires'!$D$2:$D$40804))=SUMPRODUCT(('Data - fires'!$A$2:$A$40804=C$4)*('Data - fires'!$B$2:$B$40804=$A38)*('Data - fires'!$C$2:$C$40804="Primary Fire")*('Data - fires'!$D$2:$D$40804))),"..",SUMPRODUCT(('Data - fires'!$A$2:$A$40804=C$4)*('Data - fires'!$B$2:$B$40804=$A38)*('Data - fires'!$D$2:$D$40804))),IF(SUMPRODUCT(('Data - fires'!$A$2:$A$40804=C$4)*('Data - fires'!$B$2:$B$40804=$A38)*('Data - fires'!$C$2:$C$40804="Primary Fire")*('Data - fires'!$D$2:$D$40804))=0,"..",SUMPRODUCT(('Data - fires'!$A$2:$A$40804=C$4)*('Data - fires'!$B$2:$B$40804=$A38)*('Data - fires'!$C$2:$C$40804="Primary Fire")*('Data - fires'!$D$2:$D$40804))))</f>
        <v>10633</v>
      </c>
      <c r="D38" s="49" cm="1">
        <f t="array" ref="D38">IF($B$3="Total fires",IF(OR(SUMPRODUCT(('Data - fires'!$A$2:$A$40804=D$4)*('Data - fires'!$B$2:$B$40804=$A38)*('Data - fires'!$D$2:$D$40804))=0,SUMPRODUCT(('Data - fires'!$A$2:$A$40804=D$4)*('Data - fires'!$B$2:$B$40804=$A38)*('Data - fires'!$D$2:$D$40804))=SUMPRODUCT(('Data - fires'!$A$2:$A$40804=D$4)*('Data - fires'!$B$2:$B$40804=$A38)*('Data - fires'!$C$2:$C$40804="Primary Fire")*('Data - fires'!$D$2:$D$40804))),"..",SUMPRODUCT(('Data - fires'!$A$2:$A$40804=D$4)*('Data - fires'!$B$2:$B$40804=$A38)*('Data - fires'!$D$2:$D$40804))),IF(SUMPRODUCT(('Data - fires'!$A$2:$A$40804=D$4)*('Data - fires'!$B$2:$B$40804=$A38)*('Data - fires'!$C$2:$C$40804="Primary Fire")*('Data - fires'!$D$2:$D$40804))=0,"..",SUMPRODUCT(('Data - fires'!$A$2:$A$40804=D$4)*('Data - fires'!$B$2:$B$40804=$A38)*('Data - fires'!$C$2:$C$40804="Primary Fire")*('Data - fires'!$D$2:$D$40804))))</f>
        <v>4561</v>
      </c>
      <c r="E38" s="49" cm="1">
        <f t="array" ref="E38">IF(SUMPRODUCT(('Data - fires'!$A$2:$A$40804=E$4)*('Data - fires'!$B$2:$B$40804=$A38)*('Data - fires'!$C$2:$C$40804=$B$3)*('Data - fires'!$D$2:$D$40804))=0,IF(OR(B38="..",C38="..",D38=".."),"..",B38+C38+D38),SUMPRODUCT(('Data - fires'!$A$2:$A$40804=E$4)*('Data - fires'!$B$2:$B$40804=$A38)*('Data - fires'!$C$2:$C$40804=$B$3)*('Data - fires'!$D$2:$D$40804)))</f>
        <v>86319</v>
      </c>
      <c r="F38" s="49">
        <f t="shared" si="0"/>
        <v>1308</v>
      </c>
      <c r="G38" s="49">
        <f t="shared" si="1"/>
        <v>1994</v>
      </c>
      <c r="H38" s="49">
        <f t="shared" si="2"/>
        <v>1484</v>
      </c>
      <c r="I38" s="49">
        <f t="shared" si="3"/>
        <v>1375</v>
      </c>
      <c r="K38" s="22" cm="1">
        <f t="array" ref="K38">IF(SUMPRODUCT(('Data - population'!$B$2:$B$40000=$A38)*('Data - population'!$C$2:$C$40000=K$4)*('Data - population'!$D$2:$D$40000))=0,"..",SUMPRODUCT(('Data - population'!$B$2:$B$40000=$A38)*('Data - population'!$C$2:$C$40000=K$4)*('Data - population'!$D$2:$D$40000)))</f>
        <v>54370300</v>
      </c>
      <c r="L38" s="22" cm="1">
        <f t="array" ref="L38">SUMPRODUCT(('Data - population'!$B$2:$B$40000=$A38)*('Data - population'!$C$2:$C$40000=L$4)*('Data - population'!$D$2:$D$40000))</f>
        <v>5331400</v>
      </c>
      <c r="M38" s="22" cm="1">
        <f t="array" ref="M38">SUMPRODUCT(('Data - population'!$B$2:$B$40000=$A38)*('Data - population'!$C$2:$C$40000=M$4)*('Data - population'!$D$2:$D$40000))</f>
        <v>3073800</v>
      </c>
      <c r="N38" s="22" cm="1">
        <f t="array" ref="N38">SUMPRODUCT(('Data - population'!$B$2:$B$40000=$A38)*('Data - population'!$C$2:$C$40000=N$4)*('Data - population'!$D$2:$D$40000))</f>
        <v>62775500</v>
      </c>
      <c r="O38" s="22">
        <f t="shared" si="5"/>
        <v>0</v>
      </c>
    </row>
    <row r="39" spans="1:15" ht="15" customHeight="1" x14ac:dyDescent="0.2">
      <c r="A39" s="22" t="s">
        <v>38</v>
      </c>
      <c r="B39" s="49" cm="1">
        <f t="array" ref="B39">IF($B$3="Total fires",IF(OR(SUMPRODUCT(('Data - fires'!$A$2:$A$40804=B$4)*('Data - fires'!$B$2:$B$40804=$A39)*('Data - fires'!$D$2:$D$40804))=0,SUMPRODUCT(('Data - fires'!$A$2:$A$40804=B$4)*('Data - fires'!$B$2:$B$40804=$A39)*('Data - fires'!$D$2:$D$40804))=SUMPRODUCT(('Data - fires'!$A$2:$A$40804=B$4)*('Data - fires'!$B$2:$B$40804=$A39)*('Data - fires'!$C$2:$C$40804="Primary Fire")*('Data - fires'!$D$2:$D$40804))),"..",SUMPRODUCT(('Data - fires'!$A$2:$A$40804=B$4)*('Data - fires'!$B$2:$B$40804=$A39)*('Data - fires'!$D$2:$D$40804))),IF(SUMPRODUCT(('Data - fires'!$A$2:$A$40804=B$4)*('Data - fires'!$B$2:$B$40804=$A39)*('Data - fires'!$C$2:$C$40804="Primary Fire")*('Data - fires'!$D$2:$D$40804))=0,"..",SUMPRODUCT(('Data - fires'!$A$2:$A$40804=B$4)*('Data - fires'!$B$2:$B$40804=$A39)*('Data - fires'!$C$2:$C$40804="Primary Fire")*('Data - fires'!$D$2:$D$40804))))</f>
        <v>73495</v>
      </c>
      <c r="C39" s="49" cm="1">
        <f t="array" ref="C39">IF($B$3="Total fires",IF(OR(SUMPRODUCT(('Data - fires'!$A$2:$A$40804=C$4)*('Data - fires'!$B$2:$B$40804=$A39)*('Data - fires'!$D$2:$D$40804))=0,SUMPRODUCT(('Data - fires'!$A$2:$A$40804=C$4)*('Data - fires'!$B$2:$B$40804=$A39)*('Data - fires'!$D$2:$D$40804))=SUMPRODUCT(('Data - fires'!$A$2:$A$40804=C$4)*('Data - fires'!$B$2:$B$40804=$A39)*('Data - fires'!$C$2:$C$40804="Primary Fire")*('Data - fires'!$D$2:$D$40804))),"..",SUMPRODUCT(('Data - fires'!$A$2:$A$40804=C$4)*('Data - fires'!$B$2:$B$40804=$A39)*('Data - fires'!$D$2:$D$40804))),IF(SUMPRODUCT(('Data - fires'!$A$2:$A$40804=C$4)*('Data - fires'!$B$2:$B$40804=$A39)*('Data - fires'!$C$2:$C$40804="Primary Fire")*('Data - fires'!$D$2:$D$40804))=0,"..",SUMPRODUCT(('Data - fires'!$A$2:$A$40804=C$4)*('Data - fires'!$B$2:$B$40804=$A39)*('Data - fires'!$C$2:$C$40804="Primary Fire")*('Data - fires'!$D$2:$D$40804))))</f>
        <v>11005</v>
      </c>
      <c r="D39" s="49" cm="1">
        <f t="array" ref="D39">IF($B$3="Total fires",IF(OR(SUMPRODUCT(('Data - fires'!$A$2:$A$40804=D$4)*('Data - fires'!$B$2:$B$40804=$A39)*('Data - fires'!$D$2:$D$40804))=0,SUMPRODUCT(('Data - fires'!$A$2:$A$40804=D$4)*('Data - fires'!$B$2:$B$40804=$A39)*('Data - fires'!$D$2:$D$40804))=SUMPRODUCT(('Data - fires'!$A$2:$A$40804=D$4)*('Data - fires'!$B$2:$B$40804=$A39)*('Data - fires'!$C$2:$C$40804="Primary Fire")*('Data - fires'!$D$2:$D$40804))),"..",SUMPRODUCT(('Data - fires'!$A$2:$A$40804=D$4)*('Data - fires'!$B$2:$B$40804=$A39)*('Data - fires'!$D$2:$D$40804))),IF(SUMPRODUCT(('Data - fires'!$A$2:$A$40804=D$4)*('Data - fires'!$B$2:$B$40804=$A39)*('Data - fires'!$C$2:$C$40804="Primary Fire")*('Data - fires'!$D$2:$D$40804))=0,"..",SUMPRODUCT(('Data - fires'!$A$2:$A$40804=D$4)*('Data - fires'!$B$2:$B$40804=$A39)*('Data - fires'!$C$2:$C$40804="Primary Fire")*('Data - fires'!$D$2:$D$40804))))</f>
        <v>4678</v>
      </c>
      <c r="E39" s="49" cm="1">
        <f t="array" ref="E39">IF(SUMPRODUCT(('Data - fires'!$A$2:$A$40804=E$4)*('Data - fires'!$B$2:$B$40804=$A39)*('Data - fires'!$C$2:$C$40804=$B$3)*('Data - fires'!$D$2:$D$40804))=0,IF(OR(B39="..",C39="..",D39=".."),"..",B39+C39+D39),SUMPRODUCT(('Data - fires'!$A$2:$A$40804=E$4)*('Data - fires'!$B$2:$B$40804=$A39)*('Data - fires'!$C$2:$C$40804=$B$3)*('Data - fires'!$D$2:$D$40804)))</f>
        <v>89178</v>
      </c>
      <c r="F39" s="49">
        <f t="shared" si="0"/>
        <v>1341</v>
      </c>
      <c r="G39" s="49">
        <f t="shared" si="1"/>
        <v>2057</v>
      </c>
      <c r="H39" s="49">
        <f t="shared" si="2"/>
        <v>1522</v>
      </c>
      <c r="I39" s="49">
        <f t="shared" si="3"/>
        <v>1410</v>
      </c>
      <c r="K39" s="22" cm="1">
        <f t="array" ref="K39">IF(SUMPRODUCT(('Data - population'!$B$2:$B$40000=$A39)*('Data - population'!$C$2:$C$40000=K$4)*('Data - population'!$D$2:$D$40000))=0,"..",SUMPRODUCT(('Data - population'!$B$2:$B$40000=$A39)*('Data - population'!$C$2:$C$40000=K$4)*('Data - population'!$D$2:$D$40000)))</f>
        <v>54808700</v>
      </c>
      <c r="L39" s="22" cm="1">
        <f t="array" ref="L39">SUMPRODUCT(('Data - population'!$B$2:$B$40000=$A39)*('Data - population'!$C$2:$C$40000=L$4)*('Data - population'!$D$2:$D$40000))</f>
        <v>5350600</v>
      </c>
      <c r="M39" s="22" cm="1">
        <f t="array" ref="M39">SUMPRODUCT(('Data - population'!$B$2:$B$40000=$A39)*('Data - population'!$C$2:$C$40000=M$4)*('Data - population'!$D$2:$D$40000))</f>
        <v>3072700</v>
      </c>
      <c r="N39" s="22" cm="1">
        <f t="array" ref="N39">SUMPRODUCT(('Data - population'!$B$2:$B$40000=$A39)*('Data - population'!$C$2:$C$40000=N$4)*('Data - population'!$D$2:$D$40000))</f>
        <v>63232000</v>
      </c>
      <c r="O39" s="22">
        <f t="shared" si="5"/>
        <v>0</v>
      </c>
    </row>
    <row r="40" spans="1:15" ht="15" customHeight="1" x14ac:dyDescent="0.2">
      <c r="A40" s="22" t="s">
        <v>39</v>
      </c>
      <c r="B40" s="49" cm="1">
        <f t="array" ref="B40">IF($B$3="Total fires",IF(OR(SUMPRODUCT(('Data - fires'!$A$2:$A$40804=B$4)*('Data - fires'!$B$2:$B$40804=$A40)*('Data - fires'!$D$2:$D$40804))=0,SUMPRODUCT(('Data - fires'!$A$2:$A$40804=B$4)*('Data - fires'!$B$2:$B$40804=$A40)*('Data - fires'!$D$2:$D$40804))=SUMPRODUCT(('Data - fires'!$A$2:$A$40804=B$4)*('Data - fires'!$B$2:$B$40804=$A40)*('Data - fires'!$C$2:$C$40804="Primary Fire")*('Data - fires'!$D$2:$D$40804))),"..",SUMPRODUCT(('Data - fires'!$A$2:$A$40804=B$4)*('Data - fires'!$B$2:$B$40804=$A40)*('Data - fires'!$D$2:$D$40804))),IF(SUMPRODUCT(('Data - fires'!$A$2:$A$40804=B$4)*('Data - fires'!$B$2:$B$40804=$A40)*('Data - fires'!$C$2:$C$40804="Primary Fire")*('Data - fires'!$D$2:$D$40804))=0,"..",SUMPRODUCT(('Data - fires'!$A$2:$A$40804=B$4)*('Data - fires'!$B$2:$B$40804=$A40)*('Data - fires'!$C$2:$C$40804="Primary Fire")*('Data - fires'!$D$2:$D$40804))))</f>
        <v>74972</v>
      </c>
      <c r="C40" s="49" cm="1">
        <f t="array" ref="C40">IF($B$3="Total fires",IF(OR(SUMPRODUCT(('Data - fires'!$A$2:$A$40804=C$4)*('Data - fires'!$B$2:$B$40804=$A40)*('Data - fires'!$D$2:$D$40804))=0,SUMPRODUCT(('Data - fires'!$A$2:$A$40804=C$4)*('Data - fires'!$B$2:$B$40804=$A40)*('Data - fires'!$D$2:$D$40804))=SUMPRODUCT(('Data - fires'!$A$2:$A$40804=C$4)*('Data - fires'!$B$2:$B$40804=$A40)*('Data - fires'!$C$2:$C$40804="Primary Fire")*('Data - fires'!$D$2:$D$40804))),"..",SUMPRODUCT(('Data - fires'!$A$2:$A$40804=C$4)*('Data - fires'!$B$2:$B$40804=$A40)*('Data - fires'!$D$2:$D$40804))),IF(SUMPRODUCT(('Data - fires'!$A$2:$A$40804=C$4)*('Data - fires'!$B$2:$B$40804=$A40)*('Data - fires'!$C$2:$C$40804="Primary Fire")*('Data - fires'!$D$2:$D$40804))=0,"..",SUMPRODUCT(('Data - fires'!$A$2:$A$40804=C$4)*('Data - fires'!$B$2:$B$40804=$A40)*('Data - fires'!$C$2:$C$40804="Primary Fire")*('Data - fires'!$D$2:$D$40804))))</f>
        <v>10894</v>
      </c>
      <c r="D40" s="49" cm="1">
        <f t="array" ref="D40">IF($B$3="Total fires",IF(OR(SUMPRODUCT(('Data - fires'!$A$2:$A$40804=D$4)*('Data - fires'!$B$2:$B$40804=$A40)*('Data - fires'!$D$2:$D$40804))=0,SUMPRODUCT(('Data - fires'!$A$2:$A$40804=D$4)*('Data - fires'!$B$2:$B$40804=$A40)*('Data - fires'!$D$2:$D$40804))=SUMPRODUCT(('Data - fires'!$A$2:$A$40804=D$4)*('Data - fires'!$B$2:$B$40804=$A40)*('Data - fires'!$C$2:$C$40804="Primary Fire")*('Data - fires'!$D$2:$D$40804))),"..",SUMPRODUCT(('Data - fires'!$A$2:$A$40804=D$4)*('Data - fires'!$B$2:$B$40804=$A40)*('Data - fires'!$D$2:$D$40804))),IF(SUMPRODUCT(('Data - fires'!$A$2:$A$40804=D$4)*('Data - fires'!$B$2:$B$40804=$A40)*('Data - fires'!$C$2:$C$40804="Primary Fire")*('Data - fires'!$D$2:$D$40804))=0,"..",SUMPRODUCT(('Data - fires'!$A$2:$A$40804=D$4)*('Data - fires'!$B$2:$B$40804=$A40)*('Data - fires'!$C$2:$C$40804="Primary Fire")*('Data - fires'!$D$2:$D$40804))))</f>
        <v>4758</v>
      </c>
      <c r="E40" s="49" cm="1">
        <f t="array" ref="E40">IF(SUMPRODUCT(('Data - fires'!$A$2:$A$40804=E$4)*('Data - fires'!$B$2:$B$40804=$A40)*('Data - fires'!$C$2:$C$40804=$B$3)*('Data - fires'!$D$2:$D$40804))=0,IF(OR(B40="..",C40="..",D40=".."),"..",B40+C40+D40),SUMPRODUCT(('Data - fires'!$A$2:$A$40804=E$4)*('Data - fires'!$B$2:$B$40804=$A40)*('Data - fires'!$C$2:$C$40804=$B$3)*('Data - fires'!$D$2:$D$40804)))</f>
        <v>90624</v>
      </c>
      <c r="F40" s="49">
        <f t="shared" si="0"/>
        <v>1356</v>
      </c>
      <c r="G40" s="49">
        <f t="shared" si="1"/>
        <v>2027</v>
      </c>
      <c r="H40" s="49">
        <f t="shared" si="2"/>
        <v>1546</v>
      </c>
      <c r="I40" s="49">
        <f t="shared" si="3"/>
        <v>1422</v>
      </c>
      <c r="K40" s="22" cm="1">
        <f t="array" ref="K40">IF(SUMPRODUCT(('Data - population'!$B$2:$B$40000=$A40)*('Data - population'!$C$2:$C$40000=K$4)*('Data - population'!$D$2:$D$40000))=0,"..",SUMPRODUCT(('Data - population'!$B$2:$B$40000=$A40)*('Data - population'!$C$2:$C$40000=K$4)*('Data - population'!$D$2:$D$40000)))</f>
        <v>55289000</v>
      </c>
      <c r="L40" s="22" cm="1">
        <f t="array" ref="L40">SUMPRODUCT(('Data - population'!$B$2:$B$40000=$A40)*('Data - population'!$C$2:$C$40000=L$4)*('Data - population'!$D$2:$D$40000))</f>
        <v>5373600</v>
      </c>
      <c r="M40" s="22" cm="1">
        <f t="array" ref="M40">SUMPRODUCT(('Data - population'!$B$2:$B$40000=$A40)*('Data - population'!$C$2:$C$40000=M$4)*('Data - population'!$D$2:$D$40000))</f>
        <v>3077200</v>
      </c>
      <c r="N40" s="22" cm="1">
        <f t="array" ref="N40">SUMPRODUCT(('Data - population'!$B$2:$B$40000=$A40)*('Data - population'!$C$2:$C$40000=N$4)*('Data - population'!$D$2:$D$40000))</f>
        <v>63739800</v>
      </c>
      <c r="O40" s="22">
        <f t="shared" si="5"/>
        <v>0</v>
      </c>
    </row>
    <row r="41" spans="1:15" ht="15" customHeight="1" x14ac:dyDescent="0.2">
      <c r="A41" s="22" t="s">
        <v>40</v>
      </c>
      <c r="B41" s="49" cm="1">
        <f t="array" ref="B41">IF($B$3="Total fires",IF(OR(SUMPRODUCT(('Data - fires'!$A$2:$A$40804=B$4)*('Data - fires'!$B$2:$B$40804=$A41)*('Data - fires'!$D$2:$D$40804))=0,SUMPRODUCT(('Data - fires'!$A$2:$A$40804=B$4)*('Data - fires'!$B$2:$B$40804=$A41)*('Data - fires'!$D$2:$D$40804))=SUMPRODUCT(('Data - fires'!$A$2:$A$40804=B$4)*('Data - fires'!$B$2:$B$40804=$A41)*('Data - fires'!$C$2:$C$40804="Primary Fire")*('Data - fires'!$D$2:$D$40804))),"..",SUMPRODUCT(('Data - fires'!$A$2:$A$40804=B$4)*('Data - fires'!$B$2:$B$40804=$A41)*('Data - fires'!$D$2:$D$40804))),IF(SUMPRODUCT(('Data - fires'!$A$2:$A$40804=B$4)*('Data - fires'!$B$2:$B$40804=$A41)*('Data - fires'!$C$2:$C$40804="Primary Fire")*('Data - fires'!$D$2:$D$40804))=0,"..",SUMPRODUCT(('Data - fires'!$A$2:$A$40804=B$4)*('Data - fires'!$B$2:$B$40804=$A41)*('Data - fires'!$C$2:$C$40804="Primary Fire")*('Data - fires'!$D$2:$D$40804))))</f>
        <v>74294</v>
      </c>
      <c r="C41" s="49" cm="1">
        <f t="array" ref="C41">IF($B$3="Total fires",IF(OR(SUMPRODUCT(('Data - fires'!$A$2:$A$40804=C$4)*('Data - fires'!$B$2:$B$40804=$A41)*('Data - fires'!$D$2:$D$40804))=0,SUMPRODUCT(('Data - fires'!$A$2:$A$40804=C$4)*('Data - fires'!$B$2:$B$40804=$A41)*('Data - fires'!$D$2:$D$40804))=SUMPRODUCT(('Data - fires'!$A$2:$A$40804=C$4)*('Data - fires'!$B$2:$B$40804=$A41)*('Data - fires'!$C$2:$C$40804="Primary Fire")*('Data - fires'!$D$2:$D$40804))),"..",SUMPRODUCT(('Data - fires'!$A$2:$A$40804=C$4)*('Data - fires'!$B$2:$B$40804=$A41)*('Data - fires'!$D$2:$D$40804))),IF(SUMPRODUCT(('Data - fires'!$A$2:$A$40804=C$4)*('Data - fires'!$B$2:$B$40804=$A41)*('Data - fires'!$C$2:$C$40804="Primary Fire")*('Data - fires'!$D$2:$D$40804))=0,"..",SUMPRODUCT(('Data - fires'!$A$2:$A$40804=C$4)*('Data - fires'!$B$2:$B$40804=$A41)*('Data - fires'!$C$2:$C$40804="Primary Fire")*('Data - fires'!$D$2:$D$40804))))</f>
        <v>10672</v>
      </c>
      <c r="D41" s="49" cm="1">
        <f t="array" ref="D41">IF($B$3="Total fires",IF(OR(SUMPRODUCT(('Data - fires'!$A$2:$A$40804=D$4)*('Data - fires'!$B$2:$B$40804=$A41)*('Data - fires'!$D$2:$D$40804))=0,SUMPRODUCT(('Data - fires'!$A$2:$A$40804=D$4)*('Data - fires'!$B$2:$B$40804=$A41)*('Data - fires'!$D$2:$D$40804))=SUMPRODUCT(('Data - fires'!$A$2:$A$40804=D$4)*('Data - fires'!$B$2:$B$40804=$A41)*('Data - fires'!$C$2:$C$40804="Primary Fire")*('Data - fires'!$D$2:$D$40804))),"..",SUMPRODUCT(('Data - fires'!$A$2:$A$40804=D$4)*('Data - fires'!$B$2:$B$40804=$A41)*('Data - fires'!$D$2:$D$40804))),IF(SUMPRODUCT(('Data - fires'!$A$2:$A$40804=D$4)*('Data - fires'!$B$2:$B$40804=$A41)*('Data - fires'!$C$2:$C$40804="Primary Fire")*('Data - fires'!$D$2:$D$40804))=0,"..",SUMPRODUCT(('Data - fires'!$A$2:$A$40804=D$4)*('Data - fires'!$B$2:$B$40804=$A41)*('Data - fires'!$C$2:$C$40804="Primary Fire")*('Data - fires'!$D$2:$D$40804))))</f>
        <v>4316</v>
      </c>
      <c r="E41" s="49" cm="1">
        <f t="array" ref="E41">IF(SUMPRODUCT(('Data - fires'!$A$2:$A$40804=E$4)*('Data - fires'!$B$2:$B$40804=$A41)*('Data - fires'!$C$2:$C$40804=$B$3)*('Data - fires'!$D$2:$D$40804))=0,IF(OR(B41="..",C41="..",D41=".."),"..",B41+C41+D41),SUMPRODUCT(('Data - fires'!$A$2:$A$40804=E$4)*('Data - fires'!$B$2:$B$40804=$A41)*('Data - fires'!$C$2:$C$40804=$B$3)*('Data - fires'!$D$2:$D$40804)))</f>
        <v>89282</v>
      </c>
      <c r="F41" s="49">
        <f t="shared" si="0"/>
        <v>1336</v>
      </c>
      <c r="G41" s="49">
        <f t="shared" si="1"/>
        <v>1981</v>
      </c>
      <c r="H41" s="49">
        <f t="shared" si="2"/>
        <v>1401</v>
      </c>
      <c r="I41" s="49">
        <f t="shared" si="3"/>
        <v>1393</v>
      </c>
      <c r="K41" s="22" cm="1">
        <f t="array" ref="K41">IF(SUMPRODUCT(('Data - population'!$B$2:$B$40000=$A41)*('Data - population'!$C$2:$C$40000=K$4)*('Data - population'!$D$2:$D$40000))=0,"..",SUMPRODUCT(('Data - population'!$B$2:$B$40000=$A41)*('Data - population'!$C$2:$C$40000=K$4)*('Data - population'!$D$2:$D$40000)))</f>
        <v>55619500</v>
      </c>
      <c r="L41" s="22" cm="1">
        <f t="array" ref="L41">SUMPRODUCT(('Data - population'!$B$2:$B$40000=$A41)*('Data - population'!$C$2:$C$40000=L$4)*('Data - population'!$D$2:$D$40000))</f>
        <v>5388200</v>
      </c>
      <c r="M41" s="22" cm="1">
        <f t="array" ref="M41">SUMPRODUCT(('Data - population'!$B$2:$B$40000=$A41)*('Data - population'!$C$2:$C$40000=M$4)*('Data - population'!$D$2:$D$40000))</f>
        <v>3081400</v>
      </c>
      <c r="N41" s="22" cm="1">
        <f t="array" ref="N41">SUMPRODUCT(('Data - population'!$B$2:$B$40000=$A41)*('Data - population'!$C$2:$C$40000=N$4)*('Data - population'!$D$2:$D$40000))</f>
        <v>64089100</v>
      </c>
      <c r="O41" s="22">
        <f t="shared" si="5"/>
        <v>0</v>
      </c>
    </row>
    <row r="42" spans="1:15" ht="15" customHeight="1" x14ac:dyDescent="0.2">
      <c r="A42" s="22" t="s">
        <v>41</v>
      </c>
      <c r="B42" s="49" cm="1">
        <f t="array" ref="B42">IF($B$3="Total fires",IF(OR(SUMPRODUCT(('Data - fires'!$A$2:$A$40804=B$4)*('Data - fires'!$B$2:$B$40804=$A42)*('Data - fires'!$D$2:$D$40804))=0,SUMPRODUCT(('Data - fires'!$A$2:$A$40804=B$4)*('Data - fires'!$B$2:$B$40804=$A42)*('Data - fires'!$D$2:$D$40804))=SUMPRODUCT(('Data - fires'!$A$2:$A$40804=B$4)*('Data - fires'!$B$2:$B$40804=$A42)*('Data - fires'!$C$2:$C$40804="Primary Fire")*('Data - fires'!$D$2:$D$40804))),"..",SUMPRODUCT(('Data - fires'!$A$2:$A$40804=B$4)*('Data - fires'!$B$2:$B$40804=$A42)*('Data - fires'!$D$2:$D$40804))),IF(SUMPRODUCT(('Data - fires'!$A$2:$A$40804=B$4)*('Data - fires'!$B$2:$B$40804=$A42)*('Data - fires'!$C$2:$C$40804="Primary Fire")*('Data - fires'!$D$2:$D$40804))=0,"..",SUMPRODUCT(('Data - fires'!$A$2:$A$40804=B$4)*('Data - fires'!$B$2:$B$40804=$A42)*('Data - fires'!$C$2:$C$40804="Primary Fire")*('Data - fires'!$D$2:$D$40804))))</f>
        <v>73305</v>
      </c>
      <c r="C42" s="49" cm="1">
        <f t="array" ref="C42">IF($B$3="Total fires",IF(OR(SUMPRODUCT(('Data - fires'!$A$2:$A$40804=C$4)*('Data - fires'!$B$2:$B$40804=$A42)*('Data - fires'!$D$2:$D$40804))=0,SUMPRODUCT(('Data - fires'!$A$2:$A$40804=C$4)*('Data - fires'!$B$2:$B$40804=$A42)*('Data - fires'!$D$2:$D$40804))=SUMPRODUCT(('Data - fires'!$A$2:$A$40804=C$4)*('Data - fires'!$B$2:$B$40804=$A42)*('Data - fires'!$C$2:$C$40804="Primary Fire")*('Data - fires'!$D$2:$D$40804))),"..",SUMPRODUCT(('Data - fires'!$A$2:$A$40804=C$4)*('Data - fires'!$B$2:$B$40804=$A42)*('Data - fires'!$D$2:$D$40804))),IF(SUMPRODUCT(('Data - fires'!$A$2:$A$40804=C$4)*('Data - fires'!$B$2:$B$40804=$A42)*('Data - fires'!$C$2:$C$40804="Primary Fire")*('Data - fires'!$D$2:$D$40804))=0,"..",SUMPRODUCT(('Data - fires'!$A$2:$A$40804=C$4)*('Data - fires'!$B$2:$B$40804=$A42)*('Data - fires'!$C$2:$C$40804="Primary Fire")*('Data - fires'!$D$2:$D$40804))))</f>
        <v>10473</v>
      </c>
      <c r="D42" s="49" cm="1">
        <f t="array" ref="D42">IF($B$3="Total fires",IF(OR(SUMPRODUCT(('Data - fires'!$A$2:$A$40804=D$4)*('Data - fires'!$B$2:$B$40804=$A42)*('Data - fires'!$D$2:$D$40804))=0,SUMPRODUCT(('Data - fires'!$A$2:$A$40804=D$4)*('Data - fires'!$B$2:$B$40804=$A42)*('Data - fires'!$D$2:$D$40804))=SUMPRODUCT(('Data - fires'!$A$2:$A$40804=D$4)*('Data - fires'!$B$2:$B$40804=$A42)*('Data - fires'!$C$2:$C$40804="Primary Fire")*('Data - fires'!$D$2:$D$40804))),"..",SUMPRODUCT(('Data - fires'!$A$2:$A$40804=D$4)*('Data - fires'!$B$2:$B$40804=$A42)*('Data - fires'!$D$2:$D$40804))),IF(SUMPRODUCT(('Data - fires'!$A$2:$A$40804=D$4)*('Data - fires'!$B$2:$B$40804=$A42)*('Data - fires'!$C$2:$C$40804="Primary Fire")*('Data - fires'!$D$2:$D$40804))=0,"..",SUMPRODUCT(('Data - fires'!$A$2:$A$40804=D$4)*('Data - fires'!$B$2:$B$40804=$A42)*('Data - fires'!$C$2:$C$40804="Primary Fire")*('Data - fires'!$D$2:$D$40804))))</f>
        <v>4392</v>
      </c>
      <c r="E42" s="49" cm="1">
        <f t="array" ref="E42">IF(SUMPRODUCT(('Data - fires'!$A$2:$A$40804=E$4)*('Data - fires'!$B$2:$B$40804=$A42)*('Data - fires'!$C$2:$C$40804=$B$3)*('Data - fires'!$D$2:$D$40804))=0,IF(OR(B42="..",C42="..",D42=".."),"..",B42+C42+D42),SUMPRODUCT(('Data - fires'!$A$2:$A$40804=E$4)*('Data - fires'!$B$2:$B$40804=$A42)*('Data - fires'!$C$2:$C$40804=$B$3)*('Data - fires'!$D$2:$D$40804)))</f>
        <v>88170</v>
      </c>
      <c r="F42" s="49">
        <f t="shared" si="0"/>
        <v>1311</v>
      </c>
      <c r="G42" s="49">
        <f t="shared" si="1"/>
        <v>1942</v>
      </c>
      <c r="H42" s="49">
        <f t="shared" si="2"/>
        <v>1424</v>
      </c>
      <c r="I42" s="49">
        <f t="shared" si="3"/>
        <v>1369</v>
      </c>
      <c r="K42" s="22" cm="1">
        <f t="array" ref="K42">IF(SUMPRODUCT(('Data - population'!$B$2:$B$40000=$A42)*('Data - population'!$C$2:$C$40000=K$4)*('Data - population'!$D$2:$D$40000))=0,"..",SUMPRODUCT(('Data - population'!$B$2:$B$40000=$A42)*('Data - population'!$C$2:$C$40000=K$4)*('Data - population'!$D$2:$D$40000)))</f>
        <v>55924500</v>
      </c>
      <c r="L42" s="22" cm="1">
        <f t="array" ref="L42">SUMPRODUCT(('Data - population'!$B$2:$B$40000=$A42)*('Data - population'!$C$2:$C$40000=L$4)*('Data - population'!$D$2:$D$40000))</f>
        <v>5392100</v>
      </c>
      <c r="M42" s="22" cm="1">
        <f t="array" ref="M42">SUMPRODUCT(('Data - population'!$B$2:$B$40000=$A42)*('Data - population'!$C$2:$C$40000=M$4)*('Data - population'!$D$2:$D$40000))</f>
        <v>3083800</v>
      </c>
      <c r="N42" s="22" cm="1">
        <f t="array" ref="N42">SUMPRODUCT(('Data - population'!$B$2:$B$40000=$A42)*('Data - population'!$C$2:$C$40000=N$4)*('Data - population'!$D$2:$D$40000))</f>
        <v>64400500</v>
      </c>
      <c r="O42" s="22">
        <f t="shared" si="5"/>
        <v>-100</v>
      </c>
    </row>
    <row r="43" spans="1:15" ht="15" customHeight="1" x14ac:dyDescent="0.2">
      <c r="A43" s="22" t="s">
        <v>42</v>
      </c>
      <c r="B43" s="49" cm="1">
        <f t="array" ref="B43">IF($B$3="Total fires",IF(OR(SUMPRODUCT(('Data - fires'!$A$2:$A$40804=B$4)*('Data - fires'!$B$2:$B$40804=$A43)*('Data - fires'!$D$2:$D$40804))=0,SUMPRODUCT(('Data - fires'!$A$2:$A$40804=B$4)*('Data - fires'!$B$2:$B$40804=$A43)*('Data - fires'!$D$2:$D$40804))=SUMPRODUCT(('Data - fires'!$A$2:$A$40804=B$4)*('Data - fires'!$B$2:$B$40804=$A43)*('Data - fires'!$C$2:$C$40804="Primary Fire")*('Data - fires'!$D$2:$D$40804))),"..",SUMPRODUCT(('Data - fires'!$A$2:$A$40804=B$4)*('Data - fires'!$B$2:$B$40804=$A43)*('Data - fires'!$D$2:$D$40804))),IF(SUMPRODUCT(('Data - fires'!$A$2:$A$40804=B$4)*('Data - fires'!$B$2:$B$40804=$A43)*('Data - fires'!$C$2:$C$40804="Primary Fire")*('Data - fires'!$D$2:$D$40804))=0,"..",SUMPRODUCT(('Data - fires'!$A$2:$A$40804=B$4)*('Data - fires'!$B$2:$B$40804=$A43)*('Data - fires'!$C$2:$C$40804="Primary Fire")*('Data - fires'!$D$2:$D$40804))))</f>
        <v>68784</v>
      </c>
      <c r="C43" s="49" cm="1">
        <f t="array" ref="C43">IF($B$3="Total fires",IF(OR(SUMPRODUCT(('Data - fires'!$A$2:$A$40804=C$4)*('Data - fires'!$B$2:$B$40804=$A43)*('Data - fires'!$D$2:$D$40804))=0,SUMPRODUCT(('Data - fires'!$A$2:$A$40804=C$4)*('Data - fires'!$B$2:$B$40804=$A43)*('Data - fires'!$D$2:$D$40804))=SUMPRODUCT(('Data - fires'!$A$2:$A$40804=C$4)*('Data - fires'!$B$2:$B$40804=$A43)*('Data - fires'!$C$2:$C$40804="Primary Fire")*('Data - fires'!$D$2:$D$40804))),"..",SUMPRODUCT(('Data - fires'!$A$2:$A$40804=C$4)*('Data - fires'!$B$2:$B$40804=$A43)*('Data - fires'!$D$2:$D$40804))),IF(SUMPRODUCT(('Data - fires'!$A$2:$A$40804=C$4)*('Data - fires'!$B$2:$B$40804=$A43)*('Data - fires'!$C$2:$C$40804="Primary Fire")*('Data - fires'!$D$2:$D$40804))=0,"..",SUMPRODUCT(('Data - fires'!$A$2:$A$40804=C$4)*('Data - fires'!$B$2:$B$40804=$A43)*('Data - fires'!$C$2:$C$40804="Primary Fire")*('Data - fires'!$D$2:$D$40804))))</f>
        <v>9853</v>
      </c>
      <c r="D43" s="49" cm="1">
        <f t="array" ref="D43">IF($B$3="Total fires",IF(OR(SUMPRODUCT(('Data - fires'!$A$2:$A$40804=D$4)*('Data - fires'!$B$2:$B$40804=$A43)*('Data - fires'!$D$2:$D$40804))=0,SUMPRODUCT(('Data - fires'!$A$2:$A$40804=D$4)*('Data - fires'!$B$2:$B$40804=$A43)*('Data - fires'!$D$2:$D$40804))=SUMPRODUCT(('Data - fires'!$A$2:$A$40804=D$4)*('Data - fires'!$B$2:$B$40804=$A43)*('Data - fires'!$C$2:$C$40804="Primary Fire")*('Data - fires'!$D$2:$D$40804))),"..",SUMPRODUCT(('Data - fires'!$A$2:$A$40804=D$4)*('Data - fires'!$B$2:$B$40804=$A43)*('Data - fires'!$D$2:$D$40804))),IF(SUMPRODUCT(('Data - fires'!$A$2:$A$40804=D$4)*('Data - fires'!$B$2:$B$40804=$A43)*('Data - fires'!$C$2:$C$40804="Primary Fire")*('Data - fires'!$D$2:$D$40804))=0,"..",SUMPRODUCT(('Data - fires'!$A$2:$A$40804=D$4)*('Data - fires'!$B$2:$B$40804=$A43)*('Data - fires'!$C$2:$C$40804="Primary Fire")*('Data - fires'!$D$2:$D$40804))))</f>
        <v>4279</v>
      </c>
      <c r="E43" s="49" cm="1">
        <f t="array" ref="E43">IF(SUMPRODUCT(('Data - fires'!$A$2:$A$40804=E$4)*('Data - fires'!$B$2:$B$40804=$A43)*('Data - fires'!$C$2:$C$40804=$B$3)*('Data - fires'!$D$2:$D$40804))=0,IF(OR(B43="..",C43="..",D43=".."),"..",B43+C43+D43),SUMPRODUCT(('Data - fires'!$A$2:$A$40804=E$4)*('Data - fires'!$B$2:$B$40804=$A43)*('Data - fires'!$C$2:$C$40804=$B$3)*('Data - fires'!$D$2:$D$40804)))</f>
        <v>82916</v>
      </c>
      <c r="F43" s="49">
        <f t="shared" si="0"/>
        <v>1223</v>
      </c>
      <c r="G43" s="49">
        <f t="shared" si="1"/>
        <v>1821</v>
      </c>
      <c r="H43" s="49">
        <f t="shared" si="2"/>
        <v>1386</v>
      </c>
      <c r="I43" s="49">
        <f t="shared" si="3"/>
        <v>1281</v>
      </c>
      <c r="K43" s="22" cm="1">
        <f t="array" ref="K43">IF(SUMPRODUCT(('Data - population'!$B$2:$B$40000=$A43)*('Data - population'!$C$2:$C$40000=K$4)*('Data - population'!$D$2:$D$40000))=0,"..",SUMPRODUCT(('Data - population'!$B$2:$B$40000=$A43)*('Data - population'!$C$2:$C$40000=K$4)*('Data - population'!$D$2:$D$40000)))</f>
        <v>56230100</v>
      </c>
      <c r="L43" s="22" cm="1">
        <f t="array" ref="L43">SUMPRODUCT(('Data - population'!$B$2:$B$40000=$A43)*('Data - population'!$C$2:$C$40000=L$4)*('Data - population'!$D$2:$D$40000))</f>
        <v>5411200</v>
      </c>
      <c r="M43" s="22" cm="1">
        <f t="array" ref="M43">SUMPRODUCT(('Data - population'!$B$2:$B$40000=$A43)*('Data - population'!$C$2:$C$40000=M$4)*('Data - population'!$D$2:$D$40000))</f>
        <v>3087700</v>
      </c>
      <c r="N43" s="22" cm="1">
        <f t="array" ref="N43">SUMPRODUCT(('Data - population'!$B$2:$B$40000=$A43)*('Data - population'!$C$2:$C$40000=N$4)*('Data - population'!$D$2:$D$40000))</f>
        <v>64729000</v>
      </c>
      <c r="O43" s="22">
        <f t="shared" si="5"/>
        <v>0</v>
      </c>
    </row>
    <row r="44" spans="1:15" ht="15" customHeight="1" x14ac:dyDescent="0.2">
      <c r="A44" s="22" t="s">
        <v>43</v>
      </c>
      <c r="B44" s="49" cm="1">
        <f t="array" ref="B44">IF($B$3="Total fires",IF(OR(SUMPRODUCT(('Data - fires'!$A$2:$A$40804=B$4)*('Data - fires'!$B$2:$B$40804=$A44)*('Data - fires'!$D$2:$D$40804))=0,SUMPRODUCT(('Data - fires'!$A$2:$A$40804=B$4)*('Data - fires'!$B$2:$B$40804=$A44)*('Data - fires'!$D$2:$D$40804))=SUMPRODUCT(('Data - fires'!$A$2:$A$40804=B$4)*('Data - fires'!$B$2:$B$40804=$A44)*('Data - fires'!$C$2:$C$40804="Primary Fire")*('Data - fires'!$D$2:$D$40804))),"..",SUMPRODUCT(('Data - fires'!$A$2:$A$40804=B$4)*('Data - fires'!$B$2:$B$40804=$A44)*('Data - fires'!$D$2:$D$40804))),IF(SUMPRODUCT(('Data - fires'!$A$2:$A$40804=B$4)*('Data - fires'!$B$2:$B$40804=$A44)*('Data - fires'!$C$2:$C$40804="Primary Fire")*('Data - fires'!$D$2:$D$40804))=0,"..",SUMPRODUCT(('Data - fires'!$A$2:$A$40804=B$4)*('Data - fires'!$B$2:$B$40804=$A44)*('Data - fires'!$C$2:$C$40804="Primary Fire")*('Data - fires'!$D$2:$D$40804))))</f>
        <v>61924</v>
      </c>
      <c r="C44" s="49" cm="1">
        <f t="array" ref="C44">IF($B$3="Total fires",IF(OR(SUMPRODUCT(('Data - fires'!$A$2:$A$40804=C$4)*('Data - fires'!$B$2:$B$40804=$A44)*('Data - fires'!$D$2:$D$40804))=0,SUMPRODUCT(('Data - fires'!$A$2:$A$40804=C$4)*('Data - fires'!$B$2:$B$40804=$A44)*('Data - fires'!$D$2:$D$40804))=SUMPRODUCT(('Data - fires'!$A$2:$A$40804=C$4)*('Data - fires'!$B$2:$B$40804=$A44)*('Data - fires'!$C$2:$C$40804="Primary Fire")*('Data - fires'!$D$2:$D$40804))),"..",SUMPRODUCT(('Data - fires'!$A$2:$A$40804=C$4)*('Data - fires'!$B$2:$B$40804=$A44)*('Data - fires'!$D$2:$D$40804))),IF(SUMPRODUCT(('Data - fires'!$A$2:$A$40804=C$4)*('Data - fires'!$B$2:$B$40804=$A44)*('Data - fires'!$C$2:$C$40804="Primary Fire")*('Data - fires'!$D$2:$D$40804))=0,"..",SUMPRODUCT(('Data - fires'!$A$2:$A$40804=C$4)*('Data - fires'!$B$2:$B$40804=$A44)*('Data - fires'!$C$2:$C$40804="Primary Fire")*('Data - fires'!$D$2:$D$40804))))</f>
        <v>9425</v>
      </c>
      <c r="D44" s="49" cm="1">
        <f t="array" ref="D44">IF($B$3="Total fires",IF(OR(SUMPRODUCT(('Data - fires'!$A$2:$A$40804=D$4)*('Data - fires'!$B$2:$B$40804=$A44)*('Data - fires'!$D$2:$D$40804))=0,SUMPRODUCT(('Data - fires'!$A$2:$A$40804=D$4)*('Data - fires'!$B$2:$B$40804=$A44)*('Data - fires'!$D$2:$D$40804))=SUMPRODUCT(('Data - fires'!$A$2:$A$40804=D$4)*('Data - fires'!$B$2:$B$40804=$A44)*('Data - fires'!$C$2:$C$40804="Primary Fire")*('Data - fires'!$D$2:$D$40804))),"..",SUMPRODUCT(('Data - fires'!$A$2:$A$40804=D$4)*('Data - fires'!$B$2:$B$40804=$A44)*('Data - fires'!$D$2:$D$40804))),IF(SUMPRODUCT(('Data - fires'!$A$2:$A$40804=D$4)*('Data - fires'!$B$2:$B$40804=$A44)*('Data - fires'!$C$2:$C$40804="Primary Fire")*('Data - fires'!$D$2:$D$40804))=0,"..",SUMPRODUCT(('Data - fires'!$A$2:$A$40804=D$4)*('Data - fires'!$B$2:$B$40804=$A44)*('Data - fires'!$C$2:$C$40804="Primary Fire")*('Data - fires'!$D$2:$D$40804))))</f>
        <v>3797</v>
      </c>
      <c r="E44" s="49" cm="1">
        <f t="array" ref="E44">IF(SUMPRODUCT(('Data - fires'!$A$2:$A$40804=E$4)*('Data - fires'!$B$2:$B$40804=$A44)*('Data - fires'!$C$2:$C$40804=$B$3)*('Data - fires'!$D$2:$D$40804))=0,IF(OR(B44="..",C44="..",D44=".."),"..",B44+C44+D44),SUMPRODUCT(('Data - fires'!$A$2:$A$40804=E$4)*('Data - fires'!$B$2:$B$40804=$A44)*('Data - fires'!$C$2:$C$40804=$B$3)*('Data - fires'!$D$2:$D$40804)))</f>
        <v>75146</v>
      </c>
      <c r="F44" s="49">
        <f t="shared" si="0"/>
        <v>1099</v>
      </c>
      <c r="G44" s="49">
        <f t="shared" si="1"/>
        <v>1742</v>
      </c>
      <c r="H44" s="49">
        <f t="shared" si="2"/>
        <v>1223</v>
      </c>
      <c r="I44" s="49">
        <f t="shared" si="3"/>
        <v>1159</v>
      </c>
      <c r="K44" s="22" cm="1">
        <f t="array" ref="K44">IF(SUMPRODUCT(('Data - population'!$B$2:$B$40000=$A44)*('Data - population'!$C$2:$C$40000=K$4)*('Data - population'!$D$2:$D$40000))=0,"..",SUMPRODUCT(('Data - population'!$B$2:$B$40000=$A44)*('Data - population'!$C$2:$C$40000=K$4)*('Data - population'!$D$2:$D$40000)))</f>
        <v>56326000</v>
      </c>
      <c r="L44" s="22" cm="1">
        <f t="array" ref="L44">SUMPRODUCT(('Data - population'!$B$2:$B$40000=$A44)*('Data - population'!$C$2:$C$40000=L$4)*('Data - population'!$D$2:$D$40000))</f>
        <v>5408900</v>
      </c>
      <c r="M44" s="22" cm="1">
        <f t="array" ref="M44">SUMPRODUCT(('Data - population'!$B$2:$B$40000=$A44)*('Data - population'!$C$2:$C$40000=M$4)*('Data - population'!$D$2:$D$40000))</f>
        <v>3104500</v>
      </c>
      <c r="N44" s="22" cm="1">
        <f t="array" ref="N44">SUMPRODUCT(('Data - population'!$B$2:$B$40000=$A44)*('Data - population'!$C$2:$C$40000=N$4)*('Data - population'!$D$2:$D$40000))</f>
        <v>64839300</v>
      </c>
      <c r="O44" s="22">
        <f t="shared" si="5"/>
        <v>100</v>
      </c>
    </row>
    <row r="45" spans="1:15" ht="15" customHeight="1" x14ac:dyDescent="0.2">
      <c r="A45" s="22" t="s">
        <v>44</v>
      </c>
      <c r="B45" s="49" cm="1">
        <f t="array" ref="B45">IF($B$3="Total fires",IF(OR(SUMPRODUCT(('Data - fires'!$A$2:$A$40804=B$4)*('Data - fires'!$B$2:$B$40804=$A45)*('Data - fires'!$D$2:$D$40804))=0,SUMPRODUCT(('Data - fires'!$A$2:$A$40804=B$4)*('Data - fires'!$B$2:$B$40804=$A45)*('Data - fires'!$D$2:$D$40804))=SUMPRODUCT(('Data - fires'!$A$2:$A$40804=B$4)*('Data - fires'!$B$2:$B$40804=$A45)*('Data - fires'!$C$2:$C$40804="Primary Fire")*('Data - fires'!$D$2:$D$40804))),"..",SUMPRODUCT(('Data - fires'!$A$2:$A$40804=B$4)*('Data - fires'!$B$2:$B$40804=$A45)*('Data - fires'!$D$2:$D$40804))),IF(SUMPRODUCT(('Data - fires'!$A$2:$A$40804=B$4)*('Data - fires'!$B$2:$B$40804=$A45)*('Data - fires'!$C$2:$C$40804="Primary Fire")*('Data - fires'!$D$2:$D$40804))=0,"..",SUMPRODUCT(('Data - fires'!$A$2:$A$40804=B$4)*('Data - fires'!$B$2:$B$40804=$A45)*('Data - fires'!$C$2:$C$40804="Primary Fire")*('Data - fires'!$D$2:$D$40804))))</f>
        <v>63515</v>
      </c>
      <c r="C45" s="49" cm="1">
        <f t="array" ref="C45">IF($B$3="Total fires",IF(OR(SUMPRODUCT(('Data - fires'!$A$2:$A$40804=C$4)*('Data - fires'!$B$2:$B$40804=$A45)*('Data - fires'!$D$2:$D$40804))=0,SUMPRODUCT(('Data - fires'!$A$2:$A$40804=C$4)*('Data - fires'!$B$2:$B$40804=$A45)*('Data - fires'!$D$2:$D$40804))=SUMPRODUCT(('Data - fires'!$A$2:$A$40804=C$4)*('Data - fires'!$B$2:$B$40804=$A45)*('Data - fires'!$C$2:$C$40804="Primary Fire")*('Data - fires'!$D$2:$D$40804))),"..",SUMPRODUCT(('Data - fires'!$A$2:$A$40804=C$4)*('Data - fires'!$B$2:$B$40804=$A45)*('Data - fires'!$D$2:$D$40804))),IF(SUMPRODUCT(('Data - fires'!$A$2:$A$40804=C$4)*('Data - fires'!$B$2:$B$40804=$A45)*('Data - fires'!$C$2:$C$40804="Primary Fire")*('Data - fires'!$D$2:$D$40804))=0,"..",SUMPRODUCT(('Data - fires'!$A$2:$A$40804=C$4)*('Data - fires'!$B$2:$B$40804=$A45)*('Data - fires'!$C$2:$C$40804="Primary Fire")*('Data - fires'!$D$2:$D$40804))))</f>
        <v>9795</v>
      </c>
      <c r="D45" s="49" cm="1">
        <f t="array" ref="D45">IF($B$3="Total fires",IF(OR(SUMPRODUCT(('Data - fires'!$A$2:$A$40804=D$4)*('Data - fires'!$B$2:$B$40804=$A45)*('Data - fires'!$D$2:$D$40804))=0,SUMPRODUCT(('Data - fires'!$A$2:$A$40804=D$4)*('Data - fires'!$B$2:$B$40804=$A45)*('Data - fires'!$D$2:$D$40804))=SUMPRODUCT(('Data - fires'!$A$2:$A$40804=D$4)*('Data - fires'!$B$2:$B$40804=$A45)*('Data - fires'!$C$2:$C$40804="Primary Fire")*('Data - fires'!$D$2:$D$40804))),"..",SUMPRODUCT(('Data - fires'!$A$2:$A$40804=D$4)*('Data - fires'!$B$2:$B$40804=$A45)*('Data - fires'!$D$2:$D$40804))),IF(SUMPRODUCT(('Data - fires'!$A$2:$A$40804=D$4)*('Data - fires'!$B$2:$B$40804=$A45)*('Data - fires'!$C$2:$C$40804="Primary Fire")*('Data - fires'!$D$2:$D$40804))=0,"..",SUMPRODUCT(('Data - fires'!$A$2:$A$40804=D$4)*('Data - fires'!$B$2:$B$40804=$A45)*('Data - fires'!$C$2:$C$40804="Primary Fire")*('Data - fires'!$D$2:$D$40804))))</f>
        <v>3945</v>
      </c>
      <c r="E45" s="49" cm="1">
        <f t="array" ref="E45">IF(SUMPRODUCT(('Data - fires'!$A$2:$A$40804=E$4)*('Data - fires'!$B$2:$B$40804=$A45)*('Data - fires'!$C$2:$C$40804=$B$3)*('Data - fires'!$D$2:$D$40804))=0,IF(OR(B45="..",C45="..",D45=".."),"..",B45+C45+D45),SUMPRODUCT(('Data - fires'!$A$2:$A$40804=E$4)*('Data - fires'!$B$2:$B$40804=$A45)*('Data - fires'!$C$2:$C$40804=$B$3)*('Data - fires'!$D$2:$D$40804)))</f>
        <v>77255</v>
      </c>
      <c r="F45" s="49">
        <f t="shared" ref="F45" si="6">IF(OR(B45="..",K45=".."),"..",ROUND(1000000*(B45/K45),0))</f>
        <v>1123</v>
      </c>
      <c r="G45" s="49">
        <f t="shared" ref="G45" si="7">IF(OR(C45="..",L45=".."),"..",ROUND(1000000*(C45/L45),0))</f>
        <v>1810</v>
      </c>
      <c r="H45" s="49">
        <f t="shared" ref="H45" si="8">IF(OR(D45="..",M45=".."),"..",ROUND(1000000*(D45/M45),0))</f>
        <v>1270</v>
      </c>
      <c r="I45" s="49">
        <f t="shared" ref="I45" si="9">IF(OR(E45="..",N45=".."),"..",ROUND(1000000*(E45/N45),0))</f>
        <v>1187</v>
      </c>
      <c r="K45" s="22" cm="1">
        <f t="array" ref="K45">IF(SUMPRODUCT(('Data - population'!$B$2:$B$40000=$A45)*('Data - population'!$C$2:$C$40000=K$4)*('Data - population'!$D$2:$D$40000))=0,"..",SUMPRODUCT(('Data - population'!$B$2:$B$40000=$A45)*('Data - population'!$C$2:$C$40000=K$4)*('Data - population'!$D$2:$D$40000)))</f>
        <v>56554900</v>
      </c>
      <c r="L45" s="22" cm="1">
        <f t="array" ref="L45">SUMPRODUCT(('Data - population'!$B$2:$B$40000=$A45)*('Data - population'!$C$2:$C$40000=L$4)*('Data - population'!$D$2:$D$40000))</f>
        <v>5412900</v>
      </c>
      <c r="M45" s="22" cm="1">
        <f t="array" ref="M45">SUMPRODUCT(('Data - population'!$B$2:$B$40000=$A45)*('Data - population'!$C$2:$C$40000=M$4)*('Data - population'!$D$2:$D$40000))</f>
        <v>3105600</v>
      </c>
      <c r="N45" s="22" cm="1">
        <f t="array" ref="N45">SUMPRODUCT(('Data - population'!$B$2:$B$40000=$A45)*('Data - population'!$C$2:$C$40000=N$4)*('Data - population'!$D$2:$D$40000))</f>
        <v>65073400</v>
      </c>
      <c r="O45" s="22">
        <f t="shared" ref="O45" si="10">K45+L45+M45-N45</f>
        <v>0</v>
      </c>
    </row>
    <row r="46" spans="1:15" ht="15" customHeight="1" x14ac:dyDescent="0.2">
      <c r="A46" s="22" t="s">
        <v>45</v>
      </c>
      <c r="B46" s="49" cm="1">
        <f t="array" ref="B46">IF($B$3="Total fires",IF(OR(SUMPRODUCT(('Data - fires'!$A$2:$A$40804=B$4)*('Data - fires'!$B$2:$B$40804=$A46)*('Data - fires'!$D$2:$D$40804))=0,SUMPRODUCT(('Data - fires'!$A$2:$A$40804=B$4)*('Data - fires'!$B$2:$B$40804=$A46)*('Data - fires'!$D$2:$D$40804))=SUMPRODUCT(('Data - fires'!$A$2:$A$40804=B$4)*('Data - fires'!$B$2:$B$40804=$A46)*('Data - fires'!$C$2:$C$40804="Primary Fire")*('Data - fires'!$D$2:$D$40804))),"..",SUMPRODUCT(('Data - fires'!$A$2:$A$40804=B$4)*('Data - fires'!$B$2:$B$40804=$A46)*('Data - fires'!$D$2:$D$40804))),IF(SUMPRODUCT(('Data - fires'!$A$2:$A$40804=B$4)*('Data - fires'!$B$2:$B$40804=$A46)*('Data - fires'!$C$2:$C$40804="Primary Fire")*('Data - fires'!$D$2:$D$40804))=0,"..",SUMPRODUCT(('Data - fires'!$A$2:$A$40804=B$4)*('Data - fires'!$B$2:$B$40804=$A46)*('Data - fires'!$C$2:$C$40804="Primary Fire")*('Data - fires'!$D$2:$D$40804))))</f>
        <v>66817</v>
      </c>
      <c r="C46" s="49" cm="1">
        <f t="array" ref="C46">IF($B$3="Total fires",IF(OR(SUMPRODUCT(('Data - fires'!$A$2:$A$40804=C$4)*('Data - fires'!$B$2:$B$40804=$A46)*('Data - fires'!$D$2:$D$40804))=0,SUMPRODUCT(('Data - fires'!$A$2:$A$40804=C$4)*('Data - fires'!$B$2:$B$40804=$A46)*('Data - fires'!$D$2:$D$40804))=SUMPRODUCT(('Data - fires'!$A$2:$A$40804=C$4)*('Data - fires'!$B$2:$B$40804=$A46)*('Data - fires'!$C$2:$C$40804="Primary Fire")*('Data - fires'!$D$2:$D$40804))),"..",SUMPRODUCT(('Data - fires'!$A$2:$A$40804=C$4)*('Data - fires'!$B$2:$B$40804=$A46)*('Data - fires'!$D$2:$D$40804))),IF(SUMPRODUCT(('Data - fires'!$A$2:$A$40804=C$4)*('Data - fires'!$B$2:$B$40804=$A46)*('Data - fires'!$C$2:$C$40804="Primary Fire")*('Data - fires'!$D$2:$D$40804))=0,"..",SUMPRODUCT(('Data - fires'!$A$2:$A$40804=C$4)*('Data - fires'!$B$2:$B$40804=$A46)*('Data - fires'!$C$2:$C$40804="Primary Fire")*('Data - fires'!$D$2:$D$40804))))</f>
        <v>9776</v>
      </c>
      <c r="D46" s="49" cm="1">
        <f t="array" ref="D46">IF($B$3="Total fires",IF(OR(SUMPRODUCT(('Data - fires'!$A$2:$A$40804=D$4)*('Data - fires'!$B$2:$B$40804=$A46)*('Data - fires'!$D$2:$D$40804))=0,SUMPRODUCT(('Data - fires'!$A$2:$A$40804=D$4)*('Data - fires'!$B$2:$B$40804=$A46)*('Data - fires'!$D$2:$D$40804))=SUMPRODUCT(('Data - fires'!$A$2:$A$40804=D$4)*('Data - fires'!$B$2:$B$40804=$A46)*('Data - fires'!$C$2:$C$40804="Primary Fire")*('Data - fires'!$D$2:$D$40804))),"..",SUMPRODUCT(('Data - fires'!$A$2:$A$40804=D$4)*('Data - fires'!$B$2:$B$40804=$A46)*('Data - fires'!$D$2:$D$40804))),IF(SUMPRODUCT(('Data - fires'!$A$2:$A$40804=D$4)*('Data - fires'!$B$2:$B$40804=$A46)*('Data - fires'!$C$2:$C$40804="Primary Fire")*('Data - fires'!$D$2:$D$40804))=0,"..",SUMPRODUCT(('Data - fires'!$A$2:$A$40804=D$4)*('Data - fires'!$B$2:$B$40804=$A46)*('Data - fires'!$C$2:$C$40804="Primary Fire")*('Data - fires'!$D$2:$D$40804))))</f>
        <v>3919</v>
      </c>
      <c r="E46" s="49" cm="1">
        <f t="array" ref="E46">IF(SUMPRODUCT(('Data - fires'!$A$2:$A$40804=E$4)*('Data - fires'!$B$2:$B$40804=$A46)*('Data - fires'!$C$2:$C$40804=$B$3)*('Data - fires'!$D$2:$D$40804))=0,IF(OR(B46="..",C46="..",D46=".."),"..",B46+C46+D46),SUMPRODUCT(('Data - fires'!$A$2:$A$40804=E$4)*('Data - fires'!$B$2:$B$40804=$A46)*('Data - fires'!$C$2:$C$40804=$B$3)*('Data - fires'!$D$2:$D$40804)))</f>
        <v>80512</v>
      </c>
      <c r="F46" s="49">
        <f t="shared" ref="F46:F49" si="11">IF(OR(B46="..",K46=".."),"..",ROUND(1000000*(B46/K46),0))</f>
        <v>1169</v>
      </c>
      <c r="G46" s="49">
        <f t="shared" ref="G46:G49" si="12">IF(OR(C46="..",L46=".."),"..",ROUND(1000000*(C46/L46),0))</f>
        <v>1795</v>
      </c>
      <c r="H46" s="49">
        <f t="shared" ref="H46:H49" si="13">IF(OR(D46="..",M46=".."),"..",ROUND(1000000*(D46/M46),0))</f>
        <v>1250</v>
      </c>
      <c r="I46" s="49">
        <f t="shared" ref="I46:I49" si="14">IF(OR(E46="..",N46=".."),"..",ROUND(1000000*(E46/N46),0))</f>
        <v>1225</v>
      </c>
      <c r="K46" s="22" cm="1">
        <f t="array" ref="K46">IF(SUMPRODUCT(('Data - population'!$B$2:$B$40000=$A46)*('Data - population'!$C$2:$C$40000=K$4)*('Data - population'!$D$2:$D$40000))=0,"..",SUMPRODUCT(('Data - population'!$B$2:$B$40000=$A46)*('Data - population'!$C$2:$C$40000=K$4)*('Data - population'!$D$2:$D$40000)))</f>
        <v>57144400</v>
      </c>
      <c r="L46" s="22" cm="1">
        <f t="array" ref="L46">SUMPRODUCT(('Data - population'!$B$2:$B$40000=$A46)*('Data - population'!$C$2:$C$40000=L$4)*('Data - population'!$D$2:$D$40000))</f>
        <v>5447000</v>
      </c>
      <c r="M46" s="22" cm="1">
        <f t="array" ref="M46">SUMPRODUCT(('Data - population'!$B$2:$B$40000=$A46)*('Data - population'!$C$2:$C$40000=M$4)*('Data - population'!$D$2:$D$40000))</f>
        <v>3134200</v>
      </c>
      <c r="N46" s="22" cm="1">
        <f t="array" ref="N46">SUMPRODUCT(('Data - population'!$B$2:$B$40000=$A46)*('Data - population'!$C$2:$C$40000=N$4)*('Data - population'!$D$2:$D$40000))</f>
        <v>65725600</v>
      </c>
      <c r="O46" s="22">
        <f t="shared" ref="O46" si="15">K46+L46+M46-N46</f>
        <v>0</v>
      </c>
    </row>
    <row r="47" spans="1:15" ht="15" customHeight="1" x14ac:dyDescent="0.2">
      <c r="A47" s="22" t="s">
        <v>46</v>
      </c>
      <c r="B47" s="49" cm="1">
        <f t="array" ref="B47">IF($B$3="Total fires",IF(OR(SUMPRODUCT(('Data - fires'!$A$2:$A$40804=B$4)*('Data - fires'!$B$2:$B$40804=$A47)*('Data - fires'!$D$2:$D$40804))=0,SUMPRODUCT(('Data - fires'!$A$2:$A$40804=B$4)*('Data - fires'!$B$2:$B$40804=$A47)*('Data - fires'!$D$2:$D$40804))=SUMPRODUCT(('Data - fires'!$A$2:$A$40804=B$4)*('Data - fires'!$B$2:$B$40804=$A47)*('Data - fires'!$C$2:$C$40804="Primary Fire")*('Data - fires'!$D$2:$D$40804))),"..",SUMPRODUCT(('Data - fires'!$A$2:$A$40804=B$4)*('Data - fires'!$B$2:$B$40804=$A47)*('Data - fires'!$D$2:$D$40804))),IF(SUMPRODUCT(('Data - fires'!$A$2:$A$40804=B$4)*('Data - fires'!$B$2:$B$40804=$A47)*('Data - fires'!$C$2:$C$40804="Primary Fire")*('Data - fires'!$D$2:$D$40804))=0,"..",SUMPRODUCT(('Data - fires'!$A$2:$A$40804=B$4)*('Data - fires'!$B$2:$B$40804=$A47)*('Data - fires'!$C$2:$C$40804="Primary Fire")*('Data - fires'!$D$2:$D$40804))))</f>
        <v>61975</v>
      </c>
      <c r="C47" s="49" cm="1">
        <f t="array" ref="C47">IF($B$3="Total fires",IF(OR(SUMPRODUCT(('Data - fires'!$A$2:$A$40804=C$4)*('Data - fires'!$B$2:$B$40804=$A47)*('Data - fires'!$D$2:$D$40804))=0,SUMPRODUCT(('Data - fires'!$A$2:$A$40804=C$4)*('Data - fires'!$B$2:$B$40804=$A47)*('Data - fires'!$D$2:$D$40804))=SUMPRODUCT(('Data - fires'!$A$2:$A$40804=C$4)*('Data - fires'!$B$2:$B$40804=$A47)*('Data - fires'!$C$2:$C$40804="Primary Fire")*('Data - fires'!$D$2:$D$40804))),"..",SUMPRODUCT(('Data - fires'!$A$2:$A$40804=C$4)*('Data - fires'!$B$2:$B$40804=$A47)*('Data - fires'!$D$2:$D$40804))),IF(SUMPRODUCT(('Data - fires'!$A$2:$A$40804=C$4)*('Data - fires'!$B$2:$B$40804=$A47)*('Data - fires'!$C$2:$C$40804="Primary Fire")*('Data - fires'!$D$2:$D$40804))=0,"..",SUMPRODUCT(('Data - fires'!$A$2:$A$40804=C$4)*('Data - fires'!$B$2:$B$40804=$A47)*('Data - fires'!$C$2:$C$40804="Primary Fire")*('Data - fires'!$D$2:$D$40804))))</f>
        <v>9145</v>
      </c>
      <c r="D47" s="49" cm="1">
        <f t="array" ref="D47">IF($B$3="Total fires",IF(OR(SUMPRODUCT(('Data - fires'!$A$2:$A$40804=D$4)*('Data - fires'!$B$2:$B$40804=$A47)*('Data - fires'!$D$2:$D$40804))=0,SUMPRODUCT(('Data - fires'!$A$2:$A$40804=D$4)*('Data - fires'!$B$2:$B$40804=$A47)*('Data - fires'!$D$2:$D$40804))=SUMPRODUCT(('Data - fires'!$A$2:$A$40804=D$4)*('Data - fires'!$B$2:$B$40804=$A47)*('Data - fires'!$C$2:$C$40804="Primary Fire")*('Data - fires'!$D$2:$D$40804))),"..",SUMPRODUCT(('Data - fires'!$A$2:$A$40804=D$4)*('Data - fires'!$B$2:$B$40804=$A47)*('Data - fires'!$D$2:$D$40804))),IF(SUMPRODUCT(('Data - fires'!$A$2:$A$40804=D$4)*('Data - fires'!$B$2:$B$40804=$A47)*('Data - fires'!$C$2:$C$40804="Primary Fire")*('Data - fires'!$D$2:$D$40804))=0,"..",SUMPRODUCT(('Data - fires'!$A$2:$A$40804=D$4)*('Data - fires'!$B$2:$B$40804=$A47)*('Data - fires'!$C$2:$C$40804="Primary Fire")*('Data - fires'!$D$2:$D$40804))))</f>
        <v>3924</v>
      </c>
      <c r="E47" s="49" cm="1">
        <f t="array" ref="E47">IF(SUMPRODUCT(('Data - fires'!$A$2:$A$40804=E$4)*('Data - fires'!$B$2:$B$40804=$A47)*('Data - fires'!$C$2:$C$40804=$B$3)*('Data - fires'!$D$2:$D$40804))=0,IF(OR(B47="..",C47="..",D47=".."),"..",B47+C47+D47),SUMPRODUCT(('Data - fires'!$A$2:$A$40804=E$4)*('Data - fires'!$B$2:$B$40804=$A47)*('Data - fires'!$C$2:$C$40804=$B$3)*('Data - fires'!$D$2:$D$40804)))</f>
        <v>75044</v>
      </c>
      <c r="F47" s="49">
        <f t="shared" si="11"/>
        <v>1070</v>
      </c>
      <c r="G47" s="49">
        <f t="shared" si="12"/>
        <v>1661</v>
      </c>
      <c r="H47" s="49">
        <f t="shared" si="13"/>
        <v>1239</v>
      </c>
      <c r="I47" s="49">
        <f t="shared" si="14"/>
        <v>1127</v>
      </c>
      <c r="K47" s="22" cm="1">
        <f t="array" ref="K47">IF(SUMPRODUCT(('Data - population'!$B$2:$B$40000=$A47)*('Data - population'!$C$2:$C$40000=K$4)*('Data - population'!$D$2:$D$40000))=0,"..",SUMPRODUCT(('Data - population'!$B$2:$B$40000=$A47)*('Data - population'!$C$2:$C$40000=K$4)*('Data - population'!$D$2:$D$40000)))</f>
        <v>57932500</v>
      </c>
      <c r="L47" s="22" cm="1">
        <f t="array" ref="L47">SUMPRODUCT(('Data - population'!$B$2:$B$40000=$A47)*('Data - population'!$C$2:$C$40000=L$4)*('Data - population'!$D$2:$D$40000))</f>
        <v>5506000</v>
      </c>
      <c r="M47" s="22" cm="1">
        <f t="array" ref="M47">SUMPRODUCT(('Data - population'!$B$2:$B$40000=$A47)*('Data - population'!$C$2:$C$40000=M$4)*('Data - population'!$D$2:$D$40000))</f>
        <v>3167300</v>
      </c>
      <c r="N47" s="22" cm="1">
        <f t="array" ref="N47">SUMPRODUCT(('Data - population'!$B$2:$B$40000=$A47)*('Data - population'!$C$2:$C$40000=N$4)*('Data - population'!$D$2:$D$40000))</f>
        <v>66605800</v>
      </c>
      <c r="O47" s="22">
        <f>K47+L47+M47-N47</f>
        <v>0</v>
      </c>
    </row>
    <row r="48" spans="1:15" ht="15" customHeight="1" x14ac:dyDescent="0.2">
      <c r="A48" s="22" t="s">
        <v>47</v>
      </c>
      <c r="B48" s="49" cm="1">
        <f t="array" ref="B48">IF($B$3="Total fires",IF(OR(SUMPRODUCT(('Data - fires'!$A$2:$A$40804=B$4)*('Data - fires'!$B$2:$B$40804=$A48)*('Data - fires'!$D$2:$D$40804))=0,SUMPRODUCT(('Data - fires'!$A$2:$A$40804=B$4)*('Data - fires'!$B$2:$B$40804=$A48)*('Data - fires'!$D$2:$D$40804))=SUMPRODUCT(('Data - fires'!$A$2:$A$40804=B$4)*('Data - fires'!$B$2:$B$40804=$A48)*('Data - fires'!$C$2:$C$40804="Primary Fire")*('Data - fires'!$D$2:$D$40804))),"..",SUMPRODUCT(('Data - fires'!$A$2:$A$40804=B$4)*('Data - fires'!$B$2:$B$40804=$A48)*('Data - fires'!$D$2:$D$40804))),IF(SUMPRODUCT(('Data - fires'!$A$2:$A$40804=B$4)*('Data - fires'!$B$2:$B$40804=$A48)*('Data - fires'!$C$2:$C$40804="Primary Fire")*('Data - fires'!$D$2:$D$40804))=0,"..",SUMPRODUCT(('Data - fires'!$A$2:$A$40804=B$4)*('Data - fires'!$B$2:$B$40804=$A48)*('Data - fires'!$C$2:$C$40804="Primary Fire")*('Data - fires'!$D$2:$D$40804))))</f>
        <v>61889</v>
      </c>
      <c r="C48" s="49" cm="1">
        <f t="array" ref="C48">IF($B$3="Total fires",IF(OR(SUMPRODUCT(('Data - fires'!$A$2:$A$40804=C$4)*('Data - fires'!$B$2:$B$40804=$A48)*('Data - fires'!$D$2:$D$40804))=0,SUMPRODUCT(('Data - fires'!$A$2:$A$40804=C$4)*('Data - fires'!$B$2:$B$40804=$A48)*('Data - fires'!$D$2:$D$40804))=SUMPRODUCT(('Data - fires'!$A$2:$A$40804=C$4)*('Data - fires'!$B$2:$B$40804=$A48)*('Data - fires'!$C$2:$C$40804="Primary Fire")*('Data - fires'!$D$2:$D$40804))),"..",SUMPRODUCT(('Data - fires'!$A$2:$A$40804=C$4)*('Data - fires'!$B$2:$B$40804=$A48)*('Data - fires'!$D$2:$D$40804))),IF(SUMPRODUCT(('Data - fires'!$A$2:$A$40804=C$4)*('Data - fires'!$B$2:$B$40804=$A48)*('Data - fires'!$C$2:$C$40804="Primary Fire")*('Data - fires'!$D$2:$D$40804))=0,"..",SUMPRODUCT(('Data - fires'!$A$2:$A$40804=C$4)*('Data - fires'!$B$2:$B$40804=$A48)*('Data - fires'!$C$2:$C$40804="Primary Fire")*('Data - fires'!$D$2:$D$40804))))</f>
        <v>8811</v>
      </c>
      <c r="D48" s="49" cm="1">
        <f t="array" ref="D48">IF($B$3="Total fires",IF(OR(SUMPRODUCT(('Data - fires'!$A$2:$A$40804=D$4)*('Data - fires'!$B$2:$B$40804=$A48)*('Data - fires'!$D$2:$D$40804))=0,SUMPRODUCT(('Data - fires'!$A$2:$A$40804=D$4)*('Data - fires'!$B$2:$B$40804=$A48)*('Data - fires'!$D$2:$D$40804))=SUMPRODUCT(('Data - fires'!$A$2:$A$40804=D$4)*('Data - fires'!$B$2:$B$40804=$A48)*('Data - fires'!$C$2:$C$40804="Primary Fire")*('Data - fires'!$D$2:$D$40804))),"..",SUMPRODUCT(('Data - fires'!$A$2:$A$40804=D$4)*('Data - fires'!$B$2:$B$40804=$A48)*('Data - fires'!$D$2:$D$40804))),IF(SUMPRODUCT(('Data - fires'!$A$2:$A$40804=D$4)*('Data - fires'!$B$2:$B$40804=$A48)*('Data - fires'!$C$2:$C$40804="Primary Fire")*('Data - fires'!$D$2:$D$40804))=0,"..",SUMPRODUCT(('Data - fires'!$A$2:$A$40804=D$4)*('Data - fires'!$B$2:$B$40804=$A48)*('Data - fires'!$C$2:$C$40804="Primary Fire")*('Data - fires'!$D$2:$D$40804))))</f>
        <v>3906</v>
      </c>
      <c r="E48" s="49" cm="1">
        <f t="array" ref="E48">IF(SUMPRODUCT(('Data - fires'!$A$2:$A$40804=E$4)*('Data - fires'!$B$2:$B$40804=$A48)*('Data - fires'!$C$2:$C$40804=$B$3)*('Data - fires'!$D$2:$D$40804))=0,IF(OR(B48="..",C48="..",D48=".."),"..",B48+C48+D48),SUMPRODUCT(('Data - fires'!$A$2:$A$40804=E$4)*('Data - fires'!$B$2:$B$40804=$A48)*('Data - fires'!$C$2:$C$40804=$B$3)*('Data - fires'!$D$2:$D$40804)))</f>
        <v>74606</v>
      </c>
      <c r="F48" s="49">
        <f t="shared" ref="F48" si="16">IF(OR(B48="..",K48=".."),"..",ROUND(1000000*(B48/K48),0))</f>
        <v>1056</v>
      </c>
      <c r="G48" s="49">
        <f t="shared" ref="G48" si="17">IF(OR(C48="..",L48=".."),"..",ROUND(1000000*(C48/L48),0))</f>
        <v>1588</v>
      </c>
      <c r="H48" s="49">
        <f t="shared" ref="H48" si="18">IF(OR(D48="..",M48=".."),"..",ROUND(1000000*(D48/M48),0))</f>
        <v>1226</v>
      </c>
      <c r="I48" s="49">
        <f t="shared" ref="I48" si="19">IF(OR(E48="..",N48=".."),"..",ROUND(1000000*(E48/N48),0))</f>
        <v>1108</v>
      </c>
      <c r="K48" s="22" cm="1">
        <f t="array" ref="K48">IF(SUMPRODUCT(('Data - population'!$B$2:$B$40000=$A48)*('Data - population'!$C$2:$C$40000=K$4)*('Data - population'!$D$2:$D$40000))=0,"..",SUMPRODUCT(('Data - population'!$B$2:$B$40000=$A48)*('Data - population'!$C$2:$C$40000=K$4)*('Data - population'!$D$2:$D$40000)))</f>
        <v>58620100</v>
      </c>
      <c r="L48" s="22" cm="1">
        <f t="array" ref="L48">SUMPRODUCT(('Data - population'!$B$2:$B$40000=$A48)*('Data - population'!$C$2:$C$40000=L$4)*('Data - population'!$D$2:$D$40000))</f>
        <v>5546900</v>
      </c>
      <c r="M48" s="22" cm="1">
        <f t="array" ref="M48">SUMPRODUCT(('Data - population'!$B$2:$B$40000=$A48)*('Data - population'!$C$2:$C$40000=M$4)*('Data - population'!$D$2:$D$40000))</f>
        <v>3186600</v>
      </c>
      <c r="N48" s="22" cm="1">
        <f t="array" ref="N48">SUMPRODUCT(('Data - population'!$B$2:$B$40000=$A48)*('Data - population'!$C$2:$C$40000=N$4)*('Data - population'!$D$2:$D$40000))</f>
        <v>67353600</v>
      </c>
      <c r="O48" s="22">
        <f>K48+L48+M48-N48</f>
        <v>0</v>
      </c>
    </row>
    <row r="49" spans="1:15" ht="15" customHeight="1" x14ac:dyDescent="0.2">
      <c r="A49" s="22" t="s">
        <v>110</v>
      </c>
      <c r="B49" s="49" cm="1">
        <f t="array" ref="B49">IF($B$3="Total fires",IF(OR(SUMPRODUCT(('Data - fires'!$A$2:$A$40804=B$4)*('Data - fires'!$B$2:$B$40804=$A49)*('Data - fires'!$D$2:$D$40804))=0,SUMPRODUCT(('Data - fires'!$A$2:$A$40804=B$4)*('Data - fires'!$B$2:$B$40804=$A49)*('Data - fires'!$D$2:$D$40804))=SUMPRODUCT(('Data - fires'!$A$2:$A$40804=B$4)*('Data - fires'!$B$2:$B$40804=$A49)*('Data - fires'!$C$2:$C$40804="Primary Fire")*('Data - fires'!$D$2:$D$40804))),"..",SUMPRODUCT(('Data - fires'!$A$2:$A$40804=B$4)*('Data - fires'!$B$2:$B$40804=$A49)*('Data - fires'!$D$2:$D$40804))),IF(SUMPRODUCT(('Data - fires'!$A$2:$A$40804=B$4)*('Data - fires'!$B$2:$B$40804=$A49)*('Data - fires'!$C$2:$C$40804="Primary Fire")*('Data - fires'!$D$2:$D$40804))=0,"..",SUMPRODUCT(('Data - fires'!$A$2:$A$40804=B$4)*('Data - fires'!$B$2:$B$40804=$A49)*('Data - fires'!$C$2:$C$40804="Primary Fire")*('Data - fires'!$D$2:$D$40804))))</f>
        <v>66383</v>
      </c>
      <c r="C49" s="49" t="str" cm="1">
        <f t="array" ref="C49">IF($B$3="Total fires",IF(OR(SUMPRODUCT(('Data - fires'!$A$2:$A$40804=C$4)*('Data - fires'!$B$2:$B$40804=$A49)*('Data - fires'!$D$2:$D$40804))=0,SUMPRODUCT(('Data - fires'!$A$2:$A$40804=C$4)*('Data - fires'!$B$2:$B$40804=$A49)*('Data - fires'!$D$2:$D$40804))=SUMPRODUCT(('Data - fires'!$A$2:$A$40804=C$4)*('Data - fires'!$B$2:$B$40804=$A49)*('Data - fires'!$C$2:$C$40804="Primary Fire")*('Data - fires'!$D$2:$D$40804))),"..",SUMPRODUCT(('Data - fires'!$A$2:$A$40804=C$4)*('Data - fires'!$B$2:$B$40804=$A49)*('Data - fires'!$D$2:$D$40804))),IF(SUMPRODUCT(('Data - fires'!$A$2:$A$40804=C$4)*('Data - fires'!$B$2:$B$40804=$A49)*('Data - fires'!$C$2:$C$40804="Primary Fire")*('Data - fires'!$D$2:$D$40804))=0,"..",SUMPRODUCT(('Data - fires'!$A$2:$A$40804=C$4)*('Data - fires'!$B$2:$B$40804=$A49)*('Data - fires'!$C$2:$C$40804="Primary Fire")*('Data - fires'!$D$2:$D$40804))))</f>
        <v>..</v>
      </c>
      <c r="D49" s="49" t="str" cm="1">
        <f t="array" ref="D49">IF($B$3="Total fires",IF(OR(SUMPRODUCT(('Data - fires'!$A$2:$A$40804=D$4)*('Data - fires'!$B$2:$B$40804=$A49)*('Data - fires'!$D$2:$D$40804))=0,SUMPRODUCT(('Data - fires'!$A$2:$A$40804=D$4)*('Data - fires'!$B$2:$B$40804=$A49)*('Data - fires'!$D$2:$D$40804))=SUMPRODUCT(('Data - fires'!$A$2:$A$40804=D$4)*('Data - fires'!$B$2:$B$40804=$A49)*('Data - fires'!$C$2:$C$40804="Primary Fire")*('Data - fires'!$D$2:$D$40804))),"..",SUMPRODUCT(('Data - fires'!$A$2:$A$40804=D$4)*('Data - fires'!$B$2:$B$40804=$A49)*('Data - fires'!$D$2:$D$40804))),IF(SUMPRODUCT(('Data - fires'!$A$2:$A$40804=D$4)*('Data - fires'!$B$2:$B$40804=$A49)*('Data - fires'!$C$2:$C$40804="Primary Fire")*('Data - fires'!$D$2:$D$40804))=0,"..",SUMPRODUCT(('Data - fires'!$A$2:$A$40804=D$4)*('Data - fires'!$B$2:$B$40804=$A49)*('Data - fires'!$C$2:$C$40804="Primary Fire")*('Data - fires'!$D$2:$D$40804))))</f>
        <v>..</v>
      </c>
      <c r="E49" s="49" t="str" cm="1">
        <f t="array" ref="E49">IF(SUMPRODUCT(('Data - fires'!$A$2:$A$40804=E$4)*('Data - fires'!$B$2:$B$40804=$A49)*('Data - fires'!$C$2:$C$40804=$B$3)*('Data - fires'!$D$2:$D$40804))=0,IF(OR(B49="..",C49="..",D49=".."),"..",B49+C49+D49),SUMPRODUCT(('Data - fires'!$A$2:$A$40804=E$4)*('Data - fires'!$B$2:$B$40804=$A49)*('Data - fires'!$C$2:$C$40804=$B$3)*('Data - fires'!$D$2:$D$40804)))</f>
        <v>..</v>
      </c>
      <c r="F49" s="49" t="str">
        <f t="shared" si="11"/>
        <v>..</v>
      </c>
      <c r="G49" s="49" t="str">
        <f t="shared" si="12"/>
        <v>..</v>
      </c>
      <c r="H49" s="49" t="str">
        <f t="shared" si="13"/>
        <v>..</v>
      </c>
      <c r="I49" s="49" t="str">
        <f t="shared" si="14"/>
        <v>..</v>
      </c>
      <c r="K49" s="22" t="str" cm="1">
        <f t="array" ref="K49">IF(SUMPRODUCT(('Data - population'!$B$2:$B$40000=$A49)*('Data - population'!$C$2:$C$40000=K$4)*('Data - population'!$D$2:$D$40000))=0,"..",SUMPRODUCT(('Data - population'!$B$2:$B$40000=$A49)*('Data - population'!$C$2:$C$40000=K$4)*('Data - population'!$D$2:$D$40000)))</f>
        <v>..</v>
      </c>
      <c r="L49" s="22" cm="1">
        <f t="array" ref="L49">SUMPRODUCT(('Data - population'!$B$2:$B$40000=$A49)*('Data - population'!$C$2:$C$40000=L$4)*('Data - population'!$D$2:$D$40000))</f>
        <v>0</v>
      </c>
      <c r="M49" s="22" cm="1">
        <f t="array" ref="M49">SUMPRODUCT(('Data - population'!$B$2:$B$40000=$A49)*('Data - population'!$C$2:$C$40000=M$4)*('Data - population'!$D$2:$D$40000))</f>
        <v>0</v>
      </c>
      <c r="N49" s="22" cm="1">
        <f t="array" ref="N49">SUMPRODUCT(('Data - population'!$B$2:$B$40000=$A49)*('Data - population'!$C$2:$C$40000=N$4)*('Data - population'!$D$2:$D$40000))</f>
        <v>0</v>
      </c>
      <c r="O49" s="22" t="e">
        <f>K49+L49+M49-N49</f>
        <v>#VALUE!</v>
      </c>
    </row>
    <row r="50" spans="1:15" ht="15" customHeight="1" x14ac:dyDescent="0.2">
      <c r="A50" s="22" t="s">
        <v>111</v>
      </c>
      <c r="B50" s="49" t="str" cm="1">
        <f t="array" ref="B50">IF($B$3="Total fires",IF(OR(SUMPRODUCT(('Data - fires'!$A$2:$A$40804=B$4)*('Data - fires'!$B$2:$B$40804=$A50)*('Data - fires'!$D$2:$D$40804))=0,SUMPRODUCT(('Data - fires'!$A$2:$A$40804=B$4)*('Data - fires'!$B$2:$B$40804=$A50)*('Data - fires'!$D$2:$D$40804))=SUMPRODUCT(('Data - fires'!$A$2:$A$40804=B$4)*('Data - fires'!$B$2:$B$40804=$A50)*('Data - fires'!$C$2:$C$40804="Primary Fire")*('Data - fires'!$D$2:$D$40804))),"..",SUMPRODUCT(('Data - fires'!$A$2:$A$40804=B$4)*('Data - fires'!$B$2:$B$40804=$A50)*('Data - fires'!$D$2:$D$40804))),IF(SUMPRODUCT(('Data - fires'!$A$2:$A$40804=B$4)*('Data - fires'!$B$2:$B$40804=$A50)*('Data - fires'!$C$2:$C$40804="Primary Fire")*('Data - fires'!$D$2:$D$40804))=0,"..",SUMPRODUCT(('Data - fires'!$A$2:$A$40804=B$4)*('Data - fires'!$B$2:$B$40804=$A50)*('Data - fires'!$C$2:$C$40804="Primary Fire")*('Data - fires'!$D$2:$D$40804))))</f>
        <v>..</v>
      </c>
      <c r="C50" s="49" t="str" cm="1">
        <f t="array" ref="C50">IF($B$3="Total fires",IF(OR(SUMPRODUCT(('Data - fires'!$A$2:$A$40804=C$4)*('Data - fires'!$B$2:$B$40804=$A50)*('Data - fires'!$D$2:$D$40804))=0,SUMPRODUCT(('Data - fires'!$A$2:$A$40804=C$4)*('Data - fires'!$B$2:$B$40804=$A50)*('Data - fires'!$D$2:$D$40804))=SUMPRODUCT(('Data - fires'!$A$2:$A$40804=C$4)*('Data - fires'!$B$2:$B$40804=$A50)*('Data - fires'!$C$2:$C$40804="Primary Fire")*('Data - fires'!$D$2:$D$40804))),"..",SUMPRODUCT(('Data - fires'!$A$2:$A$40804=C$4)*('Data - fires'!$B$2:$B$40804=$A50)*('Data - fires'!$D$2:$D$40804))),IF(SUMPRODUCT(('Data - fires'!$A$2:$A$40804=C$4)*('Data - fires'!$B$2:$B$40804=$A50)*('Data - fires'!$C$2:$C$40804="Primary Fire")*('Data - fires'!$D$2:$D$40804))=0,"..",SUMPRODUCT(('Data - fires'!$A$2:$A$40804=C$4)*('Data - fires'!$B$2:$B$40804=$A50)*('Data - fires'!$C$2:$C$40804="Primary Fire")*('Data - fires'!$D$2:$D$40804))))</f>
        <v>..</v>
      </c>
      <c r="D50" s="49" t="str" cm="1">
        <f t="array" ref="D50">IF($B$3="Total fires",IF(OR(SUMPRODUCT(('Data - fires'!$A$2:$A$40804=D$4)*('Data - fires'!$B$2:$B$40804=$A50)*('Data - fires'!$D$2:$D$40804))=0,SUMPRODUCT(('Data - fires'!$A$2:$A$40804=D$4)*('Data - fires'!$B$2:$B$40804=$A50)*('Data - fires'!$D$2:$D$40804))=SUMPRODUCT(('Data - fires'!$A$2:$A$40804=D$4)*('Data - fires'!$B$2:$B$40804=$A50)*('Data - fires'!$C$2:$C$40804="Primary Fire")*('Data - fires'!$D$2:$D$40804))),"..",SUMPRODUCT(('Data - fires'!$A$2:$A$40804=D$4)*('Data - fires'!$B$2:$B$40804=$A50)*('Data - fires'!$D$2:$D$40804))),IF(SUMPRODUCT(('Data - fires'!$A$2:$A$40804=D$4)*('Data - fires'!$B$2:$B$40804=$A50)*('Data - fires'!$C$2:$C$40804="Primary Fire")*('Data - fires'!$D$2:$D$40804))=0,"..",SUMPRODUCT(('Data - fires'!$A$2:$A$40804=D$4)*('Data - fires'!$B$2:$B$40804=$A50)*('Data - fires'!$C$2:$C$40804="Primary Fire")*('Data - fires'!$D$2:$D$40804))))</f>
        <v>..</v>
      </c>
      <c r="E50" s="49" t="str" cm="1">
        <f t="array" ref="E50">IF(SUMPRODUCT(('Data - fires'!$A$2:$A$40804=E$4)*('Data - fires'!$B$2:$B$40804=$A50)*('Data - fires'!$C$2:$C$40804=$B$3)*('Data - fires'!$D$2:$D$40804))=0,IF(OR(B50="..",C50="..",D50=".."),"..",B50+C50+D50),SUMPRODUCT(('Data - fires'!$A$2:$A$40804=E$4)*('Data - fires'!$B$2:$B$40804=$A50)*('Data - fires'!$C$2:$C$40804=$B$3)*('Data - fires'!$D$2:$D$40804)))</f>
        <v>..</v>
      </c>
      <c r="F50" s="49" t="str">
        <f t="shared" ref="F50:F56" si="20">IF(OR(B50="..",K50=".."),"..",ROUND(1000000*(B50/K50),0))</f>
        <v>..</v>
      </c>
      <c r="G50" s="49" t="str">
        <f t="shared" ref="G50:G56" si="21">IF(OR(C50="..",L50=".."),"..",ROUND(1000000*(C50/L50),0))</f>
        <v>..</v>
      </c>
      <c r="H50" s="49" t="str">
        <f t="shared" ref="H50:H56" si="22">IF(OR(D50="..",M50=".."),"..",ROUND(1000000*(D50/M50),0))</f>
        <v>..</v>
      </c>
      <c r="I50" s="49" t="str">
        <f t="shared" ref="I50:I56" si="23">IF(OR(E50="..",N50=".."),"..",ROUND(1000000*(E50/N50),0))</f>
        <v>..</v>
      </c>
      <c r="K50" s="22" t="str" cm="1">
        <f t="array" ref="K50">IF(SUMPRODUCT(('Data - population'!$B$2:$B$40000=$A50)*('Data - population'!$C$2:$C$40000=K$4)*('Data - population'!$D$2:$D$40000))=0,"..",SUMPRODUCT(('Data - population'!$B$2:$B$40000=$A50)*('Data - population'!$C$2:$C$40000=K$4)*('Data - population'!$D$2:$D$40000)))</f>
        <v>..</v>
      </c>
      <c r="L50" s="22" cm="1">
        <f t="array" ref="L50">SUMPRODUCT(('Data - population'!$B$2:$B$40000=$A50)*('Data - population'!$C$2:$C$40000=L$4)*('Data - population'!$D$2:$D$40000))</f>
        <v>0</v>
      </c>
      <c r="M50" s="22" cm="1">
        <f t="array" ref="M50">SUMPRODUCT(('Data - population'!$B$2:$B$40000=$A50)*('Data - population'!$C$2:$C$40000=M$4)*('Data - population'!$D$2:$D$40000))</f>
        <v>0</v>
      </c>
      <c r="N50" s="22" cm="1">
        <f t="array" ref="N50">SUMPRODUCT(('Data - population'!$B$2:$B$40000=$A50)*('Data - population'!$C$2:$C$40000=N$4)*('Data - population'!$D$2:$D$40000))</f>
        <v>0</v>
      </c>
      <c r="O50" s="22" t="e">
        <f t="shared" ref="O50:O56" si="24">K50+L50+M50-N50</f>
        <v>#VALUE!</v>
      </c>
    </row>
    <row r="51" spans="1:15" x14ac:dyDescent="0.2">
      <c r="A51" s="22" t="s">
        <v>112</v>
      </c>
      <c r="B51" s="49" t="str" cm="1">
        <f t="array" ref="B51">IF($B$3="Total fires",IF(OR(SUMPRODUCT(('Data - fires'!$A$2:$A$40804=B$4)*('Data - fires'!$B$2:$B$40804=$A51)*('Data - fires'!$D$2:$D$40804))=0,SUMPRODUCT(('Data - fires'!$A$2:$A$40804=B$4)*('Data - fires'!$B$2:$B$40804=$A51)*('Data - fires'!$D$2:$D$40804))=SUMPRODUCT(('Data - fires'!$A$2:$A$40804=B$4)*('Data - fires'!$B$2:$B$40804=$A51)*('Data - fires'!$C$2:$C$40804="Primary Fire")*('Data - fires'!$D$2:$D$40804))),"..",SUMPRODUCT(('Data - fires'!$A$2:$A$40804=B$4)*('Data - fires'!$B$2:$B$40804=$A51)*('Data - fires'!$D$2:$D$40804))),IF(SUMPRODUCT(('Data - fires'!$A$2:$A$40804=B$4)*('Data - fires'!$B$2:$B$40804=$A51)*('Data - fires'!$C$2:$C$40804="Primary Fire")*('Data - fires'!$D$2:$D$40804))=0,"..",SUMPRODUCT(('Data - fires'!$A$2:$A$40804=B$4)*('Data - fires'!$B$2:$B$40804=$A51)*('Data - fires'!$C$2:$C$40804="Primary Fire")*('Data - fires'!$D$2:$D$40804))))</f>
        <v>..</v>
      </c>
      <c r="C51" s="49" t="str" cm="1">
        <f t="array" ref="C51">IF($B$3="Total fires",IF(OR(SUMPRODUCT(('Data - fires'!$A$2:$A$40804=C$4)*('Data - fires'!$B$2:$B$40804=$A51)*('Data - fires'!$D$2:$D$40804))=0,SUMPRODUCT(('Data - fires'!$A$2:$A$40804=C$4)*('Data - fires'!$B$2:$B$40804=$A51)*('Data - fires'!$D$2:$D$40804))=SUMPRODUCT(('Data - fires'!$A$2:$A$40804=C$4)*('Data - fires'!$B$2:$B$40804=$A51)*('Data - fires'!$C$2:$C$40804="Primary Fire")*('Data - fires'!$D$2:$D$40804))),"..",SUMPRODUCT(('Data - fires'!$A$2:$A$40804=C$4)*('Data - fires'!$B$2:$B$40804=$A51)*('Data - fires'!$D$2:$D$40804))),IF(SUMPRODUCT(('Data - fires'!$A$2:$A$40804=C$4)*('Data - fires'!$B$2:$B$40804=$A51)*('Data - fires'!$C$2:$C$40804="Primary Fire")*('Data - fires'!$D$2:$D$40804))=0,"..",SUMPRODUCT(('Data - fires'!$A$2:$A$40804=C$4)*('Data - fires'!$B$2:$B$40804=$A51)*('Data - fires'!$C$2:$C$40804="Primary Fire")*('Data - fires'!$D$2:$D$40804))))</f>
        <v>..</v>
      </c>
      <c r="D51" s="49" t="str" cm="1">
        <f t="array" ref="D51">IF($B$3="Total fires",IF(OR(SUMPRODUCT(('Data - fires'!$A$2:$A$40804=D$4)*('Data - fires'!$B$2:$B$40804=$A51)*('Data - fires'!$D$2:$D$40804))=0,SUMPRODUCT(('Data - fires'!$A$2:$A$40804=D$4)*('Data - fires'!$B$2:$B$40804=$A51)*('Data - fires'!$D$2:$D$40804))=SUMPRODUCT(('Data - fires'!$A$2:$A$40804=D$4)*('Data - fires'!$B$2:$B$40804=$A51)*('Data - fires'!$C$2:$C$40804="Primary Fire")*('Data - fires'!$D$2:$D$40804))),"..",SUMPRODUCT(('Data - fires'!$A$2:$A$40804=D$4)*('Data - fires'!$B$2:$B$40804=$A51)*('Data - fires'!$D$2:$D$40804))),IF(SUMPRODUCT(('Data - fires'!$A$2:$A$40804=D$4)*('Data - fires'!$B$2:$B$40804=$A51)*('Data - fires'!$C$2:$C$40804="Primary Fire")*('Data - fires'!$D$2:$D$40804))=0,"..",SUMPRODUCT(('Data - fires'!$A$2:$A$40804=D$4)*('Data - fires'!$B$2:$B$40804=$A51)*('Data - fires'!$C$2:$C$40804="Primary Fire")*('Data - fires'!$D$2:$D$40804))))</f>
        <v>..</v>
      </c>
      <c r="E51" s="49" t="str" cm="1">
        <f t="array" ref="E51">IF(SUMPRODUCT(('Data - fires'!$A$2:$A$40804=E$4)*('Data - fires'!$B$2:$B$40804=$A51)*('Data - fires'!$C$2:$C$40804=$B$3)*('Data - fires'!$D$2:$D$40804))=0,IF(OR(B51="..",C51="..",D51=".."),"..",B51+C51+D51),SUMPRODUCT(('Data - fires'!$A$2:$A$40804=E$4)*('Data - fires'!$B$2:$B$40804=$A51)*('Data - fires'!$C$2:$C$40804=$B$3)*('Data - fires'!$D$2:$D$40804)))</f>
        <v>..</v>
      </c>
      <c r="F51" s="49" t="str">
        <f t="shared" si="20"/>
        <v>..</v>
      </c>
      <c r="G51" s="49" t="str">
        <f t="shared" si="21"/>
        <v>..</v>
      </c>
      <c r="H51" s="49" t="str">
        <f t="shared" si="22"/>
        <v>..</v>
      </c>
      <c r="I51" s="49" t="str">
        <f t="shared" si="23"/>
        <v>..</v>
      </c>
      <c r="K51" s="22" t="str" cm="1">
        <f t="array" ref="K51">IF(SUMPRODUCT(('Data - population'!$B$2:$B$40000=$A51)*('Data - population'!$C$2:$C$40000=K$4)*('Data - population'!$D$2:$D$40000))=0,"..",SUMPRODUCT(('Data - population'!$B$2:$B$40000=$A51)*('Data - population'!$C$2:$C$40000=K$4)*('Data - population'!$D$2:$D$40000)))</f>
        <v>..</v>
      </c>
      <c r="L51" s="22" cm="1">
        <f t="array" ref="L51">SUMPRODUCT(('Data - population'!$B$2:$B$40000=$A51)*('Data - population'!$C$2:$C$40000=L$4)*('Data - population'!$D$2:$D$40000))</f>
        <v>0</v>
      </c>
      <c r="M51" s="22" cm="1">
        <f t="array" ref="M51">SUMPRODUCT(('Data - population'!$B$2:$B$40000=$A51)*('Data - population'!$C$2:$C$40000=M$4)*('Data - population'!$D$2:$D$40000))</f>
        <v>0</v>
      </c>
      <c r="N51" s="22" cm="1">
        <f t="array" ref="N51">SUMPRODUCT(('Data - population'!$B$2:$B$40000=$A51)*('Data - population'!$C$2:$C$40000=N$4)*('Data - population'!$D$2:$D$40000))</f>
        <v>0</v>
      </c>
      <c r="O51" s="22" t="e">
        <f t="shared" si="24"/>
        <v>#VALUE!</v>
      </c>
    </row>
    <row r="52" spans="1:15" x14ac:dyDescent="0.2">
      <c r="A52" s="22" t="s">
        <v>113</v>
      </c>
      <c r="B52" s="49" t="str" cm="1">
        <f t="array" ref="B52">IF($B$3="Total fires",IF(OR(SUMPRODUCT(('Data - fires'!$A$2:$A$40804=B$4)*('Data - fires'!$B$2:$B$40804=$A52)*('Data - fires'!$D$2:$D$40804))=0,SUMPRODUCT(('Data - fires'!$A$2:$A$40804=B$4)*('Data - fires'!$B$2:$B$40804=$A52)*('Data - fires'!$D$2:$D$40804))=SUMPRODUCT(('Data - fires'!$A$2:$A$40804=B$4)*('Data - fires'!$B$2:$B$40804=$A52)*('Data - fires'!$C$2:$C$40804="Primary Fire")*('Data - fires'!$D$2:$D$40804))),"..",SUMPRODUCT(('Data - fires'!$A$2:$A$40804=B$4)*('Data - fires'!$B$2:$B$40804=$A52)*('Data - fires'!$D$2:$D$40804))),IF(SUMPRODUCT(('Data - fires'!$A$2:$A$40804=B$4)*('Data - fires'!$B$2:$B$40804=$A52)*('Data - fires'!$C$2:$C$40804="Primary Fire")*('Data - fires'!$D$2:$D$40804))=0,"..",SUMPRODUCT(('Data - fires'!$A$2:$A$40804=B$4)*('Data - fires'!$B$2:$B$40804=$A52)*('Data - fires'!$C$2:$C$40804="Primary Fire")*('Data - fires'!$D$2:$D$40804))))</f>
        <v>..</v>
      </c>
      <c r="C52" s="49" t="str" cm="1">
        <f t="array" ref="C52">IF($B$3="Total fires",IF(OR(SUMPRODUCT(('Data - fires'!$A$2:$A$40804=C$4)*('Data - fires'!$B$2:$B$40804=$A52)*('Data - fires'!$D$2:$D$40804))=0,SUMPRODUCT(('Data - fires'!$A$2:$A$40804=C$4)*('Data - fires'!$B$2:$B$40804=$A52)*('Data - fires'!$D$2:$D$40804))=SUMPRODUCT(('Data - fires'!$A$2:$A$40804=C$4)*('Data - fires'!$B$2:$B$40804=$A52)*('Data - fires'!$C$2:$C$40804="Primary Fire")*('Data - fires'!$D$2:$D$40804))),"..",SUMPRODUCT(('Data - fires'!$A$2:$A$40804=C$4)*('Data - fires'!$B$2:$B$40804=$A52)*('Data - fires'!$D$2:$D$40804))),IF(SUMPRODUCT(('Data - fires'!$A$2:$A$40804=C$4)*('Data - fires'!$B$2:$B$40804=$A52)*('Data - fires'!$C$2:$C$40804="Primary Fire")*('Data - fires'!$D$2:$D$40804))=0,"..",SUMPRODUCT(('Data - fires'!$A$2:$A$40804=C$4)*('Data - fires'!$B$2:$B$40804=$A52)*('Data - fires'!$C$2:$C$40804="Primary Fire")*('Data - fires'!$D$2:$D$40804))))</f>
        <v>..</v>
      </c>
      <c r="D52" s="49" t="str" cm="1">
        <f t="array" ref="D52">IF($B$3="Total fires",IF(OR(SUMPRODUCT(('Data - fires'!$A$2:$A$40804=D$4)*('Data - fires'!$B$2:$B$40804=$A52)*('Data - fires'!$D$2:$D$40804))=0,SUMPRODUCT(('Data - fires'!$A$2:$A$40804=D$4)*('Data - fires'!$B$2:$B$40804=$A52)*('Data - fires'!$D$2:$D$40804))=SUMPRODUCT(('Data - fires'!$A$2:$A$40804=D$4)*('Data - fires'!$B$2:$B$40804=$A52)*('Data - fires'!$C$2:$C$40804="Primary Fire")*('Data - fires'!$D$2:$D$40804))),"..",SUMPRODUCT(('Data - fires'!$A$2:$A$40804=D$4)*('Data - fires'!$B$2:$B$40804=$A52)*('Data - fires'!$D$2:$D$40804))),IF(SUMPRODUCT(('Data - fires'!$A$2:$A$40804=D$4)*('Data - fires'!$B$2:$B$40804=$A52)*('Data - fires'!$C$2:$C$40804="Primary Fire")*('Data - fires'!$D$2:$D$40804))=0,"..",SUMPRODUCT(('Data - fires'!$A$2:$A$40804=D$4)*('Data - fires'!$B$2:$B$40804=$A52)*('Data - fires'!$C$2:$C$40804="Primary Fire")*('Data - fires'!$D$2:$D$40804))))</f>
        <v>..</v>
      </c>
      <c r="E52" s="49" t="str" cm="1">
        <f t="array" ref="E52">IF(SUMPRODUCT(('Data - fires'!$A$2:$A$40804=E$4)*('Data - fires'!$B$2:$B$40804=$A52)*('Data - fires'!$C$2:$C$40804=$B$3)*('Data - fires'!$D$2:$D$40804))=0,IF(OR(B52="..",C52="..",D52=".."),"..",B52+C52+D52),SUMPRODUCT(('Data - fires'!$A$2:$A$40804=E$4)*('Data - fires'!$B$2:$B$40804=$A52)*('Data - fires'!$C$2:$C$40804=$B$3)*('Data - fires'!$D$2:$D$40804)))</f>
        <v>..</v>
      </c>
      <c r="F52" s="49" t="str">
        <f t="shared" si="20"/>
        <v>..</v>
      </c>
      <c r="G52" s="49" t="str">
        <f t="shared" si="21"/>
        <v>..</v>
      </c>
      <c r="H52" s="49" t="str">
        <f t="shared" si="22"/>
        <v>..</v>
      </c>
      <c r="I52" s="49" t="str">
        <f t="shared" si="23"/>
        <v>..</v>
      </c>
      <c r="K52" s="22" t="str" cm="1">
        <f t="array" ref="K52">IF(SUMPRODUCT(('Data - population'!$B$2:$B$40000=$A52)*('Data - population'!$C$2:$C$40000=K$4)*('Data - population'!$D$2:$D$40000))=0,"..",SUMPRODUCT(('Data - population'!$B$2:$B$40000=$A52)*('Data - population'!$C$2:$C$40000=K$4)*('Data - population'!$D$2:$D$40000)))</f>
        <v>..</v>
      </c>
      <c r="L52" s="22" cm="1">
        <f t="array" ref="L52">SUMPRODUCT(('Data - population'!$B$2:$B$40000=$A52)*('Data - population'!$C$2:$C$40000=L$4)*('Data - population'!$D$2:$D$40000))</f>
        <v>0</v>
      </c>
      <c r="M52" s="22" cm="1">
        <f t="array" ref="M52">SUMPRODUCT(('Data - population'!$B$2:$B$40000=$A52)*('Data - population'!$C$2:$C$40000=M$4)*('Data - population'!$D$2:$D$40000))</f>
        <v>0</v>
      </c>
      <c r="N52" s="22" cm="1">
        <f t="array" ref="N52">SUMPRODUCT(('Data - population'!$B$2:$B$40000=$A52)*('Data - population'!$C$2:$C$40000=N$4)*('Data - population'!$D$2:$D$40000))</f>
        <v>0</v>
      </c>
      <c r="O52" s="22" t="e">
        <f t="shared" si="24"/>
        <v>#VALUE!</v>
      </c>
    </row>
    <row r="53" spans="1:15" x14ac:dyDescent="0.2">
      <c r="A53" s="22" t="s">
        <v>114</v>
      </c>
      <c r="B53" s="49" t="str" cm="1">
        <f t="array" ref="B53">IF($B$3="Total fires",IF(OR(SUMPRODUCT(('Data - fires'!$A$2:$A$40804=B$4)*('Data - fires'!$B$2:$B$40804=$A53)*('Data - fires'!$D$2:$D$40804))=0,SUMPRODUCT(('Data - fires'!$A$2:$A$40804=B$4)*('Data - fires'!$B$2:$B$40804=$A53)*('Data - fires'!$D$2:$D$40804))=SUMPRODUCT(('Data - fires'!$A$2:$A$40804=B$4)*('Data - fires'!$B$2:$B$40804=$A53)*('Data - fires'!$C$2:$C$40804="Primary Fire")*('Data - fires'!$D$2:$D$40804))),"..",SUMPRODUCT(('Data - fires'!$A$2:$A$40804=B$4)*('Data - fires'!$B$2:$B$40804=$A53)*('Data - fires'!$D$2:$D$40804))),IF(SUMPRODUCT(('Data - fires'!$A$2:$A$40804=B$4)*('Data - fires'!$B$2:$B$40804=$A53)*('Data - fires'!$C$2:$C$40804="Primary Fire")*('Data - fires'!$D$2:$D$40804))=0,"..",SUMPRODUCT(('Data - fires'!$A$2:$A$40804=B$4)*('Data - fires'!$B$2:$B$40804=$A53)*('Data - fires'!$C$2:$C$40804="Primary Fire")*('Data - fires'!$D$2:$D$40804))))</f>
        <v>..</v>
      </c>
      <c r="C53" s="49" t="str" cm="1">
        <f t="array" ref="C53">IF($B$3="Total fires",IF(OR(SUMPRODUCT(('Data - fires'!$A$2:$A$40804=C$4)*('Data - fires'!$B$2:$B$40804=$A53)*('Data - fires'!$D$2:$D$40804))=0,SUMPRODUCT(('Data - fires'!$A$2:$A$40804=C$4)*('Data - fires'!$B$2:$B$40804=$A53)*('Data - fires'!$D$2:$D$40804))=SUMPRODUCT(('Data - fires'!$A$2:$A$40804=C$4)*('Data - fires'!$B$2:$B$40804=$A53)*('Data - fires'!$C$2:$C$40804="Primary Fire")*('Data - fires'!$D$2:$D$40804))),"..",SUMPRODUCT(('Data - fires'!$A$2:$A$40804=C$4)*('Data - fires'!$B$2:$B$40804=$A53)*('Data - fires'!$D$2:$D$40804))),IF(SUMPRODUCT(('Data - fires'!$A$2:$A$40804=C$4)*('Data - fires'!$B$2:$B$40804=$A53)*('Data - fires'!$C$2:$C$40804="Primary Fire")*('Data - fires'!$D$2:$D$40804))=0,"..",SUMPRODUCT(('Data - fires'!$A$2:$A$40804=C$4)*('Data - fires'!$B$2:$B$40804=$A53)*('Data - fires'!$C$2:$C$40804="Primary Fire")*('Data - fires'!$D$2:$D$40804))))</f>
        <v>..</v>
      </c>
      <c r="D53" s="49" t="str" cm="1">
        <f t="array" ref="D53">IF($B$3="Total fires",IF(OR(SUMPRODUCT(('Data - fires'!$A$2:$A$40804=D$4)*('Data - fires'!$B$2:$B$40804=$A53)*('Data - fires'!$D$2:$D$40804))=0,SUMPRODUCT(('Data - fires'!$A$2:$A$40804=D$4)*('Data - fires'!$B$2:$B$40804=$A53)*('Data - fires'!$D$2:$D$40804))=SUMPRODUCT(('Data - fires'!$A$2:$A$40804=D$4)*('Data - fires'!$B$2:$B$40804=$A53)*('Data - fires'!$C$2:$C$40804="Primary Fire")*('Data - fires'!$D$2:$D$40804))),"..",SUMPRODUCT(('Data - fires'!$A$2:$A$40804=D$4)*('Data - fires'!$B$2:$B$40804=$A53)*('Data - fires'!$D$2:$D$40804))),IF(SUMPRODUCT(('Data - fires'!$A$2:$A$40804=D$4)*('Data - fires'!$B$2:$B$40804=$A53)*('Data - fires'!$C$2:$C$40804="Primary Fire")*('Data - fires'!$D$2:$D$40804))=0,"..",SUMPRODUCT(('Data - fires'!$A$2:$A$40804=D$4)*('Data - fires'!$B$2:$B$40804=$A53)*('Data - fires'!$C$2:$C$40804="Primary Fire")*('Data - fires'!$D$2:$D$40804))))</f>
        <v>..</v>
      </c>
      <c r="E53" s="49" t="str" cm="1">
        <f t="array" ref="E53">IF(SUMPRODUCT(('Data - fires'!$A$2:$A$40804=E$4)*('Data - fires'!$B$2:$B$40804=$A53)*('Data - fires'!$C$2:$C$40804=$B$3)*('Data - fires'!$D$2:$D$40804))=0,IF(OR(B53="..",C53="..",D53=".."),"..",B53+C53+D53),SUMPRODUCT(('Data - fires'!$A$2:$A$40804=E$4)*('Data - fires'!$B$2:$B$40804=$A53)*('Data - fires'!$C$2:$C$40804=$B$3)*('Data - fires'!$D$2:$D$40804)))</f>
        <v>..</v>
      </c>
      <c r="F53" s="49" t="str">
        <f t="shared" si="20"/>
        <v>..</v>
      </c>
      <c r="G53" s="49" t="str">
        <f t="shared" si="21"/>
        <v>..</v>
      </c>
      <c r="H53" s="49" t="str">
        <f t="shared" si="22"/>
        <v>..</v>
      </c>
      <c r="I53" s="49" t="str">
        <f t="shared" si="23"/>
        <v>..</v>
      </c>
      <c r="K53" s="22" t="str" cm="1">
        <f t="array" ref="K53">IF(SUMPRODUCT(('Data - population'!$B$2:$B$40000=$A53)*('Data - population'!$C$2:$C$40000=K$4)*('Data - population'!$D$2:$D$40000))=0,"..",SUMPRODUCT(('Data - population'!$B$2:$B$40000=$A53)*('Data - population'!$C$2:$C$40000=K$4)*('Data - population'!$D$2:$D$40000)))</f>
        <v>..</v>
      </c>
      <c r="L53" s="22" cm="1">
        <f t="array" ref="L53">SUMPRODUCT(('Data - population'!$B$2:$B$40000=$A53)*('Data - population'!$C$2:$C$40000=L$4)*('Data - population'!$D$2:$D$40000))</f>
        <v>0</v>
      </c>
      <c r="M53" s="22" cm="1">
        <f t="array" ref="M53">SUMPRODUCT(('Data - population'!$B$2:$B$40000=$A53)*('Data - population'!$C$2:$C$40000=M$4)*('Data - population'!$D$2:$D$40000))</f>
        <v>0</v>
      </c>
      <c r="N53" s="22" cm="1">
        <f t="array" ref="N53">SUMPRODUCT(('Data - population'!$B$2:$B$40000=$A53)*('Data - population'!$C$2:$C$40000=N$4)*('Data - population'!$D$2:$D$40000))</f>
        <v>0</v>
      </c>
      <c r="O53" s="22" t="e">
        <f t="shared" si="24"/>
        <v>#VALUE!</v>
      </c>
    </row>
    <row r="54" spans="1:15" x14ac:dyDescent="0.2">
      <c r="A54" s="22" t="s">
        <v>125</v>
      </c>
      <c r="B54" s="49" t="str" cm="1">
        <f t="array" ref="B54">IF($B$3="Total fires",IF(OR(SUMPRODUCT(('Data - fires'!$A$2:$A$40804=B$4)*('Data - fires'!$B$2:$B$40804=$A54)*('Data - fires'!$D$2:$D$40804))=0,SUMPRODUCT(('Data - fires'!$A$2:$A$40804=B$4)*('Data - fires'!$B$2:$B$40804=$A54)*('Data - fires'!$D$2:$D$40804))=SUMPRODUCT(('Data - fires'!$A$2:$A$40804=B$4)*('Data - fires'!$B$2:$B$40804=$A54)*('Data - fires'!$C$2:$C$40804="Primary Fire")*('Data - fires'!$D$2:$D$40804))),"..",SUMPRODUCT(('Data - fires'!$A$2:$A$40804=B$4)*('Data - fires'!$B$2:$B$40804=$A54)*('Data - fires'!$D$2:$D$40804))),IF(SUMPRODUCT(('Data - fires'!$A$2:$A$40804=B$4)*('Data - fires'!$B$2:$B$40804=$A54)*('Data - fires'!$C$2:$C$40804="Primary Fire")*('Data - fires'!$D$2:$D$40804))=0,"..",SUMPRODUCT(('Data - fires'!$A$2:$A$40804=B$4)*('Data - fires'!$B$2:$B$40804=$A54)*('Data - fires'!$C$2:$C$40804="Primary Fire")*('Data - fires'!$D$2:$D$40804))))</f>
        <v>..</v>
      </c>
      <c r="C54" s="49" t="str" cm="1">
        <f t="array" ref="C54">IF($B$3="Total fires",IF(OR(SUMPRODUCT(('Data - fires'!$A$2:$A$40804=C$4)*('Data - fires'!$B$2:$B$40804=$A54)*('Data - fires'!$D$2:$D$40804))=0,SUMPRODUCT(('Data - fires'!$A$2:$A$40804=C$4)*('Data - fires'!$B$2:$B$40804=$A54)*('Data - fires'!$D$2:$D$40804))=SUMPRODUCT(('Data - fires'!$A$2:$A$40804=C$4)*('Data - fires'!$B$2:$B$40804=$A54)*('Data - fires'!$C$2:$C$40804="Primary Fire")*('Data - fires'!$D$2:$D$40804))),"..",SUMPRODUCT(('Data - fires'!$A$2:$A$40804=C$4)*('Data - fires'!$B$2:$B$40804=$A54)*('Data - fires'!$D$2:$D$40804))),IF(SUMPRODUCT(('Data - fires'!$A$2:$A$40804=C$4)*('Data - fires'!$B$2:$B$40804=$A54)*('Data - fires'!$C$2:$C$40804="Primary Fire")*('Data - fires'!$D$2:$D$40804))=0,"..",SUMPRODUCT(('Data - fires'!$A$2:$A$40804=C$4)*('Data - fires'!$B$2:$B$40804=$A54)*('Data - fires'!$C$2:$C$40804="Primary Fire")*('Data - fires'!$D$2:$D$40804))))</f>
        <v>..</v>
      </c>
      <c r="D54" s="49" t="str" cm="1">
        <f t="array" ref="D54">IF($B$3="Total fires",IF(OR(SUMPRODUCT(('Data - fires'!$A$2:$A$40804=D$4)*('Data - fires'!$B$2:$B$40804=$A54)*('Data - fires'!$D$2:$D$40804))=0,SUMPRODUCT(('Data - fires'!$A$2:$A$40804=D$4)*('Data - fires'!$B$2:$B$40804=$A54)*('Data - fires'!$D$2:$D$40804))=SUMPRODUCT(('Data - fires'!$A$2:$A$40804=D$4)*('Data - fires'!$B$2:$B$40804=$A54)*('Data - fires'!$C$2:$C$40804="Primary Fire")*('Data - fires'!$D$2:$D$40804))),"..",SUMPRODUCT(('Data - fires'!$A$2:$A$40804=D$4)*('Data - fires'!$B$2:$B$40804=$A54)*('Data - fires'!$D$2:$D$40804))),IF(SUMPRODUCT(('Data - fires'!$A$2:$A$40804=D$4)*('Data - fires'!$B$2:$B$40804=$A54)*('Data - fires'!$C$2:$C$40804="Primary Fire")*('Data - fires'!$D$2:$D$40804))=0,"..",SUMPRODUCT(('Data - fires'!$A$2:$A$40804=D$4)*('Data - fires'!$B$2:$B$40804=$A54)*('Data - fires'!$C$2:$C$40804="Primary Fire")*('Data - fires'!$D$2:$D$40804))))</f>
        <v>..</v>
      </c>
      <c r="E54" s="49" t="str" cm="1">
        <f t="array" ref="E54">IF(SUMPRODUCT(('Data - fires'!$A$2:$A$40804=E$4)*('Data - fires'!$B$2:$B$40804=$A54)*('Data - fires'!$C$2:$C$40804=$B$3)*('Data - fires'!$D$2:$D$40804))=0,IF(OR(B54="..",C54="..",D54=".."),"..",B54+C54+D54),SUMPRODUCT(('Data - fires'!$A$2:$A$40804=E$4)*('Data - fires'!$B$2:$B$40804=$A54)*('Data - fires'!$C$2:$C$40804=$B$3)*('Data - fires'!$D$2:$D$40804)))</f>
        <v>..</v>
      </c>
      <c r="F54" s="49" t="str">
        <f t="shared" si="20"/>
        <v>..</v>
      </c>
      <c r="G54" s="49" t="str">
        <f t="shared" si="21"/>
        <v>..</v>
      </c>
      <c r="H54" s="49" t="str">
        <f t="shared" si="22"/>
        <v>..</v>
      </c>
      <c r="I54" s="49" t="str">
        <f t="shared" si="23"/>
        <v>..</v>
      </c>
      <c r="K54" s="22" t="str" cm="1">
        <f t="array" ref="K54">IF(SUMPRODUCT(('Data - population'!$B$2:$B$40000=$A54)*('Data - population'!$C$2:$C$40000=K$4)*('Data - population'!$D$2:$D$40000))=0,"..",SUMPRODUCT(('Data - population'!$B$2:$B$40000=$A54)*('Data - population'!$C$2:$C$40000=K$4)*('Data - population'!$D$2:$D$40000)))</f>
        <v>..</v>
      </c>
      <c r="L54" s="22" cm="1">
        <f t="array" ref="L54">SUMPRODUCT(('Data - population'!$B$2:$B$40000=$A54)*('Data - population'!$C$2:$C$40000=L$4)*('Data - population'!$D$2:$D$40000))</f>
        <v>0</v>
      </c>
      <c r="M54" s="22" cm="1">
        <f t="array" ref="M54">SUMPRODUCT(('Data - population'!$B$2:$B$40000=$A54)*('Data - population'!$C$2:$C$40000=M$4)*('Data - population'!$D$2:$D$40000))</f>
        <v>0</v>
      </c>
      <c r="N54" s="22" cm="1">
        <f t="array" ref="N54">SUMPRODUCT(('Data - population'!$B$2:$B$40000=$A54)*('Data - population'!$C$2:$C$40000=N$4)*('Data - population'!$D$2:$D$40000))</f>
        <v>0</v>
      </c>
      <c r="O54" s="22" t="e">
        <f t="shared" si="24"/>
        <v>#VALUE!</v>
      </c>
    </row>
    <row r="55" spans="1:15" x14ac:dyDescent="0.2">
      <c r="A55" s="22" t="s">
        <v>126</v>
      </c>
      <c r="B55" s="49" t="str" cm="1">
        <f t="array" ref="B55">IF($B$3="Total fires",IF(OR(SUMPRODUCT(('Data - fires'!$A$2:$A$40804=B$4)*('Data - fires'!$B$2:$B$40804=$A55)*('Data - fires'!$D$2:$D$40804))=0,SUMPRODUCT(('Data - fires'!$A$2:$A$40804=B$4)*('Data - fires'!$B$2:$B$40804=$A55)*('Data - fires'!$D$2:$D$40804))=SUMPRODUCT(('Data - fires'!$A$2:$A$40804=B$4)*('Data - fires'!$B$2:$B$40804=$A55)*('Data - fires'!$C$2:$C$40804="Primary Fire")*('Data - fires'!$D$2:$D$40804))),"..",SUMPRODUCT(('Data - fires'!$A$2:$A$40804=B$4)*('Data - fires'!$B$2:$B$40804=$A55)*('Data - fires'!$D$2:$D$40804))),IF(SUMPRODUCT(('Data - fires'!$A$2:$A$40804=B$4)*('Data - fires'!$B$2:$B$40804=$A55)*('Data - fires'!$C$2:$C$40804="Primary Fire")*('Data - fires'!$D$2:$D$40804))=0,"..",SUMPRODUCT(('Data - fires'!$A$2:$A$40804=B$4)*('Data - fires'!$B$2:$B$40804=$A55)*('Data - fires'!$C$2:$C$40804="Primary Fire")*('Data - fires'!$D$2:$D$40804))))</f>
        <v>..</v>
      </c>
      <c r="C55" s="49" t="str" cm="1">
        <f t="array" ref="C55">IF($B$3="Total fires",IF(OR(SUMPRODUCT(('Data - fires'!$A$2:$A$40804=C$4)*('Data - fires'!$B$2:$B$40804=$A55)*('Data - fires'!$D$2:$D$40804))=0,SUMPRODUCT(('Data - fires'!$A$2:$A$40804=C$4)*('Data - fires'!$B$2:$B$40804=$A55)*('Data - fires'!$D$2:$D$40804))=SUMPRODUCT(('Data - fires'!$A$2:$A$40804=C$4)*('Data - fires'!$B$2:$B$40804=$A55)*('Data - fires'!$C$2:$C$40804="Primary Fire")*('Data - fires'!$D$2:$D$40804))),"..",SUMPRODUCT(('Data - fires'!$A$2:$A$40804=C$4)*('Data - fires'!$B$2:$B$40804=$A55)*('Data - fires'!$D$2:$D$40804))),IF(SUMPRODUCT(('Data - fires'!$A$2:$A$40804=C$4)*('Data - fires'!$B$2:$B$40804=$A55)*('Data - fires'!$C$2:$C$40804="Primary Fire")*('Data - fires'!$D$2:$D$40804))=0,"..",SUMPRODUCT(('Data - fires'!$A$2:$A$40804=C$4)*('Data - fires'!$B$2:$B$40804=$A55)*('Data - fires'!$C$2:$C$40804="Primary Fire")*('Data - fires'!$D$2:$D$40804))))</f>
        <v>..</v>
      </c>
      <c r="D55" s="49" t="str" cm="1">
        <f t="array" ref="D55">IF($B$3="Total fires",IF(OR(SUMPRODUCT(('Data - fires'!$A$2:$A$40804=D$4)*('Data - fires'!$B$2:$B$40804=$A55)*('Data - fires'!$D$2:$D$40804))=0,SUMPRODUCT(('Data - fires'!$A$2:$A$40804=D$4)*('Data - fires'!$B$2:$B$40804=$A55)*('Data - fires'!$D$2:$D$40804))=SUMPRODUCT(('Data - fires'!$A$2:$A$40804=D$4)*('Data - fires'!$B$2:$B$40804=$A55)*('Data - fires'!$C$2:$C$40804="Primary Fire")*('Data - fires'!$D$2:$D$40804))),"..",SUMPRODUCT(('Data - fires'!$A$2:$A$40804=D$4)*('Data - fires'!$B$2:$B$40804=$A55)*('Data - fires'!$D$2:$D$40804))),IF(SUMPRODUCT(('Data - fires'!$A$2:$A$40804=D$4)*('Data - fires'!$B$2:$B$40804=$A55)*('Data - fires'!$C$2:$C$40804="Primary Fire")*('Data - fires'!$D$2:$D$40804))=0,"..",SUMPRODUCT(('Data - fires'!$A$2:$A$40804=D$4)*('Data - fires'!$B$2:$B$40804=$A55)*('Data - fires'!$C$2:$C$40804="Primary Fire")*('Data - fires'!$D$2:$D$40804))))</f>
        <v>..</v>
      </c>
      <c r="E55" s="49" t="str" cm="1">
        <f t="array" ref="E55">IF(SUMPRODUCT(('Data - fires'!$A$2:$A$40804=E$4)*('Data - fires'!$B$2:$B$40804=$A55)*('Data - fires'!$C$2:$C$40804=$B$3)*('Data - fires'!$D$2:$D$40804))=0,IF(OR(B55="..",C55="..",D55=".."),"..",B55+C55+D55),SUMPRODUCT(('Data - fires'!$A$2:$A$40804=E$4)*('Data - fires'!$B$2:$B$40804=$A55)*('Data - fires'!$C$2:$C$40804=$B$3)*('Data - fires'!$D$2:$D$40804)))</f>
        <v>..</v>
      </c>
      <c r="F55" s="49" t="str">
        <f t="shared" si="20"/>
        <v>..</v>
      </c>
      <c r="G55" s="49" t="str">
        <f t="shared" si="21"/>
        <v>..</v>
      </c>
      <c r="H55" s="49" t="str">
        <f t="shared" si="22"/>
        <v>..</v>
      </c>
      <c r="I55" s="49" t="str">
        <f t="shared" si="23"/>
        <v>..</v>
      </c>
      <c r="K55" s="22" t="str" cm="1">
        <f t="array" ref="K55">IF(SUMPRODUCT(('Data - population'!$B$2:$B$40000=$A55)*('Data - population'!$C$2:$C$40000=K$4)*('Data - population'!$D$2:$D$40000))=0,"..",SUMPRODUCT(('Data - population'!$B$2:$B$40000=$A55)*('Data - population'!$C$2:$C$40000=K$4)*('Data - population'!$D$2:$D$40000)))</f>
        <v>..</v>
      </c>
      <c r="L55" s="22" cm="1">
        <f t="array" ref="L55">SUMPRODUCT(('Data - population'!$B$2:$B$40000=$A55)*('Data - population'!$C$2:$C$40000=L$4)*('Data - population'!$D$2:$D$40000))</f>
        <v>0</v>
      </c>
      <c r="M55" s="22" cm="1">
        <f t="array" ref="M55">SUMPRODUCT(('Data - population'!$B$2:$B$40000=$A55)*('Data - population'!$C$2:$C$40000=M$4)*('Data - population'!$D$2:$D$40000))</f>
        <v>0</v>
      </c>
      <c r="N55" s="22" cm="1">
        <f t="array" ref="N55">SUMPRODUCT(('Data - population'!$B$2:$B$40000=$A55)*('Data - population'!$C$2:$C$40000=N$4)*('Data - population'!$D$2:$D$40000))</f>
        <v>0</v>
      </c>
      <c r="O55" s="22" t="e">
        <f t="shared" si="24"/>
        <v>#VALUE!</v>
      </c>
    </row>
    <row r="56" spans="1:15" x14ac:dyDescent="0.2">
      <c r="A56" s="22" t="s">
        <v>127</v>
      </c>
      <c r="B56" s="49" t="str" cm="1">
        <f t="array" ref="B56">IF($B$3="Total fires",IF(OR(SUMPRODUCT(('Data - fires'!$A$2:$A$40804=B$4)*('Data - fires'!$B$2:$B$40804=$A56)*('Data - fires'!$D$2:$D$40804))=0,SUMPRODUCT(('Data - fires'!$A$2:$A$40804=B$4)*('Data - fires'!$B$2:$B$40804=$A56)*('Data - fires'!$D$2:$D$40804))=SUMPRODUCT(('Data - fires'!$A$2:$A$40804=B$4)*('Data - fires'!$B$2:$B$40804=$A56)*('Data - fires'!$C$2:$C$40804="Primary Fire")*('Data - fires'!$D$2:$D$40804))),"..",SUMPRODUCT(('Data - fires'!$A$2:$A$40804=B$4)*('Data - fires'!$B$2:$B$40804=$A56)*('Data - fires'!$D$2:$D$40804))),IF(SUMPRODUCT(('Data - fires'!$A$2:$A$40804=B$4)*('Data - fires'!$B$2:$B$40804=$A56)*('Data - fires'!$C$2:$C$40804="Primary Fire")*('Data - fires'!$D$2:$D$40804))=0,"..",SUMPRODUCT(('Data - fires'!$A$2:$A$40804=B$4)*('Data - fires'!$B$2:$B$40804=$A56)*('Data - fires'!$C$2:$C$40804="Primary Fire")*('Data - fires'!$D$2:$D$40804))))</f>
        <v>..</v>
      </c>
      <c r="C56" s="49" t="str" cm="1">
        <f t="array" ref="C56">IF($B$3="Total fires",IF(OR(SUMPRODUCT(('Data - fires'!$A$2:$A$40804=C$4)*('Data - fires'!$B$2:$B$40804=$A56)*('Data - fires'!$D$2:$D$40804))=0,SUMPRODUCT(('Data - fires'!$A$2:$A$40804=C$4)*('Data - fires'!$B$2:$B$40804=$A56)*('Data - fires'!$D$2:$D$40804))=SUMPRODUCT(('Data - fires'!$A$2:$A$40804=C$4)*('Data - fires'!$B$2:$B$40804=$A56)*('Data - fires'!$C$2:$C$40804="Primary Fire")*('Data - fires'!$D$2:$D$40804))),"..",SUMPRODUCT(('Data - fires'!$A$2:$A$40804=C$4)*('Data - fires'!$B$2:$B$40804=$A56)*('Data - fires'!$D$2:$D$40804))),IF(SUMPRODUCT(('Data - fires'!$A$2:$A$40804=C$4)*('Data - fires'!$B$2:$B$40804=$A56)*('Data - fires'!$C$2:$C$40804="Primary Fire")*('Data - fires'!$D$2:$D$40804))=0,"..",SUMPRODUCT(('Data - fires'!$A$2:$A$40804=C$4)*('Data - fires'!$B$2:$B$40804=$A56)*('Data - fires'!$C$2:$C$40804="Primary Fire")*('Data - fires'!$D$2:$D$40804))))</f>
        <v>..</v>
      </c>
      <c r="D56" s="49" t="str" cm="1">
        <f t="array" ref="D56">IF($B$3="Total fires",IF(OR(SUMPRODUCT(('Data - fires'!$A$2:$A$40804=D$4)*('Data - fires'!$B$2:$B$40804=$A56)*('Data - fires'!$D$2:$D$40804))=0,SUMPRODUCT(('Data - fires'!$A$2:$A$40804=D$4)*('Data - fires'!$B$2:$B$40804=$A56)*('Data - fires'!$D$2:$D$40804))=SUMPRODUCT(('Data - fires'!$A$2:$A$40804=D$4)*('Data - fires'!$B$2:$B$40804=$A56)*('Data - fires'!$C$2:$C$40804="Primary Fire")*('Data - fires'!$D$2:$D$40804))),"..",SUMPRODUCT(('Data - fires'!$A$2:$A$40804=D$4)*('Data - fires'!$B$2:$B$40804=$A56)*('Data - fires'!$D$2:$D$40804))),IF(SUMPRODUCT(('Data - fires'!$A$2:$A$40804=D$4)*('Data - fires'!$B$2:$B$40804=$A56)*('Data - fires'!$C$2:$C$40804="Primary Fire")*('Data - fires'!$D$2:$D$40804))=0,"..",SUMPRODUCT(('Data - fires'!$A$2:$A$40804=D$4)*('Data - fires'!$B$2:$B$40804=$A56)*('Data - fires'!$C$2:$C$40804="Primary Fire")*('Data - fires'!$D$2:$D$40804))))</f>
        <v>..</v>
      </c>
      <c r="E56" s="49" t="str" cm="1">
        <f t="array" ref="E56">IF(SUMPRODUCT(('Data - fires'!$A$2:$A$40804=E$4)*('Data - fires'!$B$2:$B$40804=$A56)*('Data - fires'!$C$2:$C$40804=$B$3)*('Data - fires'!$D$2:$D$40804))=0,IF(OR(B56="..",C56="..",D56=".."),"..",B56+C56+D56),SUMPRODUCT(('Data - fires'!$A$2:$A$40804=E$4)*('Data - fires'!$B$2:$B$40804=$A56)*('Data - fires'!$C$2:$C$40804=$B$3)*('Data - fires'!$D$2:$D$40804)))</f>
        <v>..</v>
      </c>
      <c r="F56" s="49" t="str">
        <f t="shared" si="20"/>
        <v>..</v>
      </c>
      <c r="G56" s="49" t="str">
        <f t="shared" si="21"/>
        <v>..</v>
      </c>
      <c r="H56" s="49" t="str">
        <f t="shared" si="22"/>
        <v>..</v>
      </c>
      <c r="I56" s="49" t="str">
        <f t="shared" si="23"/>
        <v>..</v>
      </c>
      <c r="K56" s="22" t="str" cm="1">
        <f t="array" ref="K56">IF(SUMPRODUCT(('Data - population'!$B$2:$B$40000=$A56)*('Data - population'!$C$2:$C$40000=K$4)*('Data - population'!$D$2:$D$40000))=0,"..",SUMPRODUCT(('Data - population'!$B$2:$B$40000=$A56)*('Data - population'!$C$2:$C$40000=K$4)*('Data - population'!$D$2:$D$40000)))</f>
        <v>..</v>
      </c>
      <c r="L56" s="22" cm="1">
        <f t="array" ref="L56">SUMPRODUCT(('Data - population'!$B$2:$B$40000=$A56)*('Data - population'!$C$2:$C$40000=L$4)*('Data - population'!$D$2:$D$40000))</f>
        <v>0</v>
      </c>
      <c r="M56" s="22" cm="1">
        <f t="array" ref="M56">SUMPRODUCT(('Data - population'!$B$2:$B$40000=$A56)*('Data - population'!$C$2:$C$40000=M$4)*('Data - population'!$D$2:$D$40000))</f>
        <v>0</v>
      </c>
      <c r="N56" s="22" cm="1">
        <f t="array" ref="N56">SUMPRODUCT(('Data - population'!$B$2:$B$40000=$A56)*('Data - population'!$C$2:$C$40000=N$4)*('Data - population'!$D$2:$D$40000))</f>
        <v>0</v>
      </c>
      <c r="O56" s="22" t="e">
        <f t="shared" si="24"/>
        <v>#VALUE!</v>
      </c>
    </row>
  </sheetData>
  <phoneticPr fontId="65"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30121-BB4F-4B38-86E8-A804E35CD4F4}">
  <dimension ref="A1:Q129"/>
  <sheetViews>
    <sheetView zoomScaleNormal="100" workbookViewId="0"/>
  </sheetViews>
  <sheetFormatPr defaultColWidth="11.42578125" defaultRowHeight="15.75" customHeight="1" x14ac:dyDescent="0.2"/>
  <cols>
    <col min="1" max="1" width="20.5703125" style="60" customWidth="1"/>
    <col min="2" max="4" width="13.5703125" style="60" customWidth="1"/>
    <col min="5" max="5" width="24.140625" style="60" customWidth="1"/>
    <col min="6" max="6" width="18.5703125" style="60" customWidth="1"/>
    <col min="7" max="8" width="13.5703125" style="60" customWidth="1"/>
    <col min="9" max="9" width="21.140625" style="60" customWidth="1"/>
    <col min="10" max="10" width="11.42578125" style="60"/>
    <col min="11" max="11" width="12.42578125" style="60" hidden="1" customWidth="1"/>
    <col min="12" max="12" width="11.42578125" style="60" customWidth="1"/>
    <col min="13" max="13" width="11.42578125" style="60"/>
    <col min="14" max="17" width="11.42578125" style="60" customWidth="1"/>
    <col min="18" max="16384" width="11.42578125" style="60"/>
  </cols>
  <sheetData>
    <row r="1" spans="1:17" ht="31.5" customHeight="1" x14ac:dyDescent="0.2">
      <c r="A1" s="59" t="s">
        <v>158</v>
      </c>
      <c r="B1" s="59"/>
      <c r="C1" s="59"/>
      <c r="D1" s="59"/>
      <c r="E1" s="59"/>
      <c r="F1" s="59"/>
      <c r="G1" s="59"/>
      <c r="H1" s="59"/>
      <c r="I1" s="59"/>
      <c r="J1" s="59"/>
      <c r="K1" s="59"/>
      <c r="L1" s="54"/>
      <c r="M1" s="54"/>
      <c r="N1" s="54"/>
      <c r="O1" s="54"/>
      <c r="P1" s="54"/>
      <c r="Q1" s="54"/>
    </row>
    <row r="2" spans="1:17" ht="31.5" customHeight="1" x14ac:dyDescent="0.25">
      <c r="A2" s="61" t="s">
        <v>159</v>
      </c>
      <c r="B2" s="54"/>
      <c r="C2" s="54"/>
      <c r="D2" s="54"/>
      <c r="E2" s="54"/>
      <c r="F2" s="54"/>
      <c r="G2" s="54"/>
      <c r="H2" s="54"/>
      <c r="I2" s="54"/>
      <c r="J2" s="54"/>
      <c r="K2" s="54"/>
      <c r="L2" s="54"/>
      <c r="M2" s="54"/>
      <c r="N2" s="54"/>
      <c r="O2" s="54"/>
      <c r="P2" s="54"/>
      <c r="Q2" s="54"/>
    </row>
    <row r="3" spans="1:17" ht="31.5" customHeight="1" thickBot="1" x14ac:dyDescent="0.3">
      <c r="A3" s="61" t="s">
        <v>83</v>
      </c>
      <c r="B3" s="62"/>
      <c r="C3" s="62"/>
      <c r="D3" s="62" t="str">
        <f>A3</f>
        <v>Total primary fires</v>
      </c>
      <c r="E3" s="62"/>
      <c r="F3" s="62"/>
      <c r="G3" s="62" t="str">
        <f>CONCATENATE(A3," per 1 million people")</f>
        <v>Total primary fires per 1 million people</v>
      </c>
      <c r="H3" s="62"/>
      <c r="I3" s="63"/>
      <c r="J3" s="54"/>
      <c r="K3" s="54"/>
      <c r="L3" s="54"/>
      <c r="M3" s="54"/>
      <c r="N3" s="54"/>
      <c r="O3" s="54"/>
      <c r="P3" s="54"/>
      <c r="Q3" s="54"/>
    </row>
    <row r="4" spans="1:17" ht="31.5" customHeight="1" thickBot="1" x14ac:dyDescent="0.25">
      <c r="A4" s="64" t="s">
        <v>82</v>
      </c>
      <c r="B4" s="65" t="s">
        <v>160</v>
      </c>
      <c r="C4" s="65" t="s">
        <v>161</v>
      </c>
      <c r="D4" s="65" t="s">
        <v>162</v>
      </c>
      <c r="E4" s="65" t="s">
        <v>77</v>
      </c>
      <c r="F4" s="65" t="s">
        <v>160</v>
      </c>
      <c r="G4" s="65" t="s">
        <v>161</v>
      </c>
      <c r="H4" s="65" t="s">
        <v>162</v>
      </c>
      <c r="I4" s="65" t="s">
        <v>77</v>
      </c>
      <c r="J4" s="54"/>
      <c r="K4" s="54"/>
      <c r="L4" s="54"/>
      <c r="M4" s="54"/>
      <c r="N4" s="54"/>
      <c r="O4" s="54"/>
      <c r="P4" s="54"/>
      <c r="Q4" s="54"/>
    </row>
    <row r="5" spans="1:17" ht="15.75" customHeight="1" x14ac:dyDescent="0.25">
      <c r="A5" s="66" t="s">
        <v>48</v>
      </c>
      <c r="B5" s="52">
        <f>IF(FIRE0103_working!B5="..","..",ROUND(FIRE0103_working!B5,0))</f>
        <v>115176</v>
      </c>
      <c r="C5" s="52" t="str">
        <f>IF(FIRE0103_working!C5="..","..",ROUND(FIRE0103_working!C5,0))</f>
        <v>..</v>
      </c>
      <c r="D5" s="52" t="str">
        <f>IF(FIRE0103_working!D5="..","..",ROUND(FIRE0103_working!D5,0))</f>
        <v>..</v>
      </c>
      <c r="E5" s="53" t="str">
        <f>IF(FIRE0103_working!E5="..","..",ROUND(FIRE0103_working!E5,0))</f>
        <v>..</v>
      </c>
      <c r="F5" s="52">
        <f>IF(FIRE0103_working!F5="..","..",ROUND(FIRE0103_working!F5,0))</f>
        <v>2460</v>
      </c>
      <c r="G5" s="52" t="str">
        <f>IF(FIRE0103_working!G5="..","..",ROUND(FIRE0103_working!G5,0))</f>
        <v>..</v>
      </c>
      <c r="H5" s="52" t="str">
        <f>IF(FIRE0103_working!H5="..","..",ROUND(FIRE0103_working!H5,0))</f>
        <v>..</v>
      </c>
      <c r="I5" s="53" t="str">
        <f>IF(FIRE0103_working!I5="..","..",ROUND(FIRE0103_working!I5,0))</f>
        <v>..</v>
      </c>
      <c r="J5" s="54"/>
      <c r="K5" s="54"/>
      <c r="L5" s="54"/>
      <c r="M5" s="54"/>
      <c r="N5" s="54"/>
      <c r="O5" s="54"/>
      <c r="P5" s="54"/>
      <c r="Q5" s="54"/>
    </row>
    <row r="6" spans="1:17" ht="15.75" customHeight="1" x14ac:dyDescent="0.25">
      <c r="A6" s="67" t="s">
        <v>49</v>
      </c>
      <c r="B6" s="55">
        <f>IF(FIRE0103_working!B6="..","..",ROUND(FIRE0103_working!B6,0))</f>
        <v>118071</v>
      </c>
      <c r="C6" s="55" t="str">
        <f>IF(FIRE0103_working!C6="..","..",ROUND(FIRE0103_working!C6,0))</f>
        <v>..</v>
      </c>
      <c r="D6" s="55" t="str">
        <f>IF(FIRE0103_working!D6="..","..",ROUND(FIRE0103_working!D6,0))</f>
        <v>..</v>
      </c>
      <c r="E6" s="56" t="str">
        <f>IF(FIRE0103_working!E6="..","..",ROUND(FIRE0103_working!E6,0))</f>
        <v>..</v>
      </c>
      <c r="F6" s="55">
        <f>IF(FIRE0103_working!F6="..","..",ROUND(FIRE0103_working!F6,0))</f>
        <v>2524</v>
      </c>
      <c r="G6" s="55" t="str">
        <f>IF(FIRE0103_working!G6="..","..",ROUND(FIRE0103_working!G6,0))</f>
        <v>..</v>
      </c>
      <c r="H6" s="55" t="str">
        <f>IF(FIRE0103_working!H6="..","..",ROUND(FIRE0103_working!H6,0))</f>
        <v>..</v>
      </c>
      <c r="I6" s="56" t="str">
        <f>IF(FIRE0103_working!I6="..","..",ROUND(FIRE0103_working!I6,0))</f>
        <v>..</v>
      </c>
      <c r="J6" s="54"/>
      <c r="K6" s="54"/>
      <c r="L6" s="54"/>
      <c r="M6" s="54"/>
      <c r="N6" s="54"/>
      <c r="O6" s="54"/>
      <c r="P6" s="54"/>
      <c r="Q6" s="54"/>
    </row>
    <row r="7" spans="1:17" ht="15.75" customHeight="1" x14ac:dyDescent="0.25">
      <c r="A7" s="67" t="s">
        <v>50</v>
      </c>
      <c r="B7" s="55">
        <f>IF(FIRE0103_working!B7="..","..",ROUND(FIRE0103_working!B7,0))</f>
        <v>123351</v>
      </c>
      <c r="C7" s="55" t="str">
        <f>IF(FIRE0103_working!C7="..","..",ROUND(FIRE0103_working!C7,0))</f>
        <v>..</v>
      </c>
      <c r="D7" s="55" t="str">
        <f>IF(FIRE0103_working!D7="..","..",ROUND(FIRE0103_working!D7,0))</f>
        <v>..</v>
      </c>
      <c r="E7" s="56" t="str">
        <f>IF(FIRE0103_working!E7="..","..",ROUND(FIRE0103_working!E7,0))</f>
        <v>..</v>
      </c>
      <c r="F7" s="55">
        <f>IF(FIRE0103_working!F7="..","..",ROUND(FIRE0103_working!F7,0))</f>
        <v>2635</v>
      </c>
      <c r="G7" s="55" t="str">
        <f>IF(FIRE0103_working!G7="..","..",ROUND(FIRE0103_working!G7,0))</f>
        <v>..</v>
      </c>
      <c r="H7" s="55" t="str">
        <f>IF(FIRE0103_working!H7="..","..",ROUND(FIRE0103_working!H7,0))</f>
        <v>..</v>
      </c>
      <c r="I7" s="56" t="str">
        <f>IF(FIRE0103_working!I7="..","..",ROUND(FIRE0103_working!I7,0))</f>
        <v>..</v>
      </c>
      <c r="J7" s="54"/>
      <c r="K7" s="54"/>
      <c r="L7" s="54"/>
      <c r="M7" s="54"/>
      <c r="N7" s="54"/>
      <c r="O7" s="54"/>
      <c r="P7" s="54"/>
      <c r="Q7" s="54"/>
    </row>
    <row r="8" spans="1:17" ht="15.75" customHeight="1" x14ac:dyDescent="0.25">
      <c r="A8" s="67" t="s">
        <v>51</v>
      </c>
      <c r="B8" s="55">
        <f>IF(FIRE0103_working!B8="..","..",ROUND(FIRE0103_working!B8,0))</f>
        <v>131944</v>
      </c>
      <c r="C8" s="55" t="str">
        <f>IF(FIRE0103_working!C8="..","..",ROUND(FIRE0103_working!C8,0))</f>
        <v>..</v>
      </c>
      <c r="D8" s="55" t="str">
        <f>IF(FIRE0103_working!D8="..","..",ROUND(FIRE0103_working!D8,0))</f>
        <v>..</v>
      </c>
      <c r="E8" s="56" t="str">
        <f>IF(FIRE0103_working!E8="..","..",ROUND(FIRE0103_working!E8,0))</f>
        <v>..</v>
      </c>
      <c r="F8" s="55">
        <f>IF(FIRE0103_working!F8="..","..",ROUND(FIRE0103_working!F8,0))</f>
        <v>2813</v>
      </c>
      <c r="G8" s="55" t="str">
        <f>IF(FIRE0103_working!G8="..","..",ROUND(FIRE0103_working!G8,0))</f>
        <v>..</v>
      </c>
      <c r="H8" s="55" t="str">
        <f>IF(FIRE0103_working!H8="..","..",ROUND(FIRE0103_working!H8,0))</f>
        <v>..</v>
      </c>
      <c r="I8" s="56" t="str">
        <f>IF(FIRE0103_working!I8="..","..",ROUND(FIRE0103_working!I8,0))</f>
        <v>..</v>
      </c>
      <c r="J8" s="54"/>
      <c r="K8" s="54"/>
      <c r="L8" s="54"/>
      <c r="M8" s="54"/>
      <c r="N8" s="54"/>
      <c r="O8" s="54"/>
      <c r="P8" s="54"/>
      <c r="Q8" s="54"/>
    </row>
    <row r="9" spans="1:17" ht="15.75" customHeight="1" x14ac:dyDescent="0.25">
      <c r="A9" s="67" t="s">
        <v>52</v>
      </c>
      <c r="B9" s="55">
        <f>IF(FIRE0103_working!B9="..","..",ROUND(FIRE0103_working!B9,0))</f>
        <v>132517</v>
      </c>
      <c r="C9" s="55" t="str">
        <f>IF(FIRE0103_working!C9="..","..",ROUND(FIRE0103_working!C9,0))</f>
        <v>..</v>
      </c>
      <c r="D9" s="55" t="str">
        <f>IF(FIRE0103_working!D9="..","..",ROUND(FIRE0103_working!D9,0))</f>
        <v>..</v>
      </c>
      <c r="E9" s="56" t="str">
        <f>IF(FIRE0103_working!E9="..","..",ROUND(FIRE0103_working!E9,0))</f>
        <v>..</v>
      </c>
      <c r="F9" s="55">
        <f>IF(FIRE0103_working!F9="..","..",ROUND(FIRE0103_working!F9,0))</f>
        <v>2816</v>
      </c>
      <c r="G9" s="55" t="str">
        <f>IF(FIRE0103_working!G9="..","..",ROUND(FIRE0103_working!G9,0))</f>
        <v>..</v>
      </c>
      <c r="H9" s="55" t="str">
        <f>IF(FIRE0103_working!H9="..","..",ROUND(FIRE0103_working!H9,0))</f>
        <v>..</v>
      </c>
      <c r="I9" s="56" t="str">
        <f>IF(FIRE0103_working!I9="..","..",ROUND(FIRE0103_working!I9,0))</f>
        <v>..</v>
      </c>
      <c r="J9" s="54"/>
      <c r="K9" s="54"/>
      <c r="L9" s="54"/>
      <c r="M9" s="54"/>
      <c r="N9" s="54"/>
      <c r="O9" s="54"/>
      <c r="P9" s="54"/>
      <c r="Q9" s="54"/>
    </row>
    <row r="10" spans="1:17" ht="15.75" customHeight="1" x14ac:dyDescent="0.25">
      <c r="A10" s="67" t="s">
        <v>53</v>
      </c>
      <c r="B10" s="55">
        <f>IF(FIRE0103_working!B10="..","..",ROUND(FIRE0103_working!B10,0))</f>
        <v>135199</v>
      </c>
      <c r="C10" s="55" t="str">
        <f>IF(FIRE0103_working!C10="..","..",ROUND(FIRE0103_working!C10,0))</f>
        <v>..</v>
      </c>
      <c r="D10" s="55" t="str">
        <f>IF(FIRE0103_working!D10="..","..",ROUND(FIRE0103_working!D10,0))</f>
        <v>..</v>
      </c>
      <c r="E10" s="56" t="str">
        <f>IF(FIRE0103_working!E10="..","..",ROUND(FIRE0103_working!E10,0))</f>
        <v>..</v>
      </c>
      <c r="F10" s="55">
        <f>IF(FIRE0103_working!F10="..","..",ROUND(FIRE0103_working!F10,0))</f>
        <v>2865</v>
      </c>
      <c r="G10" s="55" t="str">
        <f>IF(FIRE0103_working!G10="..","..",ROUND(FIRE0103_working!G10,0))</f>
        <v>..</v>
      </c>
      <c r="H10" s="55" t="str">
        <f>IF(FIRE0103_working!H10="..","..",ROUND(FIRE0103_working!H10,0))</f>
        <v>..</v>
      </c>
      <c r="I10" s="56" t="str">
        <f>IF(FIRE0103_working!I10="..","..",ROUND(FIRE0103_working!I10,0))</f>
        <v>..</v>
      </c>
      <c r="J10" s="54"/>
      <c r="K10" s="54"/>
      <c r="L10" s="54"/>
      <c r="M10" s="54"/>
      <c r="N10" s="54"/>
      <c r="O10" s="54"/>
      <c r="P10" s="54"/>
      <c r="Q10" s="54"/>
    </row>
    <row r="11" spans="1:17" ht="15.75" customHeight="1" x14ac:dyDescent="0.25">
      <c r="A11" s="67" t="s">
        <v>54</v>
      </c>
      <c r="B11" s="55">
        <f>IF(FIRE0103_working!B11="..","..",ROUND(FIRE0103_working!B11,0))</f>
        <v>133551</v>
      </c>
      <c r="C11" s="55" t="str">
        <f>IF(FIRE0103_working!C11="..","..",ROUND(FIRE0103_working!C11,0))</f>
        <v>..</v>
      </c>
      <c r="D11" s="55" t="str">
        <f>IF(FIRE0103_working!D11="..","..",ROUND(FIRE0103_working!D11,0))</f>
        <v>..</v>
      </c>
      <c r="E11" s="56" t="str">
        <f>IF(FIRE0103_working!E11="..","..",ROUND(FIRE0103_working!E11,0))</f>
        <v>..</v>
      </c>
      <c r="F11" s="55">
        <f>IF(FIRE0103_working!F11="..","..",ROUND(FIRE0103_working!F11,0))</f>
        <v>2823</v>
      </c>
      <c r="G11" s="55" t="str">
        <f>IF(FIRE0103_working!G11="..","..",ROUND(FIRE0103_working!G11,0))</f>
        <v>..</v>
      </c>
      <c r="H11" s="55" t="str">
        <f>IF(FIRE0103_working!H11="..","..",ROUND(FIRE0103_working!H11,0))</f>
        <v>..</v>
      </c>
      <c r="I11" s="56" t="str">
        <f>IF(FIRE0103_working!I11="..","..",ROUND(FIRE0103_working!I11,0))</f>
        <v>..</v>
      </c>
      <c r="J11" s="54"/>
      <c r="K11" s="54"/>
      <c r="L11" s="54"/>
      <c r="M11" s="54"/>
      <c r="N11" s="54"/>
      <c r="O11" s="54"/>
      <c r="P11" s="54"/>
      <c r="Q11" s="54"/>
    </row>
    <row r="12" spans="1:17" ht="15.75" customHeight="1" x14ac:dyDescent="0.25">
      <c r="A12" s="67" t="s">
        <v>55</v>
      </c>
      <c r="B12" s="55">
        <f>IF(FIRE0103_working!B12="..","..",ROUND(FIRE0103_working!B12,0))</f>
        <v>135655</v>
      </c>
      <c r="C12" s="55" t="str">
        <f>IF(FIRE0103_working!C12="..","..",ROUND(FIRE0103_working!C12,0))</f>
        <v>..</v>
      </c>
      <c r="D12" s="55" t="str">
        <f>IF(FIRE0103_working!D12="..","..",ROUND(FIRE0103_working!D12,0))</f>
        <v>..</v>
      </c>
      <c r="E12" s="56" t="str">
        <f>IF(FIRE0103_working!E12="..","..",ROUND(FIRE0103_working!E12,0))</f>
        <v>..</v>
      </c>
      <c r="F12" s="55">
        <f>IF(FIRE0103_working!F12="..","..",ROUND(FIRE0103_working!F12,0))</f>
        <v>2861</v>
      </c>
      <c r="G12" s="55" t="str">
        <f>IF(FIRE0103_working!G12="..","..",ROUND(FIRE0103_working!G12,0))</f>
        <v>..</v>
      </c>
      <c r="H12" s="55" t="str">
        <f>IF(FIRE0103_working!H12="..","..",ROUND(FIRE0103_working!H12,0))</f>
        <v>..</v>
      </c>
      <c r="I12" s="56" t="str">
        <f>IF(FIRE0103_working!I12="..","..",ROUND(FIRE0103_working!I12,0))</f>
        <v>..</v>
      </c>
      <c r="J12" s="54"/>
      <c r="K12" s="54"/>
      <c r="L12" s="54"/>
      <c r="M12" s="54"/>
      <c r="N12" s="54"/>
      <c r="O12" s="54"/>
      <c r="P12" s="54"/>
      <c r="Q12" s="54"/>
    </row>
    <row r="13" spans="1:17" ht="15.75" customHeight="1" x14ac:dyDescent="0.25">
      <c r="A13" s="67" t="s">
        <v>56</v>
      </c>
      <c r="B13" s="55">
        <f>IF(FIRE0103_working!B13="..","..",ROUND(FIRE0103_working!B13,0))</f>
        <v>145260</v>
      </c>
      <c r="C13" s="55" t="str">
        <f>IF(FIRE0103_working!C13="..","..",ROUND(FIRE0103_working!C13,0))</f>
        <v>..</v>
      </c>
      <c r="D13" s="55" t="str">
        <f>IF(FIRE0103_working!D13="..","..",ROUND(FIRE0103_working!D13,0))</f>
        <v>..</v>
      </c>
      <c r="E13" s="56" t="str">
        <f>IF(FIRE0103_working!E13="..","..",ROUND(FIRE0103_working!E13,0))</f>
        <v>..</v>
      </c>
      <c r="F13" s="55">
        <f>IF(FIRE0103_working!F13="..","..",ROUND(FIRE0103_working!F13,0))</f>
        <v>3055</v>
      </c>
      <c r="G13" s="55" t="str">
        <f>IF(FIRE0103_working!G13="..","..",ROUND(FIRE0103_working!G13,0))</f>
        <v>..</v>
      </c>
      <c r="H13" s="55" t="str">
        <f>IF(FIRE0103_working!H13="..","..",ROUND(FIRE0103_working!H13,0))</f>
        <v>..</v>
      </c>
      <c r="I13" s="56" t="str">
        <f>IF(FIRE0103_working!I13="..","..",ROUND(FIRE0103_working!I13,0))</f>
        <v>..</v>
      </c>
      <c r="J13" s="54"/>
      <c r="K13" s="54"/>
      <c r="L13" s="54"/>
      <c r="M13" s="54"/>
      <c r="N13" s="54"/>
      <c r="O13" s="54"/>
      <c r="P13" s="54"/>
      <c r="Q13" s="54"/>
    </row>
    <row r="14" spans="1:17" ht="15.75" customHeight="1" x14ac:dyDescent="0.25">
      <c r="A14" s="68" t="s">
        <v>57</v>
      </c>
      <c r="B14" s="55">
        <f>IF(FIRE0103_working!B14="..","..",ROUND(FIRE0103_working!B14,0))</f>
        <v>148670</v>
      </c>
      <c r="C14" s="55">
        <f>IF(FIRE0103_working!C14="..","..",ROUND(FIRE0103_working!C14,0))</f>
        <v>19544</v>
      </c>
      <c r="D14" s="55" t="str">
        <f>IF(FIRE0103_working!D14="..","..",ROUND(FIRE0103_working!D14,0))</f>
        <v>..</v>
      </c>
      <c r="E14" s="56" t="str">
        <f>IF(FIRE0103_working!E14="..","..",ROUND(FIRE0103_working!E14,0))</f>
        <v>..</v>
      </c>
      <c r="F14" s="55">
        <f>IF(FIRE0103_working!F14="..","..",ROUND(FIRE0103_working!F14,0))</f>
        <v>3117</v>
      </c>
      <c r="G14" s="55">
        <f>IF(FIRE0103_working!G14="..","..",ROUND(FIRE0103_working!G14,0))</f>
        <v>3846</v>
      </c>
      <c r="H14" s="55" t="str">
        <f>IF(FIRE0103_working!H14="..","..",ROUND(FIRE0103_working!H14,0))</f>
        <v>..</v>
      </c>
      <c r="I14" s="56" t="str">
        <f>IF(FIRE0103_working!I14="..","..",ROUND(FIRE0103_working!I14,0))</f>
        <v>..</v>
      </c>
      <c r="J14" s="54"/>
      <c r="K14" s="54"/>
      <c r="L14" s="54"/>
      <c r="M14" s="54"/>
      <c r="N14" s="54"/>
      <c r="O14" s="54"/>
      <c r="P14" s="54"/>
      <c r="Q14" s="54"/>
    </row>
    <row r="15" spans="1:17" ht="15.75" customHeight="1" x14ac:dyDescent="0.25">
      <c r="A15" s="68" t="s">
        <v>58</v>
      </c>
      <c r="B15" s="55">
        <f>IF(FIRE0103_working!B15="..","..",ROUND(FIRE0103_working!B15,0))</f>
        <v>158857</v>
      </c>
      <c r="C15" s="55">
        <f>IF(FIRE0103_working!C15="..","..",ROUND(FIRE0103_working!C15,0))</f>
        <v>20908</v>
      </c>
      <c r="D15" s="55" t="str">
        <f>IF(FIRE0103_working!D15="..","..",ROUND(FIRE0103_working!D15,0))</f>
        <v>..</v>
      </c>
      <c r="E15" s="56" t="str">
        <f>IF(FIRE0103_working!E15="..","..",ROUND(FIRE0103_working!E15,0))</f>
        <v>..</v>
      </c>
      <c r="F15" s="55">
        <f>IF(FIRE0103_working!F15="..","..",ROUND(FIRE0103_working!F15,0))</f>
        <v>3318</v>
      </c>
      <c r="G15" s="55">
        <f>IF(FIRE0103_working!G15="..","..",ROUND(FIRE0103_working!G15,0))</f>
        <v>4113</v>
      </c>
      <c r="H15" s="55" t="str">
        <f>IF(FIRE0103_working!H15="..","..",ROUND(FIRE0103_working!H15,0))</f>
        <v>..</v>
      </c>
      <c r="I15" s="56" t="str">
        <f>IF(FIRE0103_working!I15="..","..",ROUND(FIRE0103_working!I15,0))</f>
        <v>..</v>
      </c>
      <c r="J15" s="54"/>
      <c r="K15" s="54"/>
      <c r="L15" s="54"/>
      <c r="M15" s="54"/>
      <c r="N15" s="54"/>
      <c r="O15" s="54"/>
      <c r="P15" s="54"/>
      <c r="Q15" s="54"/>
    </row>
    <row r="16" spans="1:17" ht="15.75" customHeight="1" x14ac:dyDescent="0.25">
      <c r="A16" s="68" t="s">
        <v>59</v>
      </c>
      <c r="B16" s="55">
        <f>IF(FIRE0103_working!B16="..","..",ROUND(FIRE0103_working!B16,0))</f>
        <v>163719</v>
      </c>
      <c r="C16" s="55">
        <f>IF(FIRE0103_working!C16="..","..",ROUND(FIRE0103_working!C16,0))</f>
        <v>20923</v>
      </c>
      <c r="D16" s="55" t="str">
        <f>IF(FIRE0103_working!D16="..","..",ROUND(FIRE0103_working!D16,0))</f>
        <v>..</v>
      </c>
      <c r="E16" s="56" t="str">
        <f>IF(FIRE0103_working!E16="..","..",ROUND(FIRE0103_working!E16,0))</f>
        <v>..</v>
      </c>
      <c r="F16" s="55">
        <f>IF(FIRE0103_working!F16="..","..",ROUND(FIRE0103_working!F16,0))</f>
        <v>3411</v>
      </c>
      <c r="G16" s="55">
        <f>IF(FIRE0103_working!G16="..","..",ROUND(FIRE0103_working!G16,0))</f>
        <v>4114</v>
      </c>
      <c r="H16" s="55" t="str">
        <f>IF(FIRE0103_working!H16="..","..",ROUND(FIRE0103_working!H16,0))</f>
        <v>..</v>
      </c>
      <c r="I16" s="56" t="str">
        <f>IF(FIRE0103_working!I16="..","..",ROUND(FIRE0103_working!I16,0))</f>
        <v>..</v>
      </c>
      <c r="J16" s="54"/>
      <c r="K16" s="54"/>
      <c r="L16" s="54"/>
      <c r="M16" s="54"/>
      <c r="N16" s="54"/>
      <c r="O16" s="54"/>
      <c r="P16" s="54"/>
      <c r="Q16" s="54"/>
    </row>
    <row r="17" spans="1:17" ht="15.75" customHeight="1" x14ac:dyDescent="0.25">
      <c r="A17" s="68" t="s">
        <v>60</v>
      </c>
      <c r="B17" s="55">
        <f>IF(FIRE0103_working!B17="..","..",ROUND(FIRE0103_working!B17,0))</f>
        <v>157873</v>
      </c>
      <c r="C17" s="55">
        <f>IF(FIRE0103_working!C17="..","..",ROUND(FIRE0103_working!C17,0))</f>
        <v>20538</v>
      </c>
      <c r="D17" s="55" t="str">
        <f>IF(FIRE0103_working!D17="..","..",ROUND(FIRE0103_working!D17,0))</f>
        <v>..</v>
      </c>
      <c r="E17" s="56" t="str">
        <f>IF(FIRE0103_working!E17="..","..",ROUND(FIRE0103_working!E17,0))</f>
        <v>..</v>
      </c>
      <c r="F17" s="55">
        <f>IF(FIRE0103_working!F17="..","..",ROUND(FIRE0103_working!F17,0))</f>
        <v>3282</v>
      </c>
      <c r="G17" s="55">
        <f>IF(FIRE0103_working!G17="..","..",ROUND(FIRE0103_working!G17,0))</f>
        <v>4033</v>
      </c>
      <c r="H17" s="55" t="str">
        <f>IF(FIRE0103_working!H17="..","..",ROUND(FIRE0103_working!H17,0))</f>
        <v>..</v>
      </c>
      <c r="I17" s="56" t="str">
        <f>IF(FIRE0103_working!I17="..","..",ROUND(FIRE0103_working!I17,0))</f>
        <v>..</v>
      </c>
      <c r="J17" s="54"/>
      <c r="K17" s="54"/>
      <c r="L17" s="54"/>
      <c r="M17" s="54"/>
      <c r="N17" s="54"/>
      <c r="O17" s="54"/>
      <c r="P17" s="54"/>
      <c r="Q17" s="54"/>
    </row>
    <row r="18" spans="1:17" ht="15.75" customHeight="1" x14ac:dyDescent="0.25">
      <c r="A18" s="69" t="s">
        <v>61</v>
      </c>
      <c r="B18" s="55">
        <f>IF(FIRE0103_working!B18="..","..",ROUND(FIRE0103_working!B18,0))</f>
        <v>156245</v>
      </c>
      <c r="C18" s="55">
        <f>IF(FIRE0103_working!C18="..","..",ROUND(FIRE0103_working!C18,0))</f>
        <v>18821</v>
      </c>
      <c r="D18" s="55">
        <f>IF(FIRE0103_working!D18="..","..",ROUND(FIRE0103_working!D18,0))</f>
        <v>10201</v>
      </c>
      <c r="E18" s="56">
        <f>IF(FIRE0103_working!E18="..","..",ROUND(FIRE0103_working!E18,0))</f>
        <v>185267</v>
      </c>
      <c r="F18" s="55">
        <f>IF(FIRE0103_working!F18="..","..",ROUND(FIRE0103_working!F18,0))</f>
        <v>3240</v>
      </c>
      <c r="G18" s="55">
        <f>IF(FIRE0103_working!G18="..","..",ROUND(FIRE0103_working!G18,0))</f>
        <v>3689</v>
      </c>
      <c r="H18" s="55">
        <f>IF(FIRE0103_working!H18="..","..",ROUND(FIRE0103_working!H18,0))</f>
        <v>3533</v>
      </c>
      <c r="I18" s="56">
        <f>IF(FIRE0103_working!I18="..","..",ROUND(FIRE0103_working!I18,0))</f>
        <v>3295</v>
      </c>
      <c r="J18" s="54"/>
      <c r="K18" s="54"/>
      <c r="L18" s="54"/>
      <c r="M18" s="54"/>
      <c r="N18" s="54"/>
      <c r="O18" s="54"/>
      <c r="P18" s="54"/>
      <c r="Q18" s="54"/>
    </row>
    <row r="19" spans="1:17" ht="15.75" customHeight="1" x14ac:dyDescent="0.25">
      <c r="A19" s="69" t="s">
        <v>62</v>
      </c>
      <c r="B19" s="55">
        <f>IF(FIRE0103_working!B19="..","..",ROUND(FIRE0103_working!B19,0))</f>
        <v>165924</v>
      </c>
      <c r="C19" s="55">
        <f>IF(FIRE0103_working!C19="..","..",ROUND(FIRE0103_working!C19,0))</f>
        <v>19851</v>
      </c>
      <c r="D19" s="55">
        <f>IF(FIRE0103_working!D19="..","..",ROUND(FIRE0103_working!D19,0))</f>
        <v>10828</v>
      </c>
      <c r="E19" s="56">
        <f>IF(FIRE0103_working!E19="..","..",ROUND(FIRE0103_working!E19,0))</f>
        <v>196603</v>
      </c>
      <c r="F19" s="55">
        <f>IF(FIRE0103_working!F19="..","..",ROUND(FIRE0103_working!F19,0))</f>
        <v>3429</v>
      </c>
      <c r="G19" s="55">
        <f>IF(FIRE0103_working!G19="..","..",ROUND(FIRE0103_working!G19,0))</f>
        <v>3890</v>
      </c>
      <c r="H19" s="55">
        <f>IF(FIRE0103_working!H19="..","..",ROUND(FIRE0103_working!H19,0))</f>
        <v>3749</v>
      </c>
      <c r="I19" s="56">
        <f>IF(FIRE0103_working!I19="..","..",ROUND(FIRE0103_working!I19,0))</f>
        <v>3487</v>
      </c>
      <c r="J19" s="54"/>
      <c r="K19" s="54"/>
      <c r="L19" s="54"/>
      <c r="M19" s="54"/>
      <c r="N19" s="54"/>
      <c r="O19" s="54"/>
      <c r="P19" s="54"/>
      <c r="Q19" s="54"/>
    </row>
    <row r="20" spans="1:17" ht="15.75" customHeight="1" x14ac:dyDescent="0.25">
      <c r="A20" s="69" t="s">
        <v>63</v>
      </c>
      <c r="B20" s="55">
        <f>IF(FIRE0103_working!B20="..","..",ROUND(FIRE0103_working!B20,0))</f>
        <v>168004</v>
      </c>
      <c r="C20" s="55">
        <f>IF(FIRE0103_working!C20="..","..",ROUND(FIRE0103_working!C20,0))</f>
        <v>19389</v>
      </c>
      <c r="D20" s="55">
        <f>IF(FIRE0103_working!D20="..","..",ROUND(FIRE0103_working!D20,0))</f>
        <v>11231</v>
      </c>
      <c r="E20" s="56">
        <f>IF(FIRE0103_working!E20="..","..",ROUND(FIRE0103_working!E20,0))</f>
        <v>198624</v>
      </c>
      <c r="F20" s="55">
        <f>IF(FIRE0103_working!F20="..","..",ROUND(FIRE0103_working!F20,0))</f>
        <v>3463</v>
      </c>
      <c r="G20" s="55">
        <f>IF(FIRE0103_working!G20="..","..",ROUND(FIRE0103_working!G20,0))</f>
        <v>3808</v>
      </c>
      <c r="H20" s="55">
        <f>IF(FIRE0103_working!H20="..","..",ROUND(FIRE0103_working!H20,0))</f>
        <v>3884</v>
      </c>
      <c r="I20" s="56">
        <f>IF(FIRE0103_working!I20="..","..",ROUND(FIRE0103_working!I20,0))</f>
        <v>3515</v>
      </c>
      <c r="J20" s="54"/>
      <c r="K20" s="54"/>
      <c r="L20" s="54"/>
      <c r="M20" s="54"/>
      <c r="N20" s="54"/>
      <c r="O20" s="54"/>
      <c r="P20" s="54"/>
      <c r="Q20" s="54"/>
    </row>
    <row r="21" spans="1:17" ht="15.75" customHeight="1" x14ac:dyDescent="0.25">
      <c r="A21" s="69" t="s">
        <v>64</v>
      </c>
      <c r="B21" s="55">
        <f>IF(FIRE0103_working!B21="..","..",ROUND(FIRE0103_working!B21,0))</f>
        <v>164605</v>
      </c>
      <c r="C21" s="55">
        <f>IF(FIRE0103_working!C21="..","..",ROUND(FIRE0103_working!C21,0))</f>
        <v>18785</v>
      </c>
      <c r="D21" s="55">
        <f>IF(FIRE0103_working!D21="..","..",ROUND(FIRE0103_working!D21,0))</f>
        <v>11335</v>
      </c>
      <c r="E21" s="56">
        <f>IF(FIRE0103_working!E21="..","..",ROUND(FIRE0103_working!E21,0))</f>
        <v>194725</v>
      </c>
      <c r="F21" s="55">
        <f>IF(FIRE0103_working!F21="..","..",ROUND(FIRE0103_working!F21,0))</f>
        <v>3382</v>
      </c>
      <c r="G21" s="55">
        <f>IF(FIRE0103_working!G21="..","..",ROUND(FIRE0103_working!G21,0))</f>
        <v>3695</v>
      </c>
      <c r="H21" s="55">
        <f>IF(FIRE0103_working!H21="..","..",ROUND(FIRE0103_working!H21,0))</f>
        <v>3916</v>
      </c>
      <c r="I21" s="56">
        <f>IF(FIRE0103_working!I21="..","..",ROUND(FIRE0103_working!I21,0))</f>
        <v>3438</v>
      </c>
      <c r="J21" s="54"/>
      <c r="K21" s="54"/>
      <c r="L21" s="54"/>
      <c r="M21" s="54"/>
      <c r="N21" s="54"/>
      <c r="O21" s="54"/>
      <c r="P21" s="54"/>
      <c r="Q21" s="54"/>
    </row>
    <row r="22" spans="1:17" ht="15.75" customHeight="1" x14ac:dyDescent="0.25">
      <c r="A22" s="69" t="s">
        <v>65</v>
      </c>
      <c r="B22" s="55">
        <f>IF(FIRE0103_working!B22="..","..",ROUND(FIRE0103_working!B22,0))</f>
        <v>165155</v>
      </c>
      <c r="C22" s="55">
        <f>IF(FIRE0103_working!C22="..","..",ROUND(FIRE0103_working!C22,0))</f>
        <v>19339</v>
      </c>
      <c r="D22" s="55">
        <f>IF(FIRE0103_working!D22="..","..",ROUND(FIRE0103_working!D22,0))</f>
        <v>11961</v>
      </c>
      <c r="E22" s="56">
        <f>IF(FIRE0103_working!E22="..","..",ROUND(FIRE0103_working!E22,0))</f>
        <v>196455</v>
      </c>
      <c r="F22" s="55">
        <f>IF(FIRE0103_working!F22="..","..",ROUND(FIRE0103_working!F22,0))</f>
        <v>3383</v>
      </c>
      <c r="G22" s="55">
        <f>IF(FIRE0103_working!G22="..","..",ROUND(FIRE0103_working!G22,0))</f>
        <v>3809</v>
      </c>
      <c r="H22" s="55">
        <f>IF(FIRE0103_working!H22="..","..",ROUND(FIRE0103_working!H22,0))</f>
        <v>4125</v>
      </c>
      <c r="I22" s="56">
        <f>IF(FIRE0103_working!I22="..","..",ROUND(FIRE0103_working!I22,0))</f>
        <v>3459</v>
      </c>
      <c r="J22" s="54"/>
      <c r="K22" s="54"/>
      <c r="L22" s="54"/>
      <c r="M22" s="54"/>
      <c r="N22" s="54"/>
      <c r="O22" s="54"/>
      <c r="P22" s="54"/>
      <c r="Q22" s="54"/>
    </row>
    <row r="23" spans="1:17" ht="15.75" customHeight="1" x14ac:dyDescent="0.25">
      <c r="A23" s="68" t="s">
        <v>66</v>
      </c>
      <c r="B23" s="55">
        <f>IF(FIRE0103_working!B23="..","..",ROUND(FIRE0103_working!B23,0))</f>
        <v>182570</v>
      </c>
      <c r="C23" s="55">
        <f>IF(FIRE0103_working!C23="..","..",ROUND(FIRE0103_working!C23,0))</f>
        <v>20677</v>
      </c>
      <c r="D23" s="55">
        <f>IF(FIRE0103_working!D23="..","..",ROUND(FIRE0103_working!D23,0))</f>
        <v>13151</v>
      </c>
      <c r="E23" s="56">
        <f>IF(FIRE0103_working!E23="..","..",ROUND(FIRE0103_working!E23,0))</f>
        <v>216398</v>
      </c>
      <c r="F23" s="55">
        <f>IF(FIRE0103_working!F23="..","..",ROUND(FIRE0103_working!F23,0))</f>
        <v>3723</v>
      </c>
      <c r="G23" s="55">
        <f>IF(FIRE0103_working!G23="..","..",ROUND(FIRE0103_working!G23,0))</f>
        <v>4077</v>
      </c>
      <c r="H23" s="55">
        <f>IF(FIRE0103_working!H23="..","..",ROUND(FIRE0103_working!H23,0))</f>
        <v>4534</v>
      </c>
      <c r="I23" s="56">
        <f>IF(FIRE0103_working!I23="..","..",ROUND(FIRE0103_working!I23,0))</f>
        <v>3796</v>
      </c>
      <c r="J23" s="54"/>
      <c r="K23" s="54"/>
      <c r="L23" s="54"/>
      <c r="M23" s="54"/>
      <c r="N23" s="54"/>
      <c r="O23" s="54"/>
      <c r="P23" s="54"/>
      <c r="Q23" s="54"/>
    </row>
    <row r="24" spans="1:17" ht="15.75" customHeight="1" x14ac:dyDescent="0.25">
      <c r="A24" s="68" t="s">
        <v>67</v>
      </c>
      <c r="B24" s="55">
        <f>IF(FIRE0103_working!B24="..","..",ROUND(FIRE0103_working!B24,0))</f>
        <v>177301</v>
      </c>
      <c r="C24" s="55">
        <f>IF(FIRE0103_working!C24="..","..",ROUND(FIRE0103_working!C24,0))</f>
        <v>19970</v>
      </c>
      <c r="D24" s="55">
        <f>IF(FIRE0103_working!D24="..","..",ROUND(FIRE0103_working!D24,0))</f>
        <v>12175</v>
      </c>
      <c r="E24" s="56">
        <f>IF(FIRE0103_working!E24="..","..",ROUND(FIRE0103_working!E24,0))</f>
        <v>209446</v>
      </c>
      <c r="F24" s="55">
        <f>IF(FIRE0103_working!F24="..","..",ROUND(FIRE0103_working!F24,0))</f>
        <v>3601</v>
      </c>
      <c r="G24" s="55">
        <f>IF(FIRE0103_working!G24="..","..",ROUND(FIRE0103_working!G24,0))</f>
        <v>3944</v>
      </c>
      <c r="H24" s="55">
        <f>IF(FIRE0103_working!H24="..","..",ROUND(FIRE0103_working!H24,0))</f>
        <v>4188</v>
      </c>
      <c r="I24" s="56">
        <f>IF(FIRE0103_working!I24="..","..",ROUND(FIRE0103_working!I24,0))</f>
        <v>3661</v>
      </c>
      <c r="J24" s="54"/>
      <c r="K24" s="54"/>
      <c r="L24" s="54"/>
      <c r="M24" s="54"/>
      <c r="N24" s="54"/>
      <c r="O24" s="54"/>
      <c r="P24" s="54"/>
      <c r="Q24" s="54"/>
    </row>
    <row r="25" spans="1:17" ht="15.75" customHeight="1" x14ac:dyDescent="0.25">
      <c r="A25" s="68" t="s">
        <v>68</v>
      </c>
      <c r="B25" s="55">
        <f>IF(FIRE0103_working!B25="..","..",ROUND(FIRE0103_working!B25,0))</f>
        <v>189068</v>
      </c>
      <c r="C25" s="55">
        <f>IF(FIRE0103_working!C25="..","..",ROUND(FIRE0103_working!C25,0))</f>
        <v>19699</v>
      </c>
      <c r="D25" s="55">
        <f>IF(FIRE0103_working!D25="..","..",ROUND(FIRE0103_working!D25,0))</f>
        <v>12722</v>
      </c>
      <c r="E25" s="56">
        <f>IF(FIRE0103_working!E25="..","..",ROUND(FIRE0103_working!E25,0))</f>
        <v>221489</v>
      </c>
      <c r="F25" s="55">
        <f>IF(FIRE0103_working!F25="..","..",ROUND(FIRE0103_working!F25,0))</f>
        <v>3823</v>
      </c>
      <c r="G25" s="55">
        <f>IF(FIRE0103_working!G25="..","..",ROUND(FIRE0103_working!G25,0))</f>
        <v>3890</v>
      </c>
      <c r="H25" s="55">
        <f>IF(FIRE0103_working!H25="..","..",ROUND(FIRE0103_working!H25,0))</f>
        <v>4372</v>
      </c>
      <c r="I25" s="56">
        <f>IF(FIRE0103_working!I25="..","..",ROUND(FIRE0103_working!I25,0))</f>
        <v>3857</v>
      </c>
      <c r="J25" s="54"/>
      <c r="K25" s="54"/>
      <c r="L25" s="54"/>
      <c r="M25" s="54"/>
      <c r="N25" s="54"/>
      <c r="O25" s="54"/>
      <c r="P25" s="54"/>
      <c r="Q25" s="54"/>
    </row>
    <row r="26" spans="1:17" ht="15.75" customHeight="1" x14ac:dyDescent="0.25">
      <c r="A26" s="68" t="s">
        <v>69</v>
      </c>
      <c r="B26" s="55">
        <f>IF(FIRE0103_working!B26="..","..",ROUND(FIRE0103_working!B26,0))</f>
        <v>173455</v>
      </c>
      <c r="C26" s="55">
        <f>IF(FIRE0103_working!C26="..","..",ROUND(FIRE0103_working!C26,0))</f>
        <v>18207</v>
      </c>
      <c r="D26" s="55">
        <f>IF(FIRE0103_working!D26="..","..",ROUND(FIRE0103_working!D26,0))</f>
        <v>12030</v>
      </c>
      <c r="E26" s="56">
        <f>IF(FIRE0103_working!E26="..","..",ROUND(FIRE0103_working!E26,0))</f>
        <v>203692</v>
      </c>
      <c r="F26" s="55">
        <f>IF(FIRE0103_working!F26="..","..",ROUND(FIRE0103_working!F26,0))</f>
        <v>3491</v>
      </c>
      <c r="G26" s="55">
        <f>IF(FIRE0103_working!G26="..","..",ROUND(FIRE0103_working!G26,0))</f>
        <v>3594</v>
      </c>
      <c r="H26" s="55">
        <f>IF(FIRE0103_working!H26="..","..",ROUND(FIRE0103_working!H26,0))</f>
        <v>4116</v>
      </c>
      <c r="I26" s="56">
        <f>IF(FIRE0103_working!I26="..","..",ROUND(FIRE0103_working!I26,0))</f>
        <v>3532</v>
      </c>
      <c r="J26" s="54"/>
      <c r="K26" s="54"/>
      <c r="L26" s="54"/>
      <c r="M26" s="54"/>
      <c r="N26" s="54"/>
      <c r="O26" s="54"/>
      <c r="P26" s="54"/>
      <c r="Q26" s="54"/>
    </row>
    <row r="27" spans="1:17" ht="15.75" customHeight="1" x14ac:dyDescent="0.25">
      <c r="A27" s="54" t="s">
        <v>70</v>
      </c>
      <c r="B27" s="55">
        <f>IF(FIRE0103_working!B27="..","..",ROUND(FIRE0103_working!B27,0))</f>
        <v>172384</v>
      </c>
      <c r="C27" s="55">
        <f>IF(FIRE0103_working!C27="..","..",ROUND(FIRE0103_working!C27,0))</f>
        <v>17688</v>
      </c>
      <c r="D27" s="55">
        <f>IF(FIRE0103_working!D27="..","..",ROUND(FIRE0103_working!D27,0))</f>
        <v>11802</v>
      </c>
      <c r="E27" s="56">
        <f>IF(FIRE0103_working!E27="..","..",ROUND(FIRE0103_working!E27,0))</f>
        <v>201874</v>
      </c>
      <c r="F27" s="55">
        <f>IF(FIRE0103_working!F27="..","..",ROUND(FIRE0103_working!F27,0))</f>
        <v>3453</v>
      </c>
      <c r="G27" s="55">
        <f>IF(FIRE0103_working!G27="..","..",ROUND(FIRE0103_working!G27,0))</f>
        <v>3490</v>
      </c>
      <c r="H27" s="55">
        <f>IF(FIRE0103_working!H27="..","..",ROUND(FIRE0103_working!H27,0))</f>
        <v>4017</v>
      </c>
      <c r="I27" s="56">
        <f>IF(FIRE0103_working!I27="..","..",ROUND(FIRE0103_working!I27,0))</f>
        <v>3485</v>
      </c>
      <c r="J27" s="54"/>
      <c r="K27" s="54"/>
      <c r="L27" s="54"/>
      <c r="M27" s="54"/>
      <c r="N27" s="54"/>
      <c r="O27" s="54"/>
      <c r="P27" s="54"/>
      <c r="Q27" s="54"/>
    </row>
    <row r="28" spans="1:17" ht="15.75" customHeight="1" x14ac:dyDescent="0.25">
      <c r="A28" s="54" t="s">
        <v>71</v>
      </c>
      <c r="B28" s="55">
        <f>IF(FIRE0103_working!B28="..","..",ROUND(FIRE0103_working!B28,0))</f>
        <v>147224</v>
      </c>
      <c r="C28" s="55">
        <f>IF(FIRE0103_working!C28="..","..",ROUND(FIRE0103_working!C28,0))</f>
        <v>15150</v>
      </c>
      <c r="D28" s="55">
        <f>IF(FIRE0103_working!D28="..","..",ROUND(FIRE0103_working!D28,0))</f>
        <v>9633</v>
      </c>
      <c r="E28" s="56">
        <f>IF(FIRE0103_working!E28="..","..",ROUND(FIRE0103_working!E28,0))</f>
        <v>172007</v>
      </c>
      <c r="F28" s="55">
        <f>IF(FIRE0103_working!F28="..","..",ROUND(FIRE0103_working!F28,0))</f>
        <v>2933</v>
      </c>
      <c r="G28" s="55">
        <f>IF(FIRE0103_working!G28="..","..",ROUND(FIRE0103_working!G28,0))</f>
        <v>2980</v>
      </c>
      <c r="H28" s="55">
        <f>IF(FIRE0103_working!H28="..","..",ROUND(FIRE0103_working!H28,0))</f>
        <v>3257</v>
      </c>
      <c r="I28" s="56">
        <f>IF(FIRE0103_working!I28="..","..",ROUND(FIRE0103_working!I28,0))</f>
        <v>2954</v>
      </c>
      <c r="J28" s="54"/>
      <c r="K28" s="54"/>
      <c r="L28" s="54"/>
      <c r="M28" s="54"/>
      <c r="N28" s="54"/>
      <c r="O28" s="54"/>
      <c r="P28" s="54"/>
      <c r="Q28" s="54"/>
    </row>
    <row r="29" spans="1:17" ht="15.75" customHeight="1" x14ac:dyDescent="0.25">
      <c r="A29" s="54" t="s">
        <v>72</v>
      </c>
      <c r="B29" s="55">
        <f>IF(FIRE0103_working!B29="..","..",ROUND(FIRE0103_working!B29,0))</f>
        <v>137726</v>
      </c>
      <c r="C29" s="55">
        <f>IF(FIRE0103_working!C29="..","..",ROUND(FIRE0103_working!C29,0))</f>
        <v>15125</v>
      </c>
      <c r="D29" s="55">
        <f>IF(FIRE0103_working!D29="..","..",ROUND(FIRE0103_working!D29,0))</f>
        <v>9017</v>
      </c>
      <c r="E29" s="56">
        <f>IF(FIRE0103_working!E29="..","..",ROUND(FIRE0103_working!E29,0))</f>
        <v>161868</v>
      </c>
      <c r="F29" s="55">
        <f>IF(FIRE0103_working!F29="..","..",ROUND(FIRE0103_working!F29,0))</f>
        <v>2722</v>
      </c>
      <c r="G29" s="55">
        <f>IF(FIRE0103_working!G29="..","..",ROUND(FIRE0103_working!G29,0))</f>
        <v>2960</v>
      </c>
      <c r="H29" s="55">
        <f>IF(FIRE0103_working!H29="..","..",ROUND(FIRE0103_working!H29,0))</f>
        <v>3037</v>
      </c>
      <c r="I29" s="56">
        <f>IF(FIRE0103_working!I29="..","..",ROUND(FIRE0103_working!I29,0))</f>
        <v>2758</v>
      </c>
      <c r="J29" s="54"/>
      <c r="K29" s="54"/>
      <c r="L29" s="54"/>
      <c r="M29" s="54"/>
      <c r="N29" s="54"/>
      <c r="O29" s="54"/>
      <c r="P29" s="54"/>
      <c r="Q29" s="54"/>
    </row>
    <row r="30" spans="1:17" ht="15.75" customHeight="1" x14ac:dyDescent="0.25">
      <c r="A30" s="54" t="s">
        <v>73</v>
      </c>
      <c r="B30" s="55">
        <f>IF(FIRE0103_working!B30="..","..",ROUND(FIRE0103_working!B30,0))</f>
        <v>129134</v>
      </c>
      <c r="C30" s="55">
        <f>IF(FIRE0103_working!C30="..","..",ROUND(FIRE0103_working!C30,0))</f>
        <v>14758</v>
      </c>
      <c r="D30" s="55">
        <f>IF(FIRE0103_working!D30="..","..",ROUND(FIRE0103_working!D30,0))</f>
        <v>8587</v>
      </c>
      <c r="E30" s="56">
        <f>IF(FIRE0103_working!E30="..","..",ROUND(FIRE0103_working!E30,0))</f>
        <v>152479</v>
      </c>
      <c r="F30" s="55">
        <f>IF(FIRE0103_working!F30="..","..",ROUND(FIRE0103_working!F30,0))</f>
        <v>2534</v>
      </c>
      <c r="G30" s="55">
        <f>IF(FIRE0103_working!G30="..","..",ROUND(FIRE0103_working!G30,0))</f>
        <v>2875</v>
      </c>
      <c r="H30" s="55">
        <f>IF(FIRE0103_working!H30="..","..",ROUND(FIRE0103_working!H30,0))</f>
        <v>2876</v>
      </c>
      <c r="I30" s="56">
        <f>IF(FIRE0103_working!I30="..","..",ROUND(FIRE0103_working!I30,0))</f>
        <v>2581</v>
      </c>
      <c r="J30" s="54"/>
      <c r="K30" s="54"/>
      <c r="L30" s="54"/>
      <c r="M30" s="54"/>
      <c r="N30" s="54"/>
      <c r="O30" s="54"/>
      <c r="P30" s="54"/>
      <c r="Q30" s="54"/>
    </row>
    <row r="31" spans="1:17" ht="15.75" customHeight="1" x14ac:dyDescent="0.25">
      <c r="A31" s="54" t="s">
        <v>74</v>
      </c>
      <c r="B31" s="55">
        <f>IF(FIRE0103_working!B31="..","..",ROUND(FIRE0103_working!B31,0))</f>
        <v>115271</v>
      </c>
      <c r="C31" s="55">
        <f>IF(FIRE0103_working!C31="..","..",ROUND(FIRE0103_working!C31,0))</f>
        <v>13618</v>
      </c>
      <c r="D31" s="55">
        <f>IF(FIRE0103_working!D31="..","..",ROUND(FIRE0103_working!D31,0))</f>
        <v>7689</v>
      </c>
      <c r="E31" s="56">
        <f>IF(FIRE0103_working!E31="..","..",ROUND(FIRE0103_working!E31,0))</f>
        <v>136578</v>
      </c>
      <c r="F31" s="55">
        <f>IF(FIRE0103_working!F31="..","..",ROUND(FIRE0103_working!F31,0))</f>
        <v>2243</v>
      </c>
      <c r="G31" s="55">
        <f>IF(FIRE0103_working!G31="..","..",ROUND(FIRE0103_working!G31,0))</f>
        <v>2634</v>
      </c>
      <c r="H31" s="55">
        <f>IF(FIRE0103_working!H31="..","..",ROUND(FIRE0103_working!H31,0))</f>
        <v>2558</v>
      </c>
      <c r="I31" s="56">
        <f>IF(FIRE0103_working!I31="..","..",ROUND(FIRE0103_working!I31,0))</f>
        <v>2293</v>
      </c>
      <c r="J31" s="54"/>
      <c r="K31" s="54"/>
      <c r="L31" s="54"/>
      <c r="M31" s="54"/>
      <c r="N31" s="54"/>
      <c r="O31" s="54"/>
      <c r="P31" s="54"/>
      <c r="Q31" s="54"/>
    </row>
    <row r="32" spans="1:17" ht="15.75" customHeight="1" x14ac:dyDescent="0.25">
      <c r="A32" s="54" t="s">
        <v>75</v>
      </c>
      <c r="B32" s="55">
        <f>IF(FIRE0103_working!B32="..","..",ROUND(FIRE0103_working!B32,0))</f>
        <v>104348</v>
      </c>
      <c r="C32" s="55">
        <f>IF(FIRE0103_working!C32="..","..",ROUND(FIRE0103_working!C32,0))</f>
        <v>13174</v>
      </c>
      <c r="D32" s="55">
        <f>IF(FIRE0103_working!D32="..","..",ROUND(FIRE0103_working!D32,0))</f>
        <v>6985</v>
      </c>
      <c r="E32" s="56">
        <f>IF(FIRE0103_working!E32="..","..",ROUND(FIRE0103_working!E32,0))</f>
        <v>124507</v>
      </c>
      <c r="F32" s="55">
        <f>IF(FIRE0103_working!F32="..","..",ROUND(FIRE0103_working!F32,0))</f>
        <v>2014</v>
      </c>
      <c r="G32" s="55">
        <f>IF(FIRE0103_working!G32="..","..",ROUND(FIRE0103_working!G32,0))</f>
        <v>2532</v>
      </c>
      <c r="H32" s="55">
        <f>IF(FIRE0103_working!H32="..","..",ROUND(FIRE0103_working!H32,0))</f>
        <v>2308</v>
      </c>
      <c r="I32" s="56">
        <f>IF(FIRE0103_working!I32="..","..",ROUND(FIRE0103_working!I32,0))</f>
        <v>2074</v>
      </c>
      <c r="J32" s="54"/>
      <c r="K32" s="54"/>
      <c r="L32" s="54"/>
      <c r="M32" s="54"/>
      <c r="N32" s="54"/>
      <c r="O32" s="54"/>
      <c r="P32" s="54"/>
      <c r="Q32" s="54"/>
    </row>
    <row r="33" spans="1:17" ht="15.75" customHeight="1" x14ac:dyDescent="0.25">
      <c r="A33" s="54" t="s">
        <v>76</v>
      </c>
      <c r="B33" s="55">
        <f>IF(FIRE0103_working!B33="..","..",ROUND(FIRE0103_working!B33,0))</f>
        <v>101159</v>
      </c>
      <c r="C33" s="55">
        <f>IF(FIRE0103_working!C33="..","..",ROUND(FIRE0103_working!C33,0))</f>
        <v>13992</v>
      </c>
      <c r="D33" s="55">
        <f>IF(FIRE0103_working!D33="..","..",ROUND(FIRE0103_working!D33,0))</f>
        <v>6800</v>
      </c>
      <c r="E33" s="56">
        <f>IF(FIRE0103_working!E33="..","..",ROUND(FIRE0103_working!E33,0))</f>
        <v>121951</v>
      </c>
      <c r="F33" s="55">
        <f>IF(FIRE0103_working!F33="..","..",ROUND(FIRE0103_working!F33,0))</f>
        <v>1938</v>
      </c>
      <c r="G33" s="55">
        <f>IF(FIRE0103_working!G33="..","..",ROUND(FIRE0103_working!G33,0))</f>
        <v>2674</v>
      </c>
      <c r="H33" s="55">
        <f>IF(FIRE0103_working!H33="..","..",ROUND(FIRE0103_working!H33,0))</f>
        <v>2238</v>
      </c>
      <c r="I33" s="56">
        <f>IF(FIRE0103_working!I33="..","..",ROUND(FIRE0103_working!I33,0))</f>
        <v>2017</v>
      </c>
      <c r="J33" s="54"/>
      <c r="K33" s="54"/>
      <c r="L33" s="54"/>
      <c r="M33" s="54"/>
      <c r="N33" s="54"/>
      <c r="O33" s="54"/>
      <c r="P33" s="54"/>
      <c r="Q33" s="54"/>
    </row>
    <row r="34" spans="1:17" ht="15.75" customHeight="1" x14ac:dyDescent="0.25">
      <c r="A34" s="54" t="s">
        <v>33</v>
      </c>
      <c r="B34" s="55">
        <f>IF(FIRE0103_working!B34="..","..",ROUND(FIRE0103_working!B34,0))</f>
        <v>92262</v>
      </c>
      <c r="C34" s="55">
        <f>IF(FIRE0103_working!C34="..","..",ROUND(FIRE0103_working!C34,0))</f>
        <v>13144</v>
      </c>
      <c r="D34" s="55">
        <f>IF(FIRE0103_working!D34="..","..",ROUND(FIRE0103_working!D34,0))</f>
        <v>6414</v>
      </c>
      <c r="E34" s="56">
        <f>IF(FIRE0103_working!E34="..","..",ROUND(FIRE0103_working!E34,0))</f>
        <v>111820</v>
      </c>
      <c r="F34" s="55">
        <f>IF(FIRE0103_working!F34="..","..",ROUND(FIRE0103_working!F34,0))</f>
        <v>1753</v>
      </c>
      <c r="G34" s="55">
        <f>IF(FIRE0103_working!G34="..","..",ROUND(FIRE0103_working!G34,0))</f>
        <v>2498</v>
      </c>
      <c r="H34" s="55">
        <f>IF(FIRE0103_working!H34="..","..",ROUND(FIRE0103_working!H34,0))</f>
        <v>2103</v>
      </c>
      <c r="I34" s="56">
        <f>IF(FIRE0103_working!I34="..","..",ROUND(FIRE0103_working!I34,0))</f>
        <v>1834</v>
      </c>
      <c r="J34" s="54"/>
      <c r="K34" s="54"/>
      <c r="L34" s="54"/>
      <c r="M34" s="54"/>
      <c r="N34" s="54"/>
      <c r="O34" s="54"/>
      <c r="P34" s="54"/>
      <c r="Q34" s="54"/>
    </row>
    <row r="35" spans="1:17" ht="15.75" customHeight="1" x14ac:dyDescent="0.25">
      <c r="A35" s="54" t="s">
        <v>34</v>
      </c>
      <c r="B35" s="55">
        <f>IF(FIRE0103_working!B35="..","..",ROUND(FIRE0103_working!B35,0))</f>
        <v>86990</v>
      </c>
      <c r="C35" s="55">
        <f>IF(FIRE0103_working!C35="..","..",ROUND(FIRE0103_working!C35,0))</f>
        <v>12411</v>
      </c>
      <c r="D35" s="55">
        <f>IF(FIRE0103_working!D35="..","..",ROUND(FIRE0103_working!D35,0))</f>
        <v>5690</v>
      </c>
      <c r="E35" s="56">
        <f>IF(FIRE0103_working!E35="..","..",ROUND(FIRE0103_working!E35,0))</f>
        <v>105091</v>
      </c>
      <c r="F35" s="55">
        <f>IF(FIRE0103_working!F35="..","..",ROUND(FIRE0103_working!F35,0))</f>
        <v>1638</v>
      </c>
      <c r="G35" s="55">
        <f>IF(FIRE0103_working!G35="..","..",ROUND(FIRE0103_working!G35,0))</f>
        <v>2342</v>
      </c>
      <c r="H35" s="55">
        <f>IF(FIRE0103_working!H35="..","..",ROUND(FIRE0103_working!H35,0))</f>
        <v>1857</v>
      </c>
      <c r="I35" s="56">
        <f>IF(FIRE0103_working!I35="..","..",ROUND(FIRE0103_working!I35,0))</f>
        <v>1710</v>
      </c>
      <c r="J35" s="54"/>
      <c r="K35" s="54"/>
      <c r="L35" s="54"/>
      <c r="M35" s="54"/>
      <c r="N35" s="54"/>
      <c r="O35" s="54"/>
      <c r="P35" s="54"/>
      <c r="Q35" s="54"/>
    </row>
    <row r="36" spans="1:17" ht="15.75" customHeight="1" x14ac:dyDescent="0.25">
      <c r="A36" s="54" t="s">
        <v>35</v>
      </c>
      <c r="B36" s="55">
        <f>IF(FIRE0103_working!B36="..","..",ROUND(FIRE0103_working!B36,0))</f>
        <v>74730</v>
      </c>
      <c r="C36" s="55">
        <f>IF(FIRE0103_working!C36="..","..",ROUND(FIRE0103_working!C36,0))</f>
        <v>11086</v>
      </c>
      <c r="D36" s="55">
        <f>IF(FIRE0103_working!D36="..","..",ROUND(FIRE0103_working!D36,0))</f>
        <v>4745</v>
      </c>
      <c r="E36" s="56">
        <f>IF(FIRE0103_working!E36="..","..",ROUND(FIRE0103_working!E36,0))</f>
        <v>90561</v>
      </c>
      <c r="F36" s="55">
        <f>IF(FIRE0103_working!F36="..","..",ROUND(FIRE0103_working!F36,0))</f>
        <v>1397</v>
      </c>
      <c r="G36" s="55">
        <f>IF(FIRE0103_working!G36="..","..",ROUND(FIRE0103_working!G36,0))</f>
        <v>2088</v>
      </c>
      <c r="H36" s="55">
        <f>IF(FIRE0103_working!H36="..","..",ROUND(FIRE0103_working!H36,0))</f>
        <v>1545</v>
      </c>
      <c r="I36" s="56">
        <f>IF(FIRE0103_working!I36="..","..",ROUND(FIRE0103_working!I36,0))</f>
        <v>1463</v>
      </c>
      <c r="J36" s="54"/>
      <c r="K36" s="54"/>
      <c r="L36" s="54"/>
      <c r="M36" s="54"/>
      <c r="N36" s="54"/>
      <c r="O36" s="54"/>
      <c r="P36" s="54"/>
      <c r="Q36" s="54"/>
    </row>
    <row r="37" spans="1:17" ht="15.75" customHeight="1" x14ac:dyDescent="0.25">
      <c r="A37" s="54" t="s">
        <v>36</v>
      </c>
      <c r="B37" s="55">
        <f>IF(FIRE0103_working!B37="..","..",ROUND(FIRE0103_working!B37,0))</f>
        <v>73252</v>
      </c>
      <c r="C37" s="55">
        <f>IF(FIRE0103_working!C37="..","..",ROUND(FIRE0103_working!C37,0))</f>
        <v>10521</v>
      </c>
      <c r="D37" s="55">
        <f>IF(FIRE0103_working!D37="..","..",ROUND(FIRE0103_working!D37,0))</f>
        <v>4790</v>
      </c>
      <c r="E37" s="56">
        <f>IF(FIRE0103_working!E37="..","..",ROUND(FIRE0103_working!E37,0))</f>
        <v>88563</v>
      </c>
      <c r="F37" s="55">
        <f>IF(FIRE0103_working!F37="..","..",ROUND(FIRE0103_working!F37,0))</f>
        <v>1359</v>
      </c>
      <c r="G37" s="55">
        <f>IF(FIRE0103_working!G37="..","..",ROUND(FIRE0103_working!G37,0))</f>
        <v>1979</v>
      </c>
      <c r="H37" s="55">
        <f>IF(FIRE0103_working!H37="..","..",ROUND(FIRE0103_working!H37,0))</f>
        <v>1560</v>
      </c>
      <c r="I37" s="56">
        <f>IF(FIRE0103_working!I37="..","..",ROUND(FIRE0103_working!I37,0))</f>
        <v>1421</v>
      </c>
      <c r="J37" s="54"/>
      <c r="K37" s="54"/>
      <c r="L37" s="54"/>
      <c r="M37" s="54"/>
      <c r="N37" s="54"/>
      <c r="O37" s="54"/>
      <c r="P37" s="54"/>
      <c r="Q37" s="54"/>
    </row>
    <row r="38" spans="1:17" ht="15.75" customHeight="1" x14ac:dyDescent="0.25">
      <c r="A38" s="54" t="s">
        <v>37</v>
      </c>
      <c r="B38" s="55">
        <f>IF(FIRE0103_working!B38="..","..",ROUND(FIRE0103_working!B38,0))</f>
        <v>71125</v>
      </c>
      <c r="C38" s="55">
        <f>IF(FIRE0103_working!C38="..","..",ROUND(FIRE0103_working!C38,0))</f>
        <v>10633</v>
      </c>
      <c r="D38" s="55">
        <f>IF(FIRE0103_working!D38="..","..",ROUND(FIRE0103_working!D38,0))</f>
        <v>4561</v>
      </c>
      <c r="E38" s="56">
        <f>IF(FIRE0103_working!E38="..","..",ROUND(FIRE0103_working!E38,0))</f>
        <v>86319</v>
      </c>
      <c r="F38" s="55">
        <f>IF(FIRE0103_working!F38="..","..",ROUND(FIRE0103_working!F38,0))</f>
        <v>1308</v>
      </c>
      <c r="G38" s="55">
        <f>IF(FIRE0103_working!G38="..","..",ROUND(FIRE0103_working!G38,0))</f>
        <v>1994</v>
      </c>
      <c r="H38" s="55">
        <f>IF(FIRE0103_working!H38="..","..",ROUND(FIRE0103_working!H38,0))</f>
        <v>1484</v>
      </c>
      <c r="I38" s="56">
        <f>IF(FIRE0103_working!I38="..","..",ROUND(FIRE0103_working!I38,0))</f>
        <v>1375</v>
      </c>
      <c r="J38" s="54"/>
      <c r="K38" s="54"/>
      <c r="L38" s="54"/>
      <c r="M38" s="54"/>
      <c r="N38" s="54"/>
      <c r="O38" s="54"/>
      <c r="P38" s="54"/>
      <c r="Q38" s="54"/>
    </row>
    <row r="39" spans="1:17" ht="15.75" customHeight="1" x14ac:dyDescent="0.25">
      <c r="A39" s="54" t="s">
        <v>38</v>
      </c>
      <c r="B39" s="55">
        <f>IF(FIRE0103_working!B39="..","..",ROUND(FIRE0103_working!B39,0))</f>
        <v>73495</v>
      </c>
      <c r="C39" s="55">
        <f>IF(FIRE0103_working!C39="..","..",ROUND(FIRE0103_working!C39,0))</f>
        <v>11005</v>
      </c>
      <c r="D39" s="55">
        <f>IF(FIRE0103_working!D39="..","..",ROUND(FIRE0103_working!D39,0))</f>
        <v>4678</v>
      </c>
      <c r="E39" s="56">
        <f>IF(FIRE0103_working!E39="..","..",ROUND(FIRE0103_working!E39,0))</f>
        <v>89178</v>
      </c>
      <c r="F39" s="55">
        <f>IF(FIRE0103_working!F39="..","..",ROUND(FIRE0103_working!F39,0))</f>
        <v>1341</v>
      </c>
      <c r="G39" s="55">
        <f>IF(FIRE0103_working!G39="..","..",ROUND(FIRE0103_working!G39,0))</f>
        <v>2057</v>
      </c>
      <c r="H39" s="55">
        <f>IF(FIRE0103_working!H39="..","..",ROUND(FIRE0103_working!H39,0))</f>
        <v>1522</v>
      </c>
      <c r="I39" s="56">
        <f>IF(FIRE0103_working!I39="..","..",ROUND(FIRE0103_working!I39,0))</f>
        <v>1410</v>
      </c>
      <c r="J39" s="54"/>
      <c r="K39" s="54"/>
      <c r="L39" s="54"/>
      <c r="M39" s="54"/>
      <c r="N39" s="54"/>
      <c r="O39" s="54"/>
      <c r="P39" s="54"/>
      <c r="Q39" s="54"/>
    </row>
    <row r="40" spans="1:17" ht="15.75" customHeight="1" x14ac:dyDescent="0.25">
      <c r="A40" s="54" t="s">
        <v>39</v>
      </c>
      <c r="B40" s="55">
        <f>IF(FIRE0103_working!B40="..","..",ROUND(FIRE0103_working!B40,0))</f>
        <v>74972</v>
      </c>
      <c r="C40" s="55">
        <f>IF(FIRE0103_working!C40="..","..",ROUND(FIRE0103_working!C40,0))</f>
        <v>10894</v>
      </c>
      <c r="D40" s="55">
        <f>IF(FIRE0103_working!D40="..","..",ROUND(FIRE0103_working!D40,0))</f>
        <v>4758</v>
      </c>
      <c r="E40" s="56">
        <f>IF(FIRE0103_working!E40="..","..",ROUND(FIRE0103_working!E40,0))</f>
        <v>90624</v>
      </c>
      <c r="F40" s="55">
        <f>IF(FIRE0103_working!F40="..","..",ROUND(FIRE0103_working!F40,0))</f>
        <v>1356</v>
      </c>
      <c r="G40" s="55">
        <f>IF(FIRE0103_working!G40="..","..",ROUND(FIRE0103_working!G40,0))</f>
        <v>2027</v>
      </c>
      <c r="H40" s="55">
        <f>IF(FIRE0103_working!H40="..","..",ROUND(FIRE0103_working!H40,0))</f>
        <v>1546</v>
      </c>
      <c r="I40" s="56">
        <f>IF(FIRE0103_working!I40="..","..",ROUND(FIRE0103_working!I40,0))</f>
        <v>1422</v>
      </c>
      <c r="J40" s="54"/>
      <c r="K40" s="54"/>
      <c r="L40" s="54"/>
      <c r="M40" s="54"/>
      <c r="N40" s="54"/>
      <c r="O40" s="54"/>
      <c r="P40" s="54"/>
      <c r="Q40" s="54"/>
    </row>
    <row r="41" spans="1:17" ht="15.75" customHeight="1" x14ac:dyDescent="0.25">
      <c r="A41" s="54" t="s">
        <v>40</v>
      </c>
      <c r="B41" s="55">
        <f>IF(FIRE0103_working!B41="..","..",ROUND(FIRE0103_working!B41,0))</f>
        <v>74294</v>
      </c>
      <c r="C41" s="55">
        <f>IF(FIRE0103_working!C41="..","..",ROUND(FIRE0103_working!C41,0))</f>
        <v>10672</v>
      </c>
      <c r="D41" s="55">
        <f>IF(FIRE0103_working!D41="..","..",ROUND(FIRE0103_working!D41,0))</f>
        <v>4316</v>
      </c>
      <c r="E41" s="56">
        <f>IF(FIRE0103_working!E41="..","..",ROUND(FIRE0103_working!E41,0))</f>
        <v>89282</v>
      </c>
      <c r="F41" s="55">
        <f>IF(FIRE0103_working!F41="..","..",ROUND(FIRE0103_working!F41,0))</f>
        <v>1336</v>
      </c>
      <c r="G41" s="55">
        <f>IF(FIRE0103_working!G41="..","..",ROUND(FIRE0103_working!G41,0))</f>
        <v>1981</v>
      </c>
      <c r="H41" s="55">
        <f>IF(FIRE0103_working!H41="..","..",ROUND(FIRE0103_working!H41,0))</f>
        <v>1401</v>
      </c>
      <c r="I41" s="56">
        <f>IF(FIRE0103_working!I41="..","..",ROUND(FIRE0103_working!I41,0))</f>
        <v>1393</v>
      </c>
      <c r="J41" s="54"/>
      <c r="K41" s="54"/>
      <c r="L41" s="54"/>
      <c r="M41" s="54"/>
      <c r="N41" s="54"/>
      <c r="O41" s="54"/>
      <c r="P41" s="54"/>
      <c r="Q41" s="54"/>
    </row>
    <row r="42" spans="1:17" ht="15.75" customHeight="1" x14ac:dyDescent="0.25">
      <c r="A42" s="54" t="s">
        <v>41</v>
      </c>
      <c r="B42" s="55">
        <f>IF(FIRE0103_working!B42="..","..",ROUND(FIRE0103_working!B42,0))</f>
        <v>73305</v>
      </c>
      <c r="C42" s="55">
        <f>IF(FIRE0103_working!C42="..","..",ROUND(FIRE0103_working!C42,0))</f>
        <v>10473</v>
      </c>
      <c r="D42" s="55">
        <f>IF(FIRE0103_working!D42="..","..",ROUND(FIRE0103_working!D42,0))</f>
        <v>4392</v>
      </c>
      <c r="E42" s="56">
        <f>IF(FIRE0103_working!E42="..","..",ROUND(FIRE0103_working!E42,0))</f>
        <v>88170</v>
      </c>
      <c r="F42" s="55">
        <f>IF(FIRE0103_working!F42="..","..",ROUND(FIRE0103_working!F42,0))</f>
        <v>1311</v>
      </c>
      <c r="G42" s="55">
        <f>IF(FIRE0103_working!G42="..","..",ROUND(FIRE0103_working!G42,0))</f>
        <v>1942</v>
      </c>
      <c r="H42" s="55">
        <f>IF(FIRE0103_working!H42="..","..",ROUND(FIRE0103_working!H42,0))</f>
        <v>1424</v>
      </c>
      <c r="I42" s="56">
        <f>IF(FIRE0103_working!I42="..","..",ROUND(FIRE0103_working!I42,0))</f>
        <v>1369</v>
      </c>
      <c r="J42" s="54"/>
      <c r="K42" s="54"/>
      <c r="L42" s="54"/>
      <c r="M42" s="54"/>
      <c r="N42" s="54"/>
      <c r="O42" s="54"/>
      <c r="P42" s="54"/>
      <c r="Q42" s="54"/>
    </row>
    <row r="43" spans="1:17" ht="15.75" customHeight="1" x14ac:dyDescent="0.25">
      <c r="A43" s="54" t="s">
        <v>42</v>
      </c>
      <c r="B43" s="55">
        <f>IF(FIRE0103_working!B43="..","..",ROUND(FIRE0103_working!B43,0))</f>
        <v>68784</v>
      </c>
      <c r="C43" s="55">
        <f>IF(FIRE0103_working!C43="..","..",ROUND(FIRE0103_working!C43,0))</f>
        <v>9853</v>
      </c>
      <c r="D43" s="55">
        <f>IF(FIRE0103_working!D43="..","..",ROUND(FIRE0103_working!D43,0))</f>
        <v>4279</v>
      </c>
      <c r="E43" s="56">
        <f>IF(FIRE0103_working!E43="..","..",ROUND(FIRE0103_working!E43,0))</f>
        <v>82916</v>
      </c>
      <c r="F43" s="55">
        <f>IF(FIRE0103_working!F43="..","..",ROUND(FIRE0103_working!F43,0))</f>
        <v>1223</v>
      </c>
      <c r="G43" s="55">
        <f>IF(FIRE0103_working!G43="..","..",ROUND(FIRE0103_working!G43,0))</f>
        <v>1821</v>
      </c>
      <c r="H43" s="55">
        <f>IF(FIRE0103_working!H43="..","..",ROUND(FIRE0103_working!H43,0))</f>
        <v>1386</v>
      </c>
      <c r="I43" s="56">
        <f>IF(FIRE0103_working!I43="..","..",ROUND(FIRE0103_working!I43,0))</f>
        <v>1281</v>
      </c>
      <c r="J43" s="54"/>
      <c r="K43" s="54"/>
      <c r="L43" s="54"/>
      <c r="M43" s="54"/>
      <c r="N43" s="54"/>
      <c r="O43" s="54"/>
      <c r="P43" s="54"/>
      <c r="Q43" s="54"/>
    </row>
    <row r="44" spans="1:17" ht="15.75" customHeight="1" x14ac:dyDescent="0.25">
      <c r="A44" s="54" t="s">
        <v>43</v>
      </c>
      <c r="B44" s="55">
        <f>IF(FIRE0103_working!B44="..","..",ROUND(FIRE0103_working!B44,0))</f>
        <v>61924</v>
      </c>
      <c r="C44" s="55">
        <f>IF(FIRE0103_working!C44="..","..",ROUND(FIRE0103_working!C44,0))</f>
        <v>9425</v>
      </c>
      <c r="D44" s="55">
        <f>IF(FIRE0103_working!D44="..","..",ROUND(FIRE0103_working!D44,0))</f>
        <v>3797</v>
      </c>
      <c r="E44" s="56">
        <f>IF(FIRE0103_working!E44="..","..",ROUND(FIRE0103_working!E44,0))</f>
        <v>75146</v>
      </c>
      <c r="F44" s="55">
        <f>IF(FIRE0103_working!F44="..","..",ROUND(FIRE0103_working!F44,0))</f>
        <v>1099</v>
      </c>
      <c r="G44" s="55">
        <f>IF(FIRE0103_working!G44="..","..",ROUND(FIRE0103_working!G44,0))</f>
        <v>1742</v>
      </c>
      <c r="H44" s="55">
        <f>IF(FIRE0103_working!H44="..","..",ROUND(FIRE0103_working!H44,0))</f>
        <v>1223</v>
      </c>
      <c r="I44" s="56">
        <f>IF(FIRE0103_working!I44="..","..",ROUND(FIRE0103_working!I44,0))</f>
        <v>1159</v>
      </c>
      <c r="J44" s="54"/>
      <c r="K44" s="54"/>
      <c r="L44" s="54"/>
      <c r="M44" s="54"/>
      <c r="N44" s="54"/>
      <c r="O44" s="54"/>
      <c r="P44" s="54"/>
      <c r="Q44" s="54"/>
    </row>
    <row r="45" spans="1:17" ht="15.75" customHeight="1" x14ac:dyDescent="0.25">
      <c r="A45" s="54" t="s">
        <v>44</v>
      </c>
      <c r="B45" s="55">
        <f>IF(FIRE0103_working!B45="..","..",ROUND(FIRE0103_working!B45,0))</f>
        <v>63515</v>
      </c>
      <c r="C45" s="55">
        <f>IF(FIRE0103_working!C45="..","..",ROUND(FIRE0103_working!C45,0))</f>
        <v>9795</v>
      </c>
      <c r="D45" s="55">
        <f>IF(FIRE0103_working!D45="..","..",ROUND(FIRE0103_working!D45,0))</f>
        <v>3945</v>
      </c>
      <c r="E45" s="56">
        <f>IF(FIRE0103_working!E45="..","..",ROUND(FIRE0103_working!E45,0))</f>
        <v>77255</v>
      </c>
      <c r="F45" s="55">
        <f>IF(FIRE0103_working!F45="..","..",ROUND(FIRE0103_working!F45,0))</f>
        <v>1123</v>
      </c>
      <c r="G45" s="55">
        <f>IF(FIRE0103_working!G45="..","..",ROUND(FIRE0103_working!G45,0))</f>
        <v>1810</v>
      </c>
      <c r="H45" s="55">
        <f>IF(FIRE0103_working!H45="..","..",ROUND(FIRE0103_working!H45,0))</f>
        <v>1270</v>
      </c>
      <c r="I45" s="56">
        <f>IF(FIRE0103_working!I45="..","..",ROUND(FIRE0103_working!I45,0))</f>
        <v>1187</v>
      </c>
      <c r="J45" s="54"/>
      <c r="K45" s="54"/>
      <c r="L45" s="54"/>
      <c r="M45" s="54"/>
      <c r="N45" s="54"/>
      <c r="O45" s="54"/>
      <c r="P45" s="54"/>
      <c r="Q45" s="54"/>
    </row>
    <row r="46" spans="1:17" ht="15.75" customHeight="1" x14ac:dyDescent="0.25">
      <c r="A46" s="54" t="s">
        <v>45</v>
      </c>
      <c r="B46" s="55">
        <f>IF(FIRE0103_working!B46="..","..",ROUND(FIRE0103_working!B46,0))</f>
        <v>66817</v>
      </c>
      <c r="C46" s="55">
        <f>IF(FIRE0103_working!C46="..","..",ROUND(FIRE0103_working!C46,0))</f>
        <v>9776</v>
      </c>
      <c r="D46" s="55">
        <f>IF(FIRE0103_working!D46="..","..",ROUND(FIRE0103_working!D46,0))</f>
        <v>3919</v>
      </c>
      <c r="E46" s="56">
        <f>IF(FIRE0103_working!E46="..","..",ROUND(FIRE0103_working!E46,0))</f>
        <v>80512</v>
      </c>
      <c r="F46" s="55">
        <f>IF(FIRE0103_working!F46="..","..",ROUND(FIRE0103_working!F46,0))</f>
        <v>1169</v>
      </c>
      <c r="G46" s="55">
        <f>IF(FIRE0103_working!G46="..","..",ROUND(FIRE0103_working!G46,0))</f>
        <v>1795</v>
      </c>
      <c r="H46" s="55">
        <f>IF(FIRE0103_working!H46="..","..",ROUND(FIRE0103_working!H46,0))</f>
        <v>1250</v>
      </c>
      <c r="I46" s="56">
        <f>IF(FIRE0103_working!I46="..","..",ROUND(FIRE0103_working!I46,0))</f>
        <v>1225</v>
      </c>
      <c r="J46" s="54"/>
      <c r="K46" s="54"/>
      <c r="L46" s="54"/>
      <c r="M46" s="54"/>
      <c r="N46" s="54"/>
      <c r="O46" s="54"/>
      <c r="P46" s="54"/>
      <c r="Q46" s="54"/>
    </row>
    <row r="47" spans="1:17" ht="15.75" customHeight="1" x14ac:dyDescent="0.25">
      <c r="A47" s="54" t="s">
        <v>46</v>
      </c>
      <c r="B47" s="55">
        <f>IF(FIRE0103_working!B47="..","..",ROUND(FIRE0103_working!B47,0))</f>
        <v>61975</v>
      </c>
      <c r="C47" s="55">
        <f>IF(FIRE0103_working!C47="..","..",ROUND(FIRE0103_working!C47,0))</f>
        <v>9145</v>
      </c>
      <c r="D47" s="55">
        <f>IF(FIRE0103_working!D47="..","..",ROUND(FIRE0103_working!D47,0))</f>
        <v>3924</v>
      </c>
      <c r="E47" s="56">
        <f>IF(FIRE0103_working!E47="..","..",ROUND(FIRE0103_working!E47,0))</f>
        <v>75044</v>
      </c>
      <c r="F47" s="55">
        <f>IF(FIRE0103_working!F47="..","..",ROUND(FIRE0103_working!F47,0))</f>
        <v>1070</v>
      </c>
      <c r="G47" s="55">
        <f>IF(FIRE0103_working!G47="..","..",ROUND(FIRE0103_working!G47,0))</f>
        <v>1661</v>
      </c>
      <c r="H47" s="55">
        <f>IF(FIRE0103_working!H47="..","..",ROUND(FIRE0103_working!H47,0))</f>
        <v>1239</v>
      </c>
      <c r="I47" s="56">
        <f>IF(FIRE0103_working!I47="..","..",ROUND(FIRE0103_working!I47,0))</f>
        <v>1127</v>
      </c>
      <c r="J47" s="54"/>
      <c r="K47" s="54"/>
      <c r="L47" s="54"/>
      <c r="M47" s="54"/>
      <c r="N47" s="54"/>
      <c r="O47" s="54"/>
      <c r="P47" s="54"/>
      <c r="Q47" s="54"/>
    </row>
    <row r="48" spans="1:17" ht="15.75" customHeight="1" x14ac:dyDescent="0.25">
      <c r="A48" s="54" t="s">
        <v>47</v>
      </c>
      <c r="B48" s="55">
        <f>IF(FIRE0103_working!B48="..","..",ROUND(FIRE0103_working!B48,0))</f>
        <v>61889</v>
      </c>
      <c r="C48" s="55">
        <f>IF(FIRE0103_working!C48="..","..",ROUND(FIRE0103_working!C48,0))</f>
        <v>8811</v>
      </c>
      <c r="D48" s="55">
        <f>IF(FIRE0103_working!D48="..","..",ROUND(FIRE0103_working!D48,0))</f>
        <v>3906</v>
      </c>
      <c r="E48" s="56">
        <f>IF(FIRE0103_working!E48="..","..",ROUND(FIRE0103_working!E48,0))</f>
        <v>74606</v>
      </c>
      <c r="F48" s="55">
        <f>IF(FIRE0103_working!F48="..","..",ROUND(FIRE0103_working!F48,0))</f>
        <v>1056</v>
      </c>
      <c r="G48" s="55">
        <f>IF(FIRE0103_working!G48="..","..",ROUND(FIRE0103_working!G48,0))</f>
        <v>1588</v>
      </c>
      <c r="H48" s="55">
        <f>IF(FIRE0103_working!H48="..","..",ROUND(FIRE0103_working!H48,0))</f>
        <v>1226</v>
      </c>
      <c r="I48" s="56">
        <f>IF(FIRE0103_working!I48="..","..",ROUND(FIRE0103_working!I48,0))</f>
        <v>1108</v>
      </c>
      <c r="J48" s="54"/>
      <c r="K48" s="54"/>
      <c r="L48" s="54"/>
      <c r="M48" s="54"/>
      <c r="N48" s="54"/>
      <c r="O48" s="54"/>
      <c r="P48" s="54"/>
      <c r="Q48" s="54"/>
    </row>
    <row r="49" spans="1:17" ht="15.75" customHeight="1" thickBot="1" x14ac:dyDescent="0.3">
      <c r="A49" s="70" t="s">
        <v>110</v>
      </c>
      <c r="B49" s="57">
        <f>IF(FIRE0103_working!B49="..","..",ROUND(FIRE0103_working!B49,0))</f>
        <v>66383</v>
      </c>
      <c r="C49" s="57" t="str">
        <f>IF(FIRE0103_working!C49="..","..",ROUND(FIRE0103_working!C49,0))</f>
        <v>..</v>
      </c>
      <c r="D49" s="57" t="str">
        <f>IF(FIRE0103_working!D49="..","..",ROUND(FIRE0103_working!D49,0))</f>
        <v>..</v>
      </c>
      <c r="E49" s="58" t="str">
        <f>IF(FIRE0103_working!E49="..","..",ROUND(FIRE0103_working!E49,0))</f>
        <v>..</v>
      </c>
      <c r="F49" s="57" t="str">
        <f>IF(FIRE0103_working!F49="..","..",ROUND(FIRE0103_working!F49,0))</f>
        <v>..</v>
      </c>
      <c r="G49" s="57" t="str">
        <f>IF(FIRE0103_working!G49="..","..",ROUND(FIRE0103_working!G49,0))</f>
        <v>..</v>
      </c>
      <c r="H49" s="57" t="str">
        <f>IF(FIRE0103_working!H49="..","..",ROUND(FIRE0103_working!H49,0))</f>
        <v>..</v>
      </c>
      <c r="I49" s="58" t="str">
        <f>IF(FIRE0103_working!I49="..","..",ROUND(FIRE0103_working!I49,0))</f>
        <v>..</v>
      </c>
      <c r="J49" s="54"/>
      <c r="K49" s="54"/>
      <c r="L49" s="54"/>
      <c r="M49" s="54"/>
      <c r="N49" s="54"/>
      <c r="O49" s="54"/>
      <c r="P49" s="54"/>
      <c r="Q49" s="54"/>
    </row>
    <row r="50" spans="1:17" ht="15.75" customHeight="1" x14ac:dyDescent="0.2">
      <c r="A50" s="73" t="s">
        <v>101</v>
      </c>
      <c r="B50" s="54"/>
      <c r="C50" s="54"/>
      <c r="D50" s="54"/>
      <c r="E50" s="54"/>
      <c r="F50" s="54"/>
      <c r="G50" s="54"/>
      <c r="H50" s="54"/>
      <c r="I50" s="54"/>
      <c r="J50" s="54"/>
      <c r="K50" s="54"/>
      <c r="L50" s="54"/>
      <c r="M50" s="54"/>
      <c r="N50" s="54"/>
      <c r="O50" s="54"/>
      <c r="P50" s="54"/>
      <c r="Q50" s="54"/>
    </row>
    <row r="51" spans="1:17" ht="15.75" customHeight="1" x14ac:dyDescent="0.2">
      <c r="A51" s="54"/>
      <c r="B51" s="54"/>
      <c r="C51" s="54"/>
      <c r="D51" s="54"/>
      <c r="E51" s="54"/>
      <c r="F51" s="54"/>
      <c r="G51" s="54"/>
      <c r="H51" s="54"/>
      <c r="I51" s="54"/>
      <c r="J51" s="54"/>
      <c r="K51" s="54"/>
      <c r="L51" s="54"/>
      <c r="M51" s="54"/>
      <c r="N51" s="54"/>
      <c r="O51" s="54"/>
      <c r="P51" s="54"/>
      <c r="Q51" s="54"/>
    </row>
    <row r="52" spans="1:17" ht="15.75" customHeight="1" x14ac:dyDescent="0.2">
      <c r="A52" s="54"/>
      <c r="B52" s="54"/>
      <c r="C52" s="54"/>
      <c r="D52" s="54"/>
      <c r="E52" s="54"/>
      <c r="F52" s="54"/>
      <c r="G52" s="54"/>
      <c r="H52" s="54"/>
      <c r="I52" s="54"/>
      <c r="J52" s="54"/>
      <c r="K52" s="54"/>
      <c r="L52" s="54"/>
      <c r="M52" s="54"/>
      <c r="N52" s="54"/>
      <c r="O52" s="54"/>
      <c r="P52" s="54"/>
      <c r="Q52" s="54"/>
    </row>
    <row r="53" spans="1:17" ht="15.75" customHeight="1" x14ac:dyDescent="0.2">
      <c r="A53" s="54"/>
      <c r="B53" s="54"/>
      <c r="C53" s="54"/>
      <c r="D53" s="54"/>
      <c r="E53" s="54"/>
      <c r="F53" s="54"/>
      <c r="G53" s="54"/>
      <c r="H53" s="54"/>
      <c r="I53" s="54"/>
      <c r="J53" s="54"/>
      <c r="K53" s="54"/>
      <c r="L53" s="54"/>
      <c r="M53" s="54"/>
      <c r="N53" s="54"/>
      <c r="O53" s="54"/>
      <c r="P53" s="54"/>
      <c r="Q53" s="54"/>
    </row>
    <row r="54" spans="1:17" ht="15.75" customHeight="1" x14ac:dyDescent="0.2">
      <c r="A54" s="54"/>
      <c r="B54" s="54"/>
      <c r="C54" s="54"/>
      <c r="D54" s="54"/>
      <c r="E54" s="54"/>
      <c r="F54" s="54"/>
      <c r="G54" s="54"/>
      <c r="H54" s="54"/>
      <c r="I54" s="54"/>
      <c r="J54" s="54"/>
      <c r="K54" s="54"/>
      <c r="L54" s="54"/>
      <c r="M54" s="54"/>
      <c r="N54" s="54"/>
      <c r="O54" s="54"/>
      <c r="P54" s="54"/>
      <c r="Q54" s="54"/>
    </row>
    <row r="55" spans="1:17" ht="15.75" customHeight="1" x14ac:dyDescent="0.2">
      <c r="A55" s="54"/>
      <c r="B55" s="54"/>
      <c r="C55" s="54"/>
      <c r="D55" s="54"/>
      <c r="E55" s="54"/>
      <c r="F55" s="54"/>
      <c r="G55" s="54"/>
      <c r="H55" s="54"/>
      <c r="I55" s="54"/>
      <c r="J55" s="54"/>
      <c r="K55" s="54"/>
      <c r="L55" s="54"/>
      <c r="M55" s="54"/>
      <c r="N55" s="54"/>
      <c r="O55" s="54"/>
      <c r="P55" s="54"/>
      <c r="Q55" s="54"/>
    </row>
    <row r="56" spans="1:17" ht="15.75" customHeight="1" x14ac:dyDescent="0.2">
      <c r="A56" s="54"/>
      <c r="B56" s="54"/>
      <c r="C56" s="54"/>
      <c r="D56" s="54"/>
      <c r="E56" s="54"/>
      <c r="F56" s="54"/>
      <c r="G56" s="54"/>
      <c r="H56" s="54"/>
      <c r="I56" s="54"/>
      <c r="J56" s="54"/>
      <c r="K56" s="54"/>
      <c r="L56" s="54"/>
      <c r="M56" s="54"/>
      <c r="N56" s="54"/>
      <c r="O56" s="54"/>
      <c r="P56" s="54"/>
      <c r="Q56" s="54"/>
    </row>
    <row r="57" spans="1:17" ht="15.75" customHeight="1" x14ac:dyDescent="0.2">
      <c r="A57" s="54"/>
      <c r="B57" s="54"/>
      <c r="C57" s="54"/>
      <c r="D57" s="54"/>
      <c r="E57" s="54"/>
      <c r="F57" s="54"/>
      <c r="G57" s="54"/>
      <c r="H57" s="54"/>
      <c r="I57" s="54"/>
      <c r="J57" s="54"/>
      <c r="K57" s="54"/>
      <c r="L57" s="54"/>
      <c r="M57" s="54"/>
      <c r="N57" s="54"/>
      <c r="O57" s="54"/>
      <c r="P57" s="54"/>
      <c r="Q57" s="54"/>
    </row>
    <row r="58" spans="1:17" ht="15.75" customHeight="1" x14ac:dyDescent="0.2">
      <c r="A58" s="54"/>
      <c r="B58" s="54"/>
      <c r="C58" s="54"/>
      <c r="D58" s="54"/>
      <c r="E58" s="54"/>
      <c r="F58" s="54"/>
      <c r="G58" s="54"/>
      <c r="H58" s="54"/>
      <c r="I58" s="54"/>
      <c r="J58" s="54"/>
      <c r="K58" s="54"/>
      <c r="L58" s="54"/>
      <c r="M58" s="54"/>
      <c r="N58" s="54"/>
      <c r="O58" s="54"/>
      <c r="P58" s="54"/>
      <c r="Q58" s="54"/>
    </row>
    <row r="59" spans="1:17" ht="15.75" customHeight="1" x14ac:dyDescent="0.2">
      <c r="A59" s="54"/>
      <c r="B59" s="54"/>
      <c r="C59" s="54"/>
      <c r="D59" s="54"/>
      <c r="E59" s="54"/>
      <c r="F59" s="54"/>
      <c r="G59" s="54"/>
      <c r="H59" s="54"/>
      <c r="I59" s="54"/>
      <c r="J59" s="54"/>
      <c r="K59" s="54"/>
      <c r="L59" s="54"/>
      <c r="M59" s="54"/>
      <c r="N59" s="54"/>
      <c r="O59" s="54"/>
      <c r="P59" s="54"/>
      <c r="Q59" s="54"/>
    </row>
    <row r="60" spans="1:17" ht="15.75" customHeight="1" x14ac:dyDescent="0.2">
      <c r="A60" s="54"/>
      <c r="B60" s="54"/>
      <c r="C60" s="54"/>
      <c r="D60" s="54"/>
      <c r="E60" s="54"/>
      <c r="F60" s="54"/>
      <c r="G60" s="54"/>
      <c r="H60" s="54"/>
      <c r="I60" s="54"/>
      <c r="J60" s="54"/>
      <c r="K60" s="54"/>
      <c r="L60" s="54"/>
      <c r="M60" s="54"/>
      <c r="N60" s="54"/>
      <c r="O60" s="54"/>
      <c r="P60" s="54"/>
      <c r="Q60" s="54"/>
    </row>
    <row r="61" spans="1:17" ht="15.75" customHeight="1" x14ac:dyDescent="0.2">
      <c r="A61" s="54"/>
      <c r="B61" s="54"/>
      <c r="C61" s="54"/>
      <c r="D61" s="54"/>
      <c r="E61" s="54"/>
      <c r="F61" s="54"/>
      <c r="G61" s="54"/>
      <c r="H61" s="54"/>
      <c r="I61" s="54"/>
      <c r="J61" s="54"/>
      <c r="K61" s="54" t="s">
        <v>102</v>
      </c>
      <c r="L61" s="54"/>
      <c r="M61" s="54"/>
      <c r="N61" s="54"/>
      <c r="O61" s="54"/>
      <c r="P61" s="54"/>
      <c r="Q61" s="54"/>
    </row>
    <row r="62" spans="1:17" ht="15.75" customHeight="1" x14ac:dyDescent="0.2">
      <c r="A62" s="54"/>
      <c r="B62" s="54"/>
      <c r="C62" s="54"/>
      <c r="D62" s="54"/>
      <c r="E62" s="54"/>
      <c r="F62" s="54"/>
      <c r="G62" s="54"/>
      <c r="H62" s="54"/>
      <c r="I62" s="54"/>
      <c r="J62" s="54"/>
      <c r="K62" s="54" t="s">
        <v>83</v>
      </c>
      <c r="L62" s="54"/>
      <c r="M62" s="54"/>
      <c r="N62" s="54"/>
      <c r="O62" s="54"/>
      <c r="P62" s="54"/>
      <c r="Q62" s="54"/>
    </row>
    <row r="63" spans="1:17" ht="15.75" customHeight="1" x14ac:dyDescent="0.2">
      <c r="A63" s="54"/>
      <c r="B63" s="54"/>
      <c r="C63" s="54"/>
      <c r="D63" s="54"/>
      <c r="E63" s="54"/>
      <c r="F63" s="54"/>
      <c r="G63" s="54"/>
      <c r="H63" s="54"/>
      <c r="I63" s="54"/>
      <c r="J63" s="54"/>
      <c r="K63" s="54"/>
      <c r="L63" s="54"/>
      <c r="M63" s="54"/>
      <c r="N63" s="54"/>
      <c r="O63" s="54"/>
      <c r="P63" s="54"/>
      <c r="Q63" s="54"/>
    </row>
    <row r="64" spans="1:17" ht="15.75" customHeight="1" x14ac:dyDescent="0.2">
      <c r="A64" s="54"/>
      <c r="B64" s="54"/>
      <c r="C64" s="54"/>
      <c r="D64" s="54"/>
      <c r="E64" s="54"/>
      <c r="F64" s="54"/>
      <c r="G64" s="54"/>
      <c r="H64" s="54"/>
      <c r="I64" s="54"/>
      <c r="J64" s="54"/>
      <c r="K64" s="54"/>
      <c r="L64" s="54"/>
      <c r="M64" s="54"/>
      <c r="N64" s="54"/>
      <c r="O64" s="54"/>
      <c r="P64" s="54"/>
      <c r="Q64" s="54"/>
    </row>
    <row r="65" spans="1:17" ht="15.75" customHeight="1" x14ac:dyDescent="0.2">
      <c r="A65" s="54"/>
      <c r="B65" s="54"/>
      <c r="C65" s="54"/>
      <c r="D65" s="54"/>
      <c r="E65" s="54"/>
      <c r="F65" s="54"/>
      <c r="G65" s="54"/>
      <c r="H65" s="54"/>
      <c r="I65" s="54"/>
      <c r="J65" s="54"/>
      <c r="K65" s="54"/>
      <c r="L65" s="54"/>
      <c r="M65" s="54"/>
      <c r="N65" s="54"/>
      <c r="O65" s="54"/>
      <c r="P65" s="54"/>
      <c r="Q65" s="54"/>
    </row>
    <row r="66" spans="1:17" ht="15.75" customHeight="1" x14ac:dyDescent="0.2">
      <c r="A66" s="54"/>
      <c r="B66" s="54"/>
      <c r="C66" s="54"/>
      <c r="D66" s="54"/>
      <c r="E66" s="54"/>
      <c r="F66" s="54"/>
      <c r="G66" s="54"/>
      <c r="H66" s="54"/>
      <c r="I66" s="54"/>
      <c r="J66" s="54"/>
      <c r="K66" s="54"/>
      <c r="L66" s="54"/>
      <c r="M66" s="54"/>
      <c r="N66" s="54"/>
      <c r="O66" s="54"/>
      <c r="P66" s="54"/>
      <c r="Q66" s="54"/>
    </row>
    <row r="67" spans="1:17" ht="15.75" customHeight="1" x14ac:dyDescent="0.2">
      <c r="A67" s="54"/>
      <c r="B67" s="54"/>
      <c r="C67" s="54"/>
      <c r="D67" s="54"/>
      <c r="E67" s="54"/>
      <c r="F67" s="54"/>
      <c r="G67" s="54"/>
      <c r="H67" s="54"/>
      <c r="I67" s="54"/>
      <c r="J67" s="54"/>
      <c r="K67" s="54"/>
      <c r="L67" s="54"/>
      <c r="M67" s="54"/>
      <c r="N67" s="54"/>
      <c r="O67" s="54"/>
      <c r="P67" s="54"/>
      <c r="Q67" s="54"/>
    </row>
    <row r="68" spans="1:17" ht="15.75" customHeight="1" x14ac:dyDescent="0.2">
      <c r="A68" s="54"/>
      <c r="B68" s="54"/>
      <c r="C68" s="54"/>
      <c r="D68" s="54"/>
      <c r="E68" s="54"/>
      <c r="F68" s="54"/>
      <c r="G68" s="54"/>
      <c r="H68" s="54"/>
      <c r="I68" s="54"/>
      <c r="J68" s="54"/>
      <c r="K68" s="54"/>
      <c r="L68" s="54"/>
      <c r="M68" s="54"/>
      <c r="N68" s="54"/>
      <c r="O68" s="54"/>
      <c r="P68" s="54"/>
      <c r="Q68" s="54"/>
    </row>
    <row r="69" spans="1:17" ht="15.75" customHeight="1" x14ac:dyDescent="0.2">
      <c r="A69" s="54"/>
      <c r="B69" s="54"/>
      <c r="C69" s="54"/>
      <c r="D69" s="54"/>
      <c r="E69" s="54"/>
      <c r="F69" s="54"/>
      <c r="G69" s="54"/>
      <c r="H69" s="54"/>
      <c r="I69" s="54"/>
      <c r="J69" s="54"/>
      <c r="K69" s="54"/>
      <c r="L69" s="54"/>
      <c r="M69" s="54"/>
      <c r="N69" s="54"/>
      <c r="O69" s="54"/>
      <c r="P69" s="54"/>
      <c r="Q69" s="54"/>
    </row>
    <row r="70" spans="1:17" ht="15.75" customHeight="1" x14ac:dyDescent="0.2">
      <c r="A70" s="54"/>
      <c r="B70" s="54"/>
      <c r="C70" s="54"/>
      <c r="D70" s="54"/>
      <c r="E70" s="54"/>
      <c r="F70" s="54"/>
      <c r="G70" s="54"/>
      <c r="H70" s="54"/>
      <c r="I70" s="54"/>
      <c r="J70" s="54"/>
      <c r="K70" s="54"/>
      <c r="L70" s="54"/>
      <c r="M70" s="54"/>
      <c r="N70" s="54"/>
      <c r="O70" s="54"/>
      <c r="P70" s="54"/>
      <c r="Q70" s="54"/>
    </row>
    <row r="71" spans="1:17" ht="15.75" customHeight="1" x14ac:dyDescent="0.2">
      <c r="A71" s="54"/>
      <c r="B71" s="54"/>
      <c r="C71" s="54"/>
      <c r="D71" s="54"/>
      <c r="E71" s="54"/>
      <c r="F71" s="54"/>
      <c r="G71" s="54"/>
      <c r="H71" s="54"/>
      <c r="I71" s="54"/>
      <c r="J71" s="54"/>
      <c r="K71" s="54"/>
      <c r="L71" s="54"/>
      <c r="M71" s="54"/>
      <c r="N71" s="54"/>
      <c r="O71" s="54"/>
      <c r="P71" s="54"/>
      <c r="Q71" s="54"/>
    </row>
    <row r="72" spans="1:17" ht="15.75" customHeight="1" x14ac:dyDescent="0.2">
      <c r="A72" s="54"/>
      <c r="B72" s="54"/>
      <c r="C72" s="54"/>
      <c r="D72" s="54"/>
      <c r="E72" s="54"/>
      <c r="F72" s="54"/>
      <c r="G72" s="54"/>
      <c r="H72" s="54"/>
      <c r="I72" s="54"/>
      <c r="J72" s="54"/>
      <c r="K72" s="71"/>
      <c r="L72" s="54"/>
      <c r="M72" s="54"/>
      <c r="N72" s="54"/>
      <c r="O72" s="54"/>
      <c r="P72" s="54"/>
      <c r="Q72" s="54"/>
    </row>
    <row r="73" spans="1:17" ht="15.75" customHeight="1" x14ac:dyDescent="0.2">
      <c r="A73" s="54"/>
      <c r="B73" s="54"/>
      <c r="C73" s="54"/>
      <c r="D73" s="54"/>
      <c r="E73" s="54"/>
      <c r="F73" s="54"/>
      <c r="G73" s="54"/>
      <c r="H73" s="54"/>
      <c r="I73" s="54"/>
      <c r="J73" s="54"/>
      <c r="K73" s="54"/>
      <c r="L73" s="54"/>
      <c r="M73" s="54"/>
      <c r="N73" s="54"/>
      <c r="O73" s="54"/>
      <c r="P73" s="54"/>
      <c r="Q73" s="54"/>
    </row>
    <row r="74" spans="1:17" ht="15.75" customHeight="1" x14ac:dyDescent="0.2">
      <c r="A74" s="54"/>
      <c r="B74" s="54"/>
      <c r="C74" s="54"/>
      <c r="D74" s="54"/>
      <c r="E74" s="54"/>
      <c r="F74" s="54"/>
      <c r="G74" s="54"/>
      <c r="H74" s="54"/>
      <c r="I74" s="54"/>
      <c r="J74" s="54"/>
      <c r="K74" s="54"/>
      <c r="L74" s="54"/>
      <c r="M74" s="54"/>
      <c r="N74" s="54"/>
      <c r="O74" s="54"/>
      <c r="P74" s="54"/>
      <c r="Q74" s="54"/>
    </row>
    <row r="75" spans="1:17" ht="15.75" customHeight="1" x14ac:dyDescent="0.2">
      <c r="A75" s="54"/>
      <c r="B75" s="54"/>
      <c r="C75" s="54"/>
      <c r="D75" s="54"/>
      <c r="E75" s="54"/>
      <c r="F75" s="54"/>
      <c r="G75" s="54"/>
      <c r="H75" s="54"/>
      <c r="I75" s="54"/>
      <c r="J75" s="54"/>
      <c r="K75" s="54"/>
      <c r="L75" s="54"/>
      <c r="M75" s="54"/>
      <c r="N75" s="54"/>
      <c r="O75" s="54"/>
      <c r="P75" s="54"/>
      <c r="Q75" s="54"/>
    </row>
    <row r="76" spans="1:17" ht="15.75" customHeight="1" x14ac:dyDescent="0.2">
      <c r="A76" s="54"/>
      <c r="B76" s="54"/>
      <c r="C76" s="54"/>
      <c r="D76" s="54"/>
      <c r="E76" s="54"/>
      <c r="F76" s="54"/>
      <c r="G76" s="54"/>
      <c r="H76" s="54"/>
      <c r="I76" s="54"/>
      <c r="J76" s="54"/>
      <c r="K76" s="54"/>
      <c r="L76" s="54"/>
      <c r="M76" s="54"/>
      <c r="N76" s="54"/>
      <c r="O76" s="54"/>
      <c r="P76" s="54"/>
      <c r="Q76" s="54"/>
    </row>
    <row r="77" spans="1:17" ht="15.75" customHeight="1" x14ac:dyDescent="0.2">
      <c r="A77" s="54"/>
      <c r="B77" s="54"/>
      <c r="C77" s="54"/>
      <c r="D77" s="54"/>
      <c r="E77" s="54"/>
      <c r="F77" s="54"/>
      <c r="G77" s="54"/>
      <c r="H77" s="54"/>
      <c r="I77" s="54"/>
      <c r="J77" s="54"/>
      <c r="K77" s="54"/>
      <c r="L77" s="54"/>
      <c r="M77" s="54"/>
      <c r="N77" s="54"/>
      <c r="O77" s="54"/>
      <c r="P77" s="54"/>
      <c r="Q77" s="54"/>
    </row>
    <row r="78" spans="1:17" ht="15.75" customHeight="1" x14ac:dyDescent="0.2">
      <c r="A78" s="54"/>
      <c r="B78" s="54"/>
      <c r="C78" s="54"/>
      <c r="D78" s="54"/>
      <c r="E78" s="54"/>
      <c r="F78" s="54"/>
      <c r="G78" s="54"/>
      <c r="H78" s="54"/>
      <c r="I78" s="54"/>
      <c r="J78" s="54"/>
      <c r="K78" s="54"/>
      <c r="L78" s="54"/>
      <c r="M78" s="54"/>
      <c r="N78" s="54"/>
      <c r="O78" s="54"/>
      <c r="P78" s="54"/>
      <c r="Q78" s="54"/>
    </row>
    <row r="79" spans="1:17" ht="15.75" customHeight="1" x14ac:dyDescent="0.2">
      <c r="A79" s="54"/>
      <c r="B79" s="54"/>
      <c r="C79" s="54"/>
      <c r="D79" s="54"/>
      <c r="E79" s="54"/>
      <c r="F79" s="54"/>
      <c r="G79" s="54"/>
      <c r="H79" s="54"/>
      <c r="I79" s="54"/>
      <c r="J79" s="54"/>
      <c r="K79" s="54"/>
      <c r="L79" s="54"/>
      <c r="M79" s="54"/>
      <c r="N79" s="54"/>
      <c r="O79" s="54"/>
      <c r="P79" s="54"/>
      <c r="Q79" s="54"/>
    </row>
    <row r="80" spans="1:17" ht="15.75" customHeight="1" x14ac:dyDescent="0.2">
      <c r="A80" s="54"/>
      <c r="B80" s="54"/>
      <c r="C80" s="54"/>
      <c r="D80" s="54"/>
      <c r="E80" s="54"/>
      <c r="F80" s="54"/>
      <c r="G80" s="54"/>
      <c r="H80" s="54"/>
      <c r="I80" s="54"/>
      <c r="J80" s="54"/>
      <c r="K80" s="54"/>
      <c r="L80" s="54"/>
      <c r="M80" s="54"/>
      <c r="N80" s="54"/>
      <c r="O80" s="54"/>
      <c r="P80" s="54"/>
      <c r="Q80" s="54"/>
    </row>
    <row r="81" spans="1:17" ht="15.75" customHeight="1" x14ac:dyDescent="0.2">
      <c r="A81" s="54"/>
      <c r="B81" s="54"/>
      <c r="C81" s="54"/>
      <c r="D81" s="54"/>
      <c r="E81" s="54"/>
      <c r="F81" s="54"/>
      <c r="G81" s="54"/>
      <c r="H81" s="54"/>
      <c r="I81" s="54"/>
      <c r="J81" s="54"/>
      <c r="K81" s="54"/>
      <c r="L81" s="54"/>
      <c r="M81" s="54"/>
      <c r="N81" s="54"/>
      <c r="O81" s="54"/>
      <c r="P81" s="54"/>
      <c r="Q81" s="54"/>
    </row>
    <row r="82" spans="1:17" ht="15.75" customHeight="1" x14ac:dyDescent="0.2">
      <c r="A82" s="54"/>
      <c r="B82" s="54"/>
      <c r="C82" s="54"/>
      <c r="D82" s="54"/>
      <c r="E82" s="54"/>
      <c r="F82" s="54"/>
      <c r="G82" s="54"/>
      <c r="H82" s="54"/>
      <c r="I82" s="54"/>
      <c r="J82" s="54"/>
      <c r="K82" s="54"/>
      <c r="L82" s="54"/>
      <c r="M82" s="54"/>
      <c r="N82" s="54"/>
      <c r="O82" s="54"/>
      <c r="P82" s="54"/>
      <c r="Q82" s="54"/>
    </row>
    <row r="83" spans="1:17" ht="15.75" customHeight="1" x14ac:dyDescent="0.2">
      <c r="A83" s="54"/>
      <c r="B83" s="54"/>
      <c r="C83" s="54"/>
      <c r="D83" s="54"/>
      <c r="E83" s="54"/>
      <c r="F83" s="54"/>
      <c r="G83" s="54"/>
      <c r="H83" s="54"/>
      <c r="I83" s="54"/>
      <c r="J83" s="54"/>
      <c r="K83" s="54"/>
      <c r="L83" s="54"/>
      <c r="M83" s="54"/>
      <c r="N83" s="54"/>
      <c r="O83" s="54"/>
      <c r="P83" s="54"/>
      <c r="Q83" s="54"/>
    </row>
    <row r="84" spans="1:17" ht="15.75" customHeight="1" x14ac:dyDescent="0.2">
      <c r="A84" s="54"/>
      <c r="B84" s="54"/>
      <c r="C84" s="54"/>
      <c r="D84" s="54"/>
      <c r="E84" s="54"/>
      <c r="F84" s="54"/>
      <c r="G84" s="54"/>
      <c r="H84" s="54"/>
      <c r="I84" s="54"/>
      <c r="J84" s="54"/>
      <c r="K84" s="54"/>
      <c r="L84" s="54"/>
      <c r="M84" s="54"/>
      <c r="N84" s="54"/>
      <c r="O84" s="54"/>
      <c r="P84" s="54"/>
      <c r="Q84" s="54"/>
    </row>
    <row r="85" spans="1:17" ht="15.75" customHeight="1" x14ac:dyDescent="0.2">
      <c r="A85" s="54"/>
      <c r="B85" s="54"/>
      <c r="C85" s="54"/>
      <c r="D85" s="54"/>
      <c r="E85" s="54"/>
      <c r="F85" s="54"/>
      <c r="G85" s="54"/>
      <c r="H85" s="54"/>
      <c r="I85" s="54"/>
      <c r="J85" s="54"/>
      <c r="K85" s="54"/>
      <c r="L85" s="54"/>
      <c r="M85" s="54"/>
      <c r="N85" s="54"/>
      <c r="O85" s="54"/>
      <c r="P85" s="54"/>
      <c r="Q85" s="54"/>
    </row>
    <row r="86" spans="1:17" ht="15.75" customHeight="1" x14ac:dyDescent="0.2">
      <c r="A86" s="54"/>
      <c r="B86" s="54"/>
      <c r="C86" s="54"/>
      <c r="D86" s="54"/>
      <c r="E86" s="54"/>
      <c r="F86" s="54"/>
      <c r="G86" s="54"/>
      <c r="H86" s="54"/>
      <c r="I86" s="54"/>
      <c r="J86" s="54"/>
      <c r="K86" s="54"/>
      <c r="L86" s="54"/>
      <c r="M86" s="54"/>
      <c r="N86" s="54"/>
      <c r="O86" s="54"/>
      <c r="P86" s="54"/>
      <c r="Q86" s="54"/>
    </row>
    <row r="87" spans="1:17" ht="15.75" customHeight="1" x14ac:dyDescent="0.2">
      <c r="A87" s="54"/>
      <c r="B87" s="54"/>
      <c r="C87" s="54"/>
      <c r="D87" s="54"/>
      <c r="E87" s="54"/>
      <c r="F87" s="54"/>
      <c r="G87" s="54"/>
      <c r="H87" s="54"/>
      <c r="I87" s="54"/>
      <c r="J87" s="54"/>
      <c r="K87" s="54"/>
      <c r="L87" s="54"/>
      <c r="M87" s="54"/>
      <c r="N87" s="54"/>
      <c r="O87" s="54"/>
      <c r="P87" s="54"/>
      <c r="Q87" s="54"/>
    </row>
    <row r="88" spans="1:17" ht="15.75" customHeight="1" x14ac:dyDescent="0.2">
      <c r="A88" s="54"/>
      <c r="B88" s="54"/>
      <c r="C88" s="54"/>
      <c r="D88" s="54"/>
      <c r="E88" s="54"/>
      <c r="F88" s="54"/>
      <c r="G88" s="54"/>
      <c r="H88" s="54"/>
      <c r="I88" s="54"/>
      <c r="J88" s="54"/>
      <c r="K88" s="54"/>
      <c r="L88" s="54"/>
      <c r="M88" s="54"/>
      <c r="N88" s="54"/>
      <c r="O88" s="54"/>
      <c r="P88" s="54"/>
      <c r="Q88" s="54"/>
    </row>
    <row r="89" spans="1:17" ht="15.75" customHeight="1" x14ac:dyDescent="0.2">
      <c r="A89" s="54"/>
      <c r="B89" s="54"/>
      <c r="C89" s="54"/>
      <c r="D89" s="54"/>
      <c r="E89" s="54"/>
      <c r="F89" s="54"/>
      <c r="G89" s="54"/>
      <c r="H89" s="54"/>
      <c r="I89" s="54"/>
      <c r="J89" s="54"/>
      <c r="K89" s="54"/>
      <c r="L89" s="54"/>
      <c r="M89" s="54"/>
      <c r="N89" s="54"/>
      <c r="O89" s="54"/>
      <c r="P89" s="54"/>
      <c r="Q89" s="54"/>
    </row>
    <row r="90" spans="1:17" ht="15.75" customHeight="1" x14ac:dyDescent="0.2">
      <c r="A90" s="54"/>
      <c r="B90" s="54"/>
      <c r="C90" s="54"/>
      <c r="D90" s="54"/>
      <c r="E90" s="54"/>
      <c r="F90" s="54"/>
      <c r="G90" s="54"/>
      <c r="H90" s="54"/>
      <c r="I90" s="54"/>
      <c r="J90" s="54"/>
      <c r="K90" s="54"/>
      <c r="L90" s="54"/>
      <c r="M90" s="54"/>
      <c r="N90" s="54"/>
      <c r="O90" s="54"/>
      <c r="P90" s="54"/>
      <c r="Q90" s="54"/>
    </row>
    <row r="91" spans="1:17" ht="15.75" customHeight="1" x14ac:dyDescent="0.2">
      <c r="A91" s="54"/>
      <c r="B91" s="54"/>
      <c r="C91" s="54"/>
      <c r="D91" s="54"/>
      <c r="E91" s="54"/>
      <c r="F91" s="54"/>
      <c r="G91" s="54"/>
      <c r="H91" s="54"/>
      <c r="I91" s="54"/>
      <c r="J91" s="54"/>
      <c r="K91" s="54"/>
      <c r="L91" s="54"/>
      <c r="M91" s="54"/>
      <c r="N91" s="54"/>
      <c r="O91" s="54"/>
      <c r="P91" s="54"/>
      <c r="Q91" s="54"/>
    </row>
    <row r="92" spans="1:17" ht="15.75" customHeight="1" x14ac:dyDescent="0.2">
      <c r="A92" s="54"/>
      <c r="B92" s="54"/>
      <c r="C92" s="54"/>
      <c r="D92" s="54"/>
      <c r="E92" s="54"/>
      <c r="F92" s="54"/>
      <c r="G92" s="54"/>
      <c r="H92" s="54"/>
      <c r="I92" s="54"/>
      <c r="J92" s="54"/>
      <c r="K92" s="54"/>
      <c r="L92" s="54"/>
      <c r="M92" s="54"/>
      <c r="N92" s="54"/>
      <c r="O92" s="54"/>
      <c r="P92" s="54"/>
      <c r="Q92" s="54"/>
    </row>
    <row r="93" spans="1:17" ht="15.75" customHeight="1" x14ac:dyDescent="0.2">
      <c r="A93" s="54"/>
      <c r="B93" s="54"/>
      <c r="C93" s="54"/>
      <c r="D93" s="54"/>
      <c r="E93" s="54"/>
      <c r="F93" s="54"/>
      <c r="G93" s="54"/>
      <c r="H93" s="54"/>
      <c r="I93" s="54"/>
      <c r="J93" s="54"/>
      <c r="K93" s="54"/>
      <c r="L93" s="54"/>
      <c r="M93" s="54"/>
      <c r="N93" s="54"/>
      <c r="O93" s="54"/>
      <c r="P93" s="54"/>
      <c r="Q93" s="54"/>
    </row>
    <row r="94" spans="1:17" ht="15.75" customHeight="1" x14ac:dyDescent="0.2">
      <c r="A94" s="54"/>
      <c r="B94" s="54"/>
      <c r="C94" s="54"/>
      <c r="D94" s="54"/>
      <c r="E94" s="54"/>
      <c r="F94" s="54"/>
      <c r="G94" s="54"/>
      <c r="H94" s="54"/>
      <c r="I94" s="54"/>
      <c r="J94" s="54"/>
      <c r="K94" s="54"/>
      <c r="L94" s="54"/>
      <c r="M94" s="54"/>
      <c r="N94" s="54"/>
      <c r="O94" s="54"/>
      <c r="P94" s="54"/>
      <c r="Q94" s="54"/>
    </row>
    <row r="95" spans="1:17" ht="15.75" customHeight="1" x14ac:dyDescent="0.2">
      <c r="A95" s="54"/>
      <c r="B95" s="54"/>
      <c r="C95" s="54"/>
      <c r="D95" s="54"/>
      <c r="E95" s="54"/>
      <c r="F95" s="54"/>
      <c r="G95" s="54"/>
      <c r="H95" s="54"/>
      <c r="I95" s="54"/>
      <c r="J95" s="54"/>
      <c r="K95" s="54"/>
      <c r="L95" s="54"/>
      <c r="M95" s="54"/>
      <c r="N95" s="54"/>
      <c r="O95" s="54"/>
      <c r="P95" s="54"/>
      <c r="Q95" s="54"/>
    </row>
    <row r="96" spans="1:17" ht="15.75" customHeight="1" x14ac:dyDescent="0.2">
      <c r="A96" s="54"/>
      <c r="B96" s="54"/>
      <c r="C96" s="54"/>
      <c r="D96" s="54"/>
      <c r="E96" s="54"/>
      <c r="F96" s="54"/>
      <c r="G96" s="54"/>
      <c r="H96" s="54"/>
      <c r="I96" s="54"/>
      <c r="J96" s="54"/>
      <c r="K96" s="54"/>
      <c r="L96" s="54"/>
      <c r="M96" s="54"/>
      <c r="N96" s="54"/>
      <c r="O96" s="54"/>
      <c r="P96" s="54"/>
      <c r="Q96" s="54"/>
    </row>
    <row r="97" spans="1:17" ht="15.75" customHeight="1" x14ac:dyDescent="0.2">
      <c r="A97" s="54"/>
      <c r="B97" s="54"/>
      <c r="C97" s="54"/>
      <c r="D97" s="54"/>
      <c r="E97" s="54"/>
      <c r="F97" s="54"/>
      <c r="G97" s="54"/>
      <c r="H97" s="54"/>
      <c r="I97" s="54"/>
      <c r="J97" s="54"/>
      <c r="K97" s="54"/>
      <c r="L97" s="54"/>
      <c r="M97" s="54"/>
      <c r="N97" s="54"/>
      <c r="O97" s="54"/>
      <c r="P97" s="54"/>
      <c r="Q97" s="54"/>
    </row>
    <row r="98" spans="1:17" ht="15.75" customHeight="1" x14ac:dyDescent="0.2">
      <c r="A98" s="54"/>
      <c r="B98" s="54"/>
      <c r="C98" s="54"/>
      <c r="D98" s="54"/>
      <c r="E98" s="54"/>
      <c r="F98" s="54"/>
      <c r="G98" s="54"/>
      <c r="H98" s="54"/>
      <c r="I98" s="54"/>
      <c r="J98" s="54"/>
      <c r="K98" s="54"/>
      <c r="L98" s="54"/>
      <c r="M98" s="54"/>
      <c r="N98" s="54"/>
      <c r="O98" s="54"/>
      <c r="P98" s="54"/>
      <c r="Q98" s="54"/>
    </row>
    <row r="99" spans="1:17" ht="15.75" customHeight="1" x14ac:dyDescent="0.2">
      <c r="A99" s="54"/>
      <c r="B99" s="54"/>
      <c r="C99" s="54"/>
      <c r="D99" s="54"/>
      <c r="E99" s="54"/>
      <c r="F99" s="54"/>
      <c r="G99" s="54"/>
      <c r="H99" s="54"/>
      <c r="I99" s="54"/>
      <c r="J99" s="54"/>
      <c r="K99" s="54"/>
      <c r="L99" s="54"/>
      <c r="M99" s="54"/>
      <c r="N99" s="54"/>
      <c r="O99" s="54"/>
      <c r="P99" s="54"/>
      <c r="Q99" s="54"/>
    </row>
    <row r="100" spans="1:17" ht="15.75" customHeight="1" x14ac:dyDescent="0.2">
      <c r="A100" s="54"/>
      <c r="B100" s="54"/>
      <c r="C100" s="54"/>
      <c r="D100" s="54"/>
      <c r="E100" s="54"/>
      <c r="F100" s="54"/>
      <c r="G100" s="54"/>
      <c r="H100" s="54"/>
      <c r="I100" s="54"/>
      <c r="J100" s="54"/>
      <c r="K100" s="54"/>
      <c r="L100" s="54"/>
      <c r="M100" s="54"/>
      <c r="N100" s="54"/>
      <c r="O100" s="54"/>
      <c r="P100" s="54"/>
      <c r="Q100" s="54"/>
    </row>
    <row r="101" spans="1:17" ht="15.75" customHeight="1" x14ac:dyDescent="0.2">
      <c r="A101" s="54"/>
      <c r="B101" s="54"/>
      <c r="C101" s="54"/>
      <c r="D101" s="54"/>
      <c r="E101" s="54"/>
      <c r="F101" s="54"/>
      <c r="G101" s="54"/>
      <c r="H101" s="54"/>
      <c r="I101" s="54"/>
      <c r="J101" s="54"/>
      <c r="K101" s="54"/>
      <c r="L101" s="54"/>
      <c r="M101" s="54"/>
      <c r="N101" s="54"/>
      <c r="O101" s="54"/>
      <c r="P101" s="54"/>
      <c r="Q101" s="54"/>
    </row>
    <row r="102" spans="1:17" ht="15.75" customHeight="1" x14ac:dyDescent="0.2">
      <c r="A102" s="54"/>
      <c r="B102" s="54"/>
      <c r="C102" s="54"/>
      <c r="D102" s="54"/>
      <c r="E102" s="54"/>
      <c r="F102" s="54"/>
      <c r="G102" s="54"/>
      <c r="H102" s="54"/>
      <c r="I102" s="54"/>
      <c r="J102" s="54"/>
      <c r="K102" s="54"/>
      <c r="L102" s="54"/>
      <c r="M102" s="54"/>
      <c r="N102" s="54"/>
      <c r="O102" s="54"/>
      <c r="P102" s="54"/>
      <c r="Q102" s="54"/>
    </row>
    <row r="103" spans="1:17" ht="15.75" customHeight="1" x14ac:dyDescent="0.2">
      <c r="A103" s="54"/>
      <c r="B103" s="54"/>
      <c r="C103" s="54"/>
      <c r="D103" s="54"/>
      <c r="E103" s="54"/>
      <c r="F103" s="54"/>
      <c r="G103" s="54"/>
      <c r="H103" s="54"/>
      <c r="I103" s="54"/>
      <c r="J103" s="54"/>
      <c r="K103" s="54"/>
      <c r="L103" s="54"/>
      <c r="M103" s="54"/>
      <c r="N103" s="54"/>
      <c r="O103" s="54"/>
      <c r="P103" s="54"/>
      <c r="Q103" s="54"/>
    </row>
    <row r="104" spans="1:17" ht="15.75" customHeight="1" x14ac:dyDescent="0.2">
      <c r="A104" s="54"/>
      <c r="B104" s="54"/>
      <c r="C104" s="54"/>
      <c r="D104" s="54"/>
      <c r="E104" s="54"/>
      <c r="F104" s="54"/>
      <c r="G104" s="54"/>
      <c r="H104" s="54"/>
      <c r="I104" s="54"/>
      <c r="J104" s="54"/>
      <c r="K104" s="54"/>
      <c r="L104" s="54"/>
      <c r="M104" s="54"/>
      <c r="N104" s="54"/>
      <c r="O104" s="54"/>
      <c r="P104" s="54"/>
      <c r="Q104" s="54"/>
    </row>
    <row r="105" spans="1:17" ht="15.75" customHeight="1" x14ac:dyDescent="0.2">
      <c r="A105" s="54"/>
      <c r="B105" s="54"/>
      <c r="C105" s="54"/>
      <c r="D105" s="54"/>
      <c r="E105" s="54"/>
      <c r="F105" s="54"/>
      <c r="G105" s="54"/>
      <c r="H105" s="54"/>
      <c r="I105" s="54"/>
      <c r="J105" s="54"/>
      <c r="K105" s="54"/>
      <c r="L105" s="54"/>
      <c r="M105" s="54"/>
      <c r="N105" s="54"/>
      <c r="O105" s="54"/>
      <c r="P105" s="54"/>
      <c r="Q105" s="54"/>
    </row>
    <row r="106" spans="1:17" ht="15.75" customHeight="1" x14ac:dyDescent="0.2">
      <c r="A106" s="54"/>
      <c r="B106" s="54"/>
      <c r="C106" s="54"/>
      <c r="D106" s="54"/>
      <c r="E106" s="54"/>
      <c r="F106" s="54"/>
      <c r="G106" s="54"/>
      <c r="H106" s="54"/>
      <c r="I106" s="54"/>
      <c r="J106" s="54"/>
      <c r="K106" s="54"/>
      <c r="L106" s="54"/>
      <c r="M106" s="54"/>
      <c r="N106" s="54"/>
      <c r="O106" s="54"/>
      <c r="P106" s="54"/>
      <c r="Q106" s="54"/>
    </row>
    <row r="107" spans="1:17" ht="15.75" customHeight="1" x14ac:dyDescent="0.2">
      <c r="A107" s="54"/>
      <c r="B107" s="54"/>
      <c r="C107" s="54"/>
      <c r="D107" s="54"/>
      <c r="E107" s="54"/>
      <c r="F107" s="54"/>
      <c r="G107" s="54"/>
      <c r="H107" s="54"/>
      <c r="I107" s="54"/>
      <c r="J107" s="54"/>
      <c r="K107" s="54"/>
      <c r="L107" s="54"/>
      <c r="M107" s="54"/>
      <c r="N107" s="54"/>
      <c r="O107" s="54"/>
      <c r="P107" s="54"/>
      <c r="Q107" s="54"/>
    </row>
    <row r="108" spans="1:17" ht="15.75" customHeight="1" x14ac:dyDescent="0.2">
      <c r="A108" s="54"/>
      <c r="B108" s="54"/>
      <c r="C108" s="54"/>
      <c r="D108" s="54"/>
      <c r="E108" s="54"/>
      <c r="F108" s="54"/>
      <c r="G108" s="54"/>
      <c r="H108" s="54"/>
      <c r="I108" s="54"/>
      <c r="J108" s="54"/>
      <c r="K108" s="54"/>
      <c r="L108" s="54"/>
      <c r="M108" s="54"/>
      <c r="N108" s="54"/>
      <c r="O108" s="54"/>
      <c r="P108" s="54"/>
      <c r="Q108" s="54"/>
    </row>
    <row r="109" spans="1:17" ht="15.75" customHeight="1" x14ac:dyDescent="0.2">
      <c r="A109" s="54"/>
      <c r="B109" s="54"/>
      <c r="C109" s="54"/>
      <c r="D109" s="54"/>
      <c r="E109" s="54"/>
      <c r="F109" s="54"/>
      <c r="G109" s="54"/>
      <c r="H109" s="54"/>
      <c r="I109" s="54"/>
      <c r="J109" s="54"/>
      <c r="K109" s="54"/>
      <c r="L109" s="54"/>
      <c r="M109" s="54"/>
      <c r="N109" s="54"/>
      <c r="O109" s="54"/>
      <c r="P109" s="54"/>
      <c r="Q109" s="54"/>
    </row>
    <row r="110" spans="1:17" ht="15.75" customHeight="1" x14ac:dyDescent="0.2">
      <c r="A110" s="54"/>
      <c r="B110" s="54"/>
      <c r="C110" s="54"/>
      <c r="D110" s="54"/>
      <c r="E110" s="54"/>
      <c r="F110" s="54"/>
      <c r="G110" s="54"/>
      <c r="H110" s="54"/>
      <c r="I110" s="54"/>
      <c r="J110" s="54"/>
      <c r="K110" s="54"/>
      <c r="L110" s="54"/>
      <c r="M110" s="54"/>
      <c r="N110" s="54"/>
      <c r="O110" s="54"/>
      <c r="P110" s="54"/>
      <c r="Q110" s="54"/>
    </row>
    <row r="111" spans="1:17" ht="15.75" customHeight="1" x14ac:dyDescent="0.2">
      <c r="A111" s="54"/>
      <c r="B111" s="54"/>
      <c r="C111" s="54"/>
      <c r="D111" s="54"/>
      <c r="E111" s="54"/>
      <c r="F111" s="54"/>
      <c r="G111" s="54"/>
      <c r="H111" s="54"/>
      <c r="I111" s="54"/>
      <c r="J111" s="54"/>
      <c r="K111" s="54"/>
      <c r="L111" s="54"/>
      <c r="M111" s="54"/>
      <c r="N111" s="54"/>
      <c r="O111" s="54"/>
      <c r="P111" s="54"/>
      <c r="Q111" s="54"/>
    </row>
    <row r="112" spans="1:17" ht="15.75" customHeight="1" x14ac:dyDescent="0.2">
      <c r="A112" s="54"/>
      <c r="B112" s="54"/>
      <c r="C112" s="54"/>
      <c r="D112" s="54"/>
      <c r="E112" s="54"/>
      <c r="F112" s="54"/>
      <c r="G112" s="54"/>
      <c r="H112" s="54"/>
      <c r="I112" s="54"/>
      <c r="J112" s="54"/>
      <c r="K112" s="54"/>
      <c r="L112" s="54"/>
      <c r="M112" s="54"/>
      <c r="N112" s="54"/>
      <c r="O112" s="54"/>
      <c r="P112" s="54"/>
      <c r="Q112" s="54"/>
    </row>
    <row r="113" spans="1:17" ht="15.75" customHeight="1" x14ac:dyDescent="0.2">
      <c r="A113" s="54"/>
      <c r="B113" s="54"/>
      <c r="C113" s="54"/>
      <c r="D113" s="54"/>
      <c r="E113" s="54"/>
      <c r="F113" s="54"/>
      <c r="G113" s="54"/>
      <c r="H113" s="54"/>
      <c r="I113" s="54"/>
      <c r="J113" s="54"/>
      <c r="K113" s="54"/>
      <c r="L113" s="54"/>
      <c r="M113" s="54"/>
      <c r="N113" s="54"/>
      <c r="O113" s="54"/>
      <c r="P113" s="54"/>
      <c r="Q113" s="54"/>
    </row>
    <row r="114" spans="1:17" ht="15.75" customHeight="1" x14ac:dyDescent="0.2">
      <c r="A114" s="54"/>
      <c r="B114" s="54"/>
      <c r="C114" s="54"/>
      <c r="D114" s="54"/>
      <c r="E114" s="54"/>
      <c r="F114" s="54"/>
      <c r="G114" s="54"/>
      <c r="H114" s="54"/>
      <c r="I114" s="54"/>
      <c r="J114" s="54"/>
      <c r="K114" s="54"/>
      <c r="L114" s="54"/>
      <c r="M114" s="54"/>
      <c r="N114" s="54"/>
      <c r="O114" s="54"/>
      <c r="P114" s="54"/>
      <c r="Q114" s="54"/>
    </row>
    <row r="115" spans="1:17" ht="15.75" customHeight="1" x14ac:dyDescent="0.2">
      <c r="A115" s="54"/>
      <c r="B115" s="54"/>
      <c r="C115" s="54"/>
      <c r="D115" s="54"/>
      <c r="E115" s="54"/>
      <c r="F115" s="54"/>
      <c r="G115" s="54"/>
      <c r="H115" s="54"/>
      <c r="I115" s="54"/>
      <c r="J115" s="54"/>
      <c r="K115" s="54"/>
      <c r="L115" s="54"/>
      <c r="M115" s="54"/>
      <c r="N115" s="54"/>
      <c r="O115" s="54"/>
      <c r="P115" s="54"/>
      <c r="Q115" s="54"/>
    </row>
    <row r="116" spans="1:17" ht="15.75" customHeight="1" x14ac:dyDescent="0.2">
      <c r="A116" s="54"/>
      <c r="B116" s="54"/>
      <c r="C116" s="54"/>
      <c r="D116" s="54"/>
      <c r="E116" s="54"/>
      <c r="F116" s="54"/>
      <c r="G116" s="54"/>
      <c r="H116" s="54"/>
      <c r="I116" s="54"/>
      <c r="J116" s="54"/>
      <c r="K116" s="72"/>
      <c r="L116" s="54"/>
      <c r="M116" s="54"/>
      <c r="N116" s="54"/>
      <c r="O116" s="54"/>
      <c r="P116" s="54"/>
      <c r="Q116" s="54"/>
    </row>
    <row r="117" spans="1:17" ht="15.75" customHeight="1" x14ac:dyDescent="0.2">
      <c r="A117" s="54"/>
      <c r="B117" s="54"/>
      <c r="C117" s="54"/>
      <c r="D117" s="54"/>
      <c r="E117" s="54"/>
      <c r="F117" s="54"/>
      <c r="G117" s="54"/>
      <c r="H117" s="54"/>
      <c r="I117" s="54"/>
      <c r="J117" s="54"/>
      <c r="K117" s="54"/>
      <c r="L117" s="54"/>
      <c r="M117" s="54"/>
      <c r="N117" s="54"/>
      <c r="O117" s="54"/>
      <c r="P117" s="54"/>
      <c r="Q117" s="54"/>
    </row>
    <row r="118" spans="1:17" ht="15.75" customHeight="1" x14ac:dyDescent="0.2">
      <c r="A118" s="54"/>
      <c r="B118" s="54"/>
      <c r="C118" s="54"/>
      <c r="D118" s="54"/>
      <c r="E118" s="54"/>
      <c r="F118" s="54"/>
      <c r="G118" s="54"/>
      <c r="H118" s="54"/>
      <c r="I118" s="54"/>
      <c r="J118" s="54"/>
      <c r="K118" s="54"/>
      <c r="L118" s="54"/>
      <c r="M118" s="54"/>
      <c r="N118" s="54"/>
      <c r="O118" s="54"/>
      <c r="P118" s="54"/>
      <c r="Q118" s="54"/>
    </row>
    <row r="119" spans="1:17" ht="15.75" customHeight="1" x14ac:dyDescent="0.2">
      <c r="A119" s="54"/>
      <c r="B119" s="54"/>
      <c r="C119" s="54"/>
      <c r="D119" s="54"/>
      <c r="E119" s="54"/>
      <c r="F119" s="54"/>
      <c r="G119" s="54"/>
      <c r="H119" s="54"/>
      <c r="I119" s="54"/>
      <c r="J119" s="54"/>
      <c r="K119" s="54"/>
      <c r="L119" s="54"/>
      <c r="M119" s="54"/>
      <c r="N119" s="54"/>
      <c r="O119" s="54"/>
      <c r="P119" s="54"/>
      <c r="Q119" s="54"/>
    </row>
    <row r="120" spans="1:17" ht="15.75" customHeight="1" x14ac:dyDescent="0.2">
      <c r="A120" s="54"/>
      <c r="B120" s="54"/>
      <c r="C120" s="54"/>
      <c r="D120" s="54"/>
      <c r="E120" s="54"/>
      <c r="F120" s="54"/>
      <c r="G120" s="54"/>
      <c r="H120" s="54"/>
      <c r="I120" s="54"/>
      <c r="J120" s="54"/>
      <c r="K120" s="54"/>
      <c r="L120" s="54"/>
      <c r="M120" s="54"/>
      <c r="N120" s="54"/>
      <c r="O120" s="54"/>
      <c r="P120" s="54"/>
      <c r="Q120" s="54"/>
    </row>
    <row r="121" spans="1:17" ht="15.75" customHeight="1" x14ac:dyDescent="0.2">
      <c r="A121" s="54"/>
      <c r="B121" s="54"/>
      <c r="C121" s="54"/>
      <c r="D121" s="54"/>
      <c r="E121" s="54"/>
      <c r="F121" s="54"/>
      <c r="G121" s="54"/>
      <c r="H121" s="54"/>
      <c r="I121" s="54"/>
      <c r="J121" s="54"/>
      <c r="K121" s="72"/>
      <c r="L121" s="54"/>
      <c r="M121" s="54"/>
      <c r="N121" s="54"/>
      <c r="O121" s="54"/>
      <c r="P121" s="54"/>
      <c r="Q121" s="54"/>
    </row>
    <row r="122" spans="1:17" ht="15.75" customHeight="1" x14ac:dyDescent="0.2">
      <c r="A122" s="54"/>
      <c r="B122" s="54"/>
      <c r="C122" s="54"/>
      <c r="D122" s="54"/>
      <c r="E122" s="54"/>
      <c r="F122" s="54"/>
      <c r="G122" s="54"/>
      <c r="H122" s="54"/>
      <c r="I122" s="54"/>
      <c r="J122" s="54"/>
      <c r="K122" s="54"/>
      <c r="L122" s="54"/>
      <c r="M122" s="54"/>
      <c r="N122" s="54"/>
      <c r="O122" s="54"/>
      <c r="P122" s="54"/>
      <c r="Q122" s="54"/>
    </row>
    <row r="123" spans="1:17" ht="15.75" customHeight="1" x14ac:dyDescent="0.2">
      <c r="A123" s="54"/>
      <c r="B123" s="54"/>
      <c r="C123" s="54"/>
      <c r="D123" s="54"/>
      <c r="E123" s="54"/>
      <c r="F123" s="54"/>
      <c r="G123" s="54"/>
      <c r="H123" s="54"/>
      <c r="I123" s="54"/>
      <c r="J123" s="54"/>
      <c r="K123" s="54"/>
      <c r="L123" s="54"/>
      <c r="M123" s="54"/>
      <c r="N123" s="54"/>
      <c r="O123" s="54"/>
      <c r="P123" s="54"/>
      <c r="Q123" s="54"/>
    </row>
    <row r="124" spans="1:17" ht="15.75" customHeight="1" x14ac:dyDescent="0.2">
      <c r="A124" s="54"/>
      <c r="B124" s="54"/>
      <c r="C124" s="54"/>
      <c r="D124" s="54"/>
      <c r="E124" s="54"/>
      <c r="F124" s="54"/>
      <c r="G124" s="54"/>
      <c r="H124" s="54"/>
      <c r="I124" s="54"/>
      <c r="J124" s="54"/>
      <c r="K124" s="54"/>
      <c r="L124" s="54"/>
      <c r="M124" s="54"/>
      <c r="N124" s="54"/>
      <c r="O124" s="54"/>
      <c r="P124" s="54"/>
      <c r="Q124" s="54"/>
    </row>
    <row r="125" spans="1:17" ht="15.75" customHeight="1" x14ac:dyDescent="0.2">
      <c r="A125" s="54"/>
      <c r="B125" s="54"/>
      <c r="C125" s="54"/>
      <c r="D125" s="54"/>
      <c r="E125" s="54"/>
      <c r="F125" s="54"/>
      <c r="G125" s="54"/>
      <c r="H125" s="54"/>
      <c r="I125" s="54"/>
      <c r="J125" s="54"/>
      <c r="K125" s="54"/>
      <c r="L125" s="54"/>
      <c r="M125" s="54"/>
      <c r="N125" s="54"/>
      <c r="O125" s="54"/>
      <c r="P125" s="54"/>
      <c r="Q125" s="54"/>
    </row>
    <row r="126" spans="1:17" ht="15.75" customHeight="1" x14ac:dyDescent="0.2">
      <c r="A126" s="54"/>
      <c r="B126" s="54"/>
      <c r="C126" s="54"/>
      <c r="D126" s="54"/>
      <c r="E126" s="54"/>
      <c r="F126" s="54"/>
      <c r="G126" s="54"/>
      <c r="H126" s="54"/>
      <c r="I126" s="54"/>
      <c r="J126" s="54"/>
      <c r="K126" s="54"/>
      <c r="L126" s="54"/>
      <c r="M126" s="54"/>
      <c r="N126" s="54"/>
      <c r="O126" s="54"/>
      <c r="P126" s="54"/>
      <c r="Q126" s="54"/>
    </row>
    <row r="127" spans="1:17" ht="15.75" customHeight="1" x14ac:dyDescent="0.2">
      <c r="A127" s="54"/>
      <c r="B127" s="54"/>
      <c r="C127" s="54"/>
      <c r="D127" s="54"/>
      <c r="E127" s="54"/>
      <c r="F127" s="54"/>
      <c r="G127" s="54"/>
      <c r="H127" s="54"/>
      <c r="I127" s="54"/>
      <c r="J127" s="54"/>
      <c r="K127" s="54"/>
      <c r="L127" s="54"/>
      <c r="M127" s="54"/>
      <c r="N127" s="54"/>
      <c r="O127" s="54"/>
      <c r="P127" s="54"/>
      <c r="Q127" s="54"/>
    </row>
    <row r="128" spans="1:17" ht="15.75" customHeight="1" x14ac:dyDescent="0.2">
      <c r="A128" s="54"/>
      <c r="B128" s="54"/>
      <c r="C128" s="54"/>
      <c r="D128" s="54"/>
      <c r="E128" s="54"/>
      <c r="F128" s="54"/>
      <c r="G128" s="54"/>
      <c r="H128" s="54"/>
      <c r="I128" s="54"/>
      <c r="J128" s="54"/>
      <c r="K128" s="54"/>
      <c r="L128" s="54"/>
      <c r="M128" s="54"/>
      <c r="N128" s="54"/>
      <c r="O128" s="54"/>
      <c r="P128" s="54"/>
      <c r="Q128" s="54"/>
    </row>
    <row r="129" spans="1:17" ht="15.75" customHeight="1" x14ac:dyDescent="0.2">
      <c r="A129" s="54"/>
      <c r="B129" s="54"/>
      <c r="C129" s="54"/>
      <c r="D129" s="54"/>
      <c r="E129" s="54"/>
      <c r="F129" s="54"/>
      <c r="G129" s="54"/>
      <c r="H129" s="54"/>
      <c r="I129" s="54"/>
      <c r="J129" s="54"/>
      <c r="K129" s="54"/>
      <c r="L129" s="54"/>
      <c r="M129" s="54"/>
      <c r="N129" s="54"/>
      <c r="O129" s="54"/>
      <c r="P129" s="54"/>
      <c r="Q129" s="54"/>
    </row>
  </sheetData>
  <dataValidations count="1">
    <dataValidation type="list" allowBlank="1" showInputMessage="1" showErrorMessage="1" sqref="A3" xr:uid="{1B2F9E42-044A-4CAD-BA95-33A62AE7C416}">
      <formula1>$K$61:$K$62</formula1>
    </dataValidation>
  </dataValidations>
  <pageMargins left="0.70866141732283472" right="0.70866141732283472" top="0.74803149606299213" bottom="0.74803149606299213" header="0.31496062992125984" footer="0.31496062992125984"/>
  <pageSetup paperSize="9" orientation="landscape"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11"/>
  <sheetViews>
    <sheetView zoomScaleNormal="100" workbookViewId="0"/>
  </sheetViews>
  <sheetFormatPr defaultColWidth="11.42578125" defaultRowHeight="15.75" customHeight="1" x14ac:dyDescent="0.2"/>
  <cols>
    <col min="1" max="1" width="20.5703125" style="60" customWidth="1"/>
    <col min="2" max="4" width="13.5703125" style="60" customWidth="1"/>
    <col min="5" max="5" width="24.140625" style="60" customWidth="1"/>
    <col min="6" max="6" width="18.5703125" style="60" customWidth="1"/>
    <col min="7" max="8" width="13.5703125" style="60" customWidth="1"/>
    <col min="9" max="9" width="21.140625" style="60" customWidth="1"/>
    <col min="10" max="10" width="11.42578125" style="60"/>
    <col min="11" max="11" width="12.42578125" style="60" hidden="1" customWidth="1"/>
    <col min="12" max="12" width="11.42578125" style="60" customWidth="1"/>
    <col min="13" max="13" width="11.42578125" style="60"/>
    <col min="14" max="17" width="11.42578125" style="60" customWidth="1"/>
    <col min="18" max="16384" width="11.42578125" style="60"/>
  </cols>
  <sheetData>
    <row r="1" spans="1:17" ht="15.75" customHeight="1" x14ac:dyDescent="0.25">
      <c r="A1" s="61" t="s">
        <v>84</v>
      </c>
      <c r="B1" s="74"/>
      <c r="C1" s="74"/>
      <c r="D1" s="74"/>
      <c r="E1" s="74"/>
      <c r="F1" s="54"/>
      <c r="G1" s="54"/>
      <c r="H1" s="54"/>
      <c r="I1" s="54"/>
      <c r="J1" s="54"/>
      <c r="K1" s="75"/>
      <c r="L1" s="54"/>
      <c r="M1" s="75"/>
      <c r="N1" s="54"/>
      <c r="O1" s="54"/>
      <c r="P1" s="54"/>
      <c r="Q1" s="54"/>
    </row>
    <row r="2" spans="1:17" ht="31.5" customHeight="1" x14ac:dyDescent="0.2">
      <c r="A2" s="54" t="s">
        <v>85</v>
      </c>
      <c r="B2" s="54"/>
      <c r="C2" s="54"/>
      <c r="D2" s="54"/>
      <c r="E2" s="54"/>
      <c r="F2" s="54"/>
      <c r="G2" s="54"/>
      <c r="H2" s="54"/>
      <c r="I2" s="54"/>
      <c r="J2" s="54"/>
      <c r="K2" s="54"/>
      <c r="L2" s="54"/>
      <c r="M2" s="54"/>
      <c r="N2" s="54"/>
      <c r="O2" s="54"/>
      <c r="P2" s="54"/>
      <c r="Q2" s="54"/>
    </row>
    <row r="3" spans="1:17" ht="15.75" customHeight="1" x14ac:dyDescent="0.2">
      <c r="A3" s="54" t="s">
        <v>86</v>
      </c>
      <c r="B3" s="54"/>
      <c r="C3" s="54"/>
      <c r="D3" s="54"/>
      <c r="E3" s="54"/>
      <c r="F3" s="54"/>
      <c r="G3" s="54"/>
      <c r="H3" s="54"/>
      <c r="I3" s="54"/>
      <c r="J3" s="54"/>
      <c r="K3" s="54"/>
      <c r="L3" s="54"/>
      <c r="M3" s="54"/>
      <c r="N3" s="54"/>
      <c r="O3" s="54"/>
      <c r="P3" s="54"/>
      <c r="Q3" s="54"/>
    </row>
    <row r="4" spans="1:17" ht="15.75" customHeight="1" x14ac:dyDescent="0.2">
      <c r="A4" s="54" t="s">
        <v>87</v>
      </c>
      <c r="B4" s="54"/>
      <c r="C4" s="54"/>
      <c r="D4" s="54"/>
      <c r="E4" s="54"/>
      <c r="F4" s="54"/>
      <c r="G4" s="54"/>
      <c r="H4" s="54"/>
      <c r="I4" s="54"/>
      <c r="J4" s="54"/>
      <c r="K4" s="54"/>
      <c r="L4" s="54"/>
      <c r="M4" s="54"/>
      <c r="N4" s="54"/>
      <c r="O4" s="54"/>
      <c r="P4" s="54"/>
      <c r="Q4" s="54"/>
    </row>
    <row r="5" spans="1:17" ht="15.75" customHeight="1" x14ac:dyDescent="0.2">
      <c r="A5" s="54" t="s">
        <v>88</v>
      </c>
      <c r="B5" s="54"/>
      <c r="C5" s="54"/>
      <c r="D5" s="54"/>
      <c r="E5" s="54"/>
      <c r="F5" s="54"/>
      <c r="G5" s="54"/>
      <c r="H5" s="54"/>
      <c r="I5" s="54"/>
      <c r="J5" s="54"/>
      <c r="K5" s="54"/>
      <c r="L5" s="54"/>
      <c r="M5" s="54"/>
      <c r="N5" s="54"/>
      <c r="O5" s="54"/>
      <c r="P5" s="54"/>
      <c r="Q5" s="54"/>
    </row>
    <row r="6" spans="1:17" ht="15.75" customHeight="1" x14ac:dyDescent="0.2">
      <c r="A6" s="54" t="s">
        <v>89</v>
      </c>
      <c r="B6" s="54"/>
      <c r="C6" s="54"/>
      <c r="D6" s="54"/>
      <c r="E6" s="54"/>
      <c r="F6" s="54"/>
      <c r="G6" s="54"/>
      <c r="H6" s="54"/>
      <c r="I6" s="54"/>
      <c r="J6" s="54"/>
      <c r="K6" s="54"/>
      <c r="L6" s="54"/>
      <c r="M6" s="54"/>
      <c r="N6" s="54"/>
      <c r="O6" s="54"/>
      <c r="P6" s="54"/>
      <c r="Q6" s="54"/>
    </row>
    <row r="7" spans="1:17" ht="15.75" customHeight="1" x14ac:dyDescent="0.2">
      <c r="A7" s="54" t="s">
        <v>90</v>
      </c>
      <c r="B7" s="54"/>
      <c r="C7" s="54"/>
      <c r="D7" s="54"/>
      <c r="E7" s="54"/>
      <c r="F7" s="54"/>
      <c r="G7" s="54"/>
      <c r="H7" s="54"/>
      <c r="I7" s="54"/>
      <c r="J7" s="54"/>
      <c r="K7" s="54"/>
      <c r="L7" s="54"/>
      <c r="M7" s="54"/>
      <c r="N7" s="54"/>
      <c r="O7" s="54"/>
      <c r="P7" s="54"/>
      <c r="Q7" s="54"/>
    </row>
    <row r="8" spans="1:17" ht="15.75" customHeight="1" x14ac:dyDescent="0.2">
      <c r="A8" s="76" t="str">
        <f>_xlfn.CONCAT("4 Figures for England are from the latest statistical release, published by MHCLG on ",config!B1,". The data in this table are consistent with records that reached the IRS by ",config!B3,".")</f>
        <v>4 Figures for England are from the latest statistical release, published by MHCLG on 22 July 2026. The data in this table are consistent with records that reached the IRS by 12 May 2026.</v>
      </c>
      <c r="B8" s="76"/>
      <c r="C8" s="76"/>
      <c r="D8" s="76"/>
      <c r="E8" s="76"/>
      <c r="F8" s="76"/>
      <c r="G8" s="76"/>
      <c r="H8" s="76"/>
      <c r="I8" s="76"/>
      <c r="J8" s="54"/>
      <c r="K8" s="54"/>
      <c r="L8" s="54"/>
      <c r="M8" s="54"/>
      <c r="N8" s="54"/>
      <c r="O8" s="54"/>
      <c r="P8" s="54"/>
      <c r="Q8" s="54"/>
    </row>
    <row r="9" spans="1:17" ht="15.75" customHeight="1" x14ac:dyDescent="0.2">
      <c r="A9" s="77" t="s">
        <v>128</v>
      </c>
      <c r="B9" s="78"/>
      <c r="C9" s="78"/>
      <c r="D9" s="78"/>
      <c r="E9" s="78"/>
      <c r="F9" s="78"/>
      <c r="G9" s="78"/>
      <c r="H9" s="78"/>
      <c r="I9" s="78"/>
      <c r="J9" s="54"/>
      <c r="K9" s="54"/>
      <c r="L9" s="54"/>
      <c r="M9" s="54"/>
      <c r="N9" s="54"/>
      <c r="O9" s="54"/>
      <c r="P9" s="54"/>
      <c r="Q9" s="54"/>
    </row>
    <row r="10" spans="1:17" ht="15.75" customHeight="1" x14ac:dyDescent="0.2">
      <c r="A10" s="79" t="s">
        <v>129</v>
      </c>
      <c r="B10" s="80"/>
      <c r="C10" s="80"/>
      <c r="D10" s="80"/>
      <c r="E10" s="80"/>
      <c r="F10" s="80"/>
      <c r="G10" s="80"/>
      <c r="H10" s="80"/>
      <c r="I10" s="80"/>
      <c r="J10" s="54"/>
      <c r="K10" s="54"/>
      <c r="L10" s="54"/>
      <c r="M10" s="54"/>
      <c r="N10" s="54"/>
      <c r="O10" s="54"/>
      <c r="P10" s="54"/>
      <c r="Q10" s="54"/>
    </row>
    <row r="11" spans="1:17" ht="31.5" customHeight="1" x14ac:dyDescent="0.25">
      <c r="A11" s="61" t="s">
        <v>130</v>
      </c>
      <c r="B11" s="54"/>
      <c r="C11" s="54"/>
      <c r="D11" s="54"/>
      <c r="E11" s="54"/>
      <c r="F11" s="54"/>
      <c r="G11" s="54"/>
      <c r="H11" s="54"/>
      <c r="I11" s="54"/>
      <c r="J11" s="54"/>
      <c r="K11" s="54"/>
      <c r="L11" s="54"/>
      <c r="M11" s="54"/>
      <c r="N11" s="54"/>
    </row>
    <row r="12" spans="1:17" ht="15.75" customHeight="1" x14ac:dyDescent="0.2">
      <c r="A12" s="54" t="s">
        <v>131</v>
      </c>
      <c r="B12" s="54"/>
      <c r="C12" s="54"/>
      <c r="D12" s="54"/>
      <c r="E12" s="54"/>
      <c r="F12" s="54"/>
      <c r="G12" s="54"/>
      <c r="H12" s="54"/>
      <c r="I12" s="54"/>
      <c r="J12" s="54"/>
      <c r="K12" s="54"/>
      <c r="L12" s="54"/>
      <c r="M12" s="54"/>
      <c r="N12" s="54"/>
    </row>
    <row r="13" spans="1:17" ht="15.75" customHeight="1" x14ac:dyDescent="0.2">
      <c r="A13" s="54" t="s">
        <v>132</v>
      </c>
      <c r="B13" s="54"/>
      <c r="C13" s="54"/>
      <c r="D13" s="54"/>
      <c r="E13" s="54"/>
      <c r="F13" s="54"/>
      <c r="G13" s="54"/>
      <c r="H13" s="54"/>
      <c r="I13" s="54"/>
      <c r="J13" s="54"/>
      <c r="K13" s="54"/>
      <c r="L13" s="54"/>
      <c r="M13" s="54"/>
      <c r="N13" s="54"/>
    </row>
    <row r="14" spans="1:17" ht="15.75" customHeight="1" x14ac:dyDescent="0.2">
      <c r="A14" s="81" t="s">
        <v>133</v>
      </c>
      <c r="B14" s="54"/>
      <c r="C14" s="54"/>
      <c r="D14" s="54"/>
      <c r="E14" s="54"/>
      <c r="F14" s="54"/>
      <c r="G14" s="54"/>
      <c r="H14" s="54"/>
      <c r="I14" s="54"/>
      <c r="J14" s="54"/>
      <c r="K14" s="54"/>
      <c r="L14" s="54"/>
      <c r="M14" s="54"/>
      <c r="N14" s="54"/>
    </row>
    <row r="15" spans="1:17" ht="15.75" customHeight="1" x14ac:dyDescent="0.2">
      <c r="A15" s="81" t="s">
        <v>134</v>
      </c>
      <c r="B15" s="54"/>
      <c r="C15" s="54"/>
      <c r="D15" s="54"/>
      <c r="E15" s="54"/>
      <c r="F15" s="54"/>
      <c r="G15" s="54"/>
      <c r="H15" s="54"/>
      <c r="I15" s="54"/>
      <c r="J15" s="54"/>
      <c r="K15" s="54"/>
      <c r="L15" s="54"/>
      <c r="M15" s="54"/>
      <c r="N15" s="54"/>
    </row>
    <row r="16" spans="1:17" ht="15.75" customHeight="1" x14ac:dyDescent="0.2">
      <c r="A16" s="81" t="s">
        <v>135</v>
      </c>
      <c r="B16" s="54"/>
      <c r="C16" s="54"/>
      <c r="D16" s="54"/>
      <c r="E16" s="54"/>
      <c r="F16" s="54"/>
      <c r="G16" s="54"/>
      <c r="H16" s="54"/>
      <c r="I16" s="54"/>
      <c r="J16" s="54"/>
      <c r="K16" s="54"/>
      <c r="L16" s="54"/>
      <c r="M16" s="54"/>
      <c r="N16" s="54"/>
    </row>
    <row r="17" spans="1:17" ht="15.75" customHeight="1" x14ac:dyDescent="0.2">
      <c r="A17" s="72" t="s">
        <v>136</v>
      </c>
      <c r="B17" s="54"/>
      <c r="C17" s="54"/>
      <c r="D17" s="54"/>
      <c r="E17" s="54"/>
      <c r="F17" s="54"/>
      <c r="G17" s="54"/>
      <c r="H17" s="54"/>
      <c r="I17" s="54"/>
      <c r="J17" s="54"/>
      <c r="K17" s="54"/>
      <c r="L17" s="54"/>
      <c r="M17" s="54"/>
      <c r="N17" s="54"/>
    </row>
    <row r="18" spans="1:17" ht="31.5" customHeight="1" x14ac:dyDescent="0.25">
      <c r="A18" s="61" t="s">
        <v>91</v>
      </c>
      <c r="B18" s="54"/>
      <c r="C18" s="54"/>
      <c r="D18" s="54"/>
      <c r="E18" s="54"/>
      <c r="F18" s="54"/>
      <c r="G18" s="54"/>
      <c r="H18" s="54"/>
      <c r="I18" s="54"/>
      <c r="J18" s="54"/>
      <c r="K18" s="54"/>
      <c r="L18" s="54"/>
      <c r="M18" s="54"/>
      <c r="N18" s="54"/>
      <c r="O18" s="54"/>
      <c r="P18" s="54"/>
      <c r="Q18" s="54"/>
    </row>
    <row r="19" spans="1:17" ht="15.75" customHeight="1" x14ac:dyDescent="0.2">
      <c r="A19" s="54" t="s">
        <v>92</v>
      </c>
      <c r="B19" s="54"/>
      <c r="C19" s="54"/>
      <c r="D19" s="54"/>
      <c r="E19" s="54"/>
      <c r="F19" s="54"/>
      <c r="G19" s="54"/>
      <c r="H19" s="54"/>
      <c r="I19" s="54"/>
      <c r="J19" s="54"/>
      <c r="K19" s="54"/>
      <c r="L19" s="54"/>
      <c r="M19" s="54"/>
      <c r="N19" s="54"/>
      <c r="O19" s="54"/>
      <c r="P19" s="54"/>
      <c r="Q19" s="54"/>
    </row>
    <row r="20" spans="1:17" ht="31.5" customHeight="1" x14ac:dyDescent="0.25">
      <c r="A20" s="61" t="s">
        <v>93</v>
      </c>
      <c r="B20" s="54"/>
      <c r="C20" s="54"/>
      <c r="D20" s="54"/>
      <c r="E20" s="54"/>
      <c r="F20" s="54"/>
      <c r="G20" s="54"/>
      <c r="H20" s="54"/>
      <c r="I20" s="54"/>
      <c r="J20" s="54"/>
      <c r="K20" s="54"/>
      <c r="L20" s="54"/>
      <c r="M20" s="54"/>
      <c r="N20" s="54"/>
      <c r="O20" s="54"/>
      <c r="P20" s="54"/>
      <c r="Q20" s="54"/>
    </row>
    <row r="21" spans="1:17" ht="15.75" customHeight="1" x14ac:dyDescent="0.2">
      <c r="A21" s="54" t="s">
        <v>94</v>
      </c>
      <c r="B21" s="54"/>
      <c r="C21" s="54"/>
      <c r="D21" s="54"/>
      <c r="E21" s="54"/>
      <c r="F21" s="54"/>
      <c r="G21" s="54"/>
      <c r="H21" s="54"/>
      <c r="I21" s="54"/>
      <c r="J21" s="54"/>
      <c r="K21" s="54"/>
      <c r="L21" s="54"/>
      <c r="M21" s="54"/>
      <c r="N21" s="54"/>
      <c r="O21" s="54"/>
      <c r="P21" s="54"/>
      <c r="Q21" s="54"/>
    </row>
    <row r="22" spans="1:17" ht="31.5" customHeight="1" x14ac:dyDescent="0.25">
      <c r="A22" s="82" t="s">
        <v>137</v>
      </c>
    </row>
    <row r="23" spans="1:17" ht="15.75" customHeight="1" x14ac:dyDescent="0.2">
      <c r="A23" s="60" t="s">
        <v>138</v>
      </c>
    </row>
    <row r="24" spans="1:17" ht="31.5" customHeight="1" x14ac:dyDescent="0.2">
      <c r="A24" s="54" t="s">
        <v>95</v>
      </c>
      <c r="B24" s="54"/>
      <c r="C24" s="54"/>
      <c r="D24" s="54"/>
      <c r="E24" s="54"/>
      <c r="F24" s="54"/>
      <c r="G24" s="54"/>
      <c r="H24" s="54"/>
      <c r="I24" s="54"/>
      <c r="J24" s="54"/>
      <c r="K24" s="54"/>
      <c r="L24" s="54"/>
      <c r="M24" s="54"/>
      <c r="N24" s="54"/>
      <c r="O24" s="54"/>
      <c r="P24" s="54"/>
      <c r="Q24" s="54"/>
    </row>
    <row r="25" spans="1:17" ht="31.5" customHeight="1" x14ac:dyDescent="0.2">
      <c r="A25" s="54" t="s">
        <v>96</v>
      </c>
      <c r="B25" s="83"/>
      <c r="C25" s="83"/>
      <c r="D25" s="83"/>
      <c r="E25" s="83"/>
      <c r="F25" s="83"/>
      <c r="G25" s="83"/>
      <c r="H25" s="83"/>
      <c r="I25" s="83"/>
      <c r="J25" s="54"/>
      <c r="K25" s="54"/>
      <c r="L25" s="54"/>
      <c r="M25" s="54"/>
      <c r="N25" s="54"/>
      <c r="O25" s="54"/>
      <c r="P25" s="54"/>
      <c r="Q25" s="54"/>
    </row>
    <row r="26" spans="1:17" ht="31.5" customHeight="1" x14ac:dyDescent="0.2">
      <c r="A26" s="84" t="s">
        <v>97</v>
      </c>
      <c r="B26" s="84"/>
      <c r="C26" s="84"/>
      <c r="D26" s="85"/>
      <c r="E26" s="85"/>
      <c r="F26" s="86"/>
      <c r="G26" s="86"/>
      <c r="H26" s="86"/>
      <c r="I26" s="86"/>
      <c r="J26" s="54"/>
      <c r="K26" s="54"/>
      <c r="L26" s="54"/>
      <c r="M26" s="54"/>
      <c r="N26" s="54"/>
      <c r="O26" s="54"/>
      <c r="P26" s="54"/>
      <c r="Q26" s="54"/>
    </row>
    <row r="27" spans="1:17" ht="15.75" customHeight="1" x14ac:dyDescent="0.2">
      <c r="A27" s="84" t="s">
        <v>98</v>
      </c>
      <c r="B27" s="84"/>
      <c r="C27" s="84"/>
      <c r="D27" s="84"/>
      <c r="E27" s="84"/>
      <c r="F27" s="84"/>
      <c r="G27" s="84"/>
      <c r="H27" s="84"/>
      <c r="I27" s="84"/>
      <c r="J27" s="54"/>
      <c r="K27" s="54"/>
      <c r="L27" s="54"/>
      <c r="M27" s="54"/>
      <c r="N27" s="54"/>
      <c r="O27" s="54"/>
      <c r="P27" s="54"/>
      <c r="Q27" s="54"/>
    </row>
    <row r="28" spans="1:17" ht="31.5" customHeight="1" x14ac:dyDescent="0.2">
      <c r="A28" s="54" t="s">
        <v>157</v>
      </c>
      <c r="B28" s="54"/>
      <c r="C28" s="54"/>
      <c r="D28" s="54"/>
      <c r="E28" s="54"/>
      <c r="F28" s="54"/>
      <c r="G28" s="54"/>
      <c r="H28" s="54"/>
      <c r="I28" s="54"/>
      <c r="J28" s="54"/>
      <c r="K28" s="54"/>
      <c r="L28" s="54"/>
      <c r="M28" s="54"/>
      <c r="N28" s="54"/>
      <c r="O28" s="54"/>
      <c r="P28" s="54"/>
      <c r="Q28" s="54"/>
    </row>
    <row r="29" spans="1:17" ht="15.75" customHeight="1" x14ac:dyDescent="0.2">
      <c r="A29" s="84" t="s">
        <v>123</v>
      </c>
      <c r="B29" s="84"/>
      <c r="C29" s="84"/>
      <c r="D29" s="54"/>
      <c r="E29" s="54"/>
      <c r="F29" s="54"/>
      <c r="G29" s="54"/>
      <c r="H29" s="54"/>
      <c r="I29" s="54"/>
      <c r="J29" s="54"/>
      <c r="K29" s="54"/>
      <c r="L29" s="54"/>
      <c r="M29" s="54"/>
      <c r="N29" s="54"/>
      <c r="O29" s="54"/>
      <c r="P29" s="54"/>
      <c r="Q29" s="54"/>
    </row>
    <row r="30" spans="1:17" ht="15.75" customHeight="1" x14ac:dyDescent="0.2">
      <c r="A30" s="84" t="s">
        <v>99</v>
      </c>
      <c r="B30" s="84"/>
      <c r="C30" s="85"/>
      <c r="D30" s="54"/>
      <c r="E30" s="54"/>
      <c r="F30" s="84"/>
      <c r="G30" s="54"/>
      <c r="H30" s="54"/>
      <c r="I30" s="87"/>
      <c r="J30" s="54"/>
      <c r="K30" s="54"/>
      <c r="L30" s="54"/>
      <c r="M30" s="54"/>
      <c r="N30" s="54"/>
      <c r="O30" s="54"/>
      <c r="P30" s="54"/>
      <c r="Q30" s="54"/>
    </row>
    <row r="31" spans="1:17" ht="15.75" customHeight="1" x14ac:dyDescent="0.2">
      <c r="A31" s="84" t="s">
        <v>100</v>
      </c>
      <c r="B31" s="84"/>
      <c r="C31" s="85"/>
      <c r="D31" s="84"/>
      <c r="E31" s="84"/>
      <c r="F31" s="54"/>
      <c r="G31" s="54"/>
      <c r="H31" s="54"/>
      <c r="I31" s="87"/>
      <c r="J31" s="54"/>
      <c r="K31" s="54"/>
      <c r="L31" s="54"/>
      <c r="M31" s="54"/>
      <c r="N31" s="54"/>
      <c r="O31" s="54"/>
      <c r="P31" s="54"/>
      <c r="Q31" s="54"/>
    </row>
    <row r="32" spans="1:17" ht="15.75" customHeight="1" x14ac:dyDescent="0.2">
      <c r="A32" s="73" t="s">
        <v>101</v>
      </c>
      <c r="B32" s="54"/>
      <c r="C32" s="54"/>
      <c r="D32" s="54"/>
      <c r="E32" s="54"/>
      <c r="F32" s="54"/>
      <c r="G32" s="54"/>
      <c r="H32" s="54"/>
      <c r="I32" s="54"/>
      <c r="J32" s="54"/>
      <c r="K32" s="54"/>
      <c r="L32" s="54"/>
      <c r="M32" s="54"/>
      <c r="N32" s="54"/>
      <c r="O32" s="54"/>
      <c r="P32" s="54"/>
      <c r="Q32" s="54"/>
    </row>
    <row r="33" spans="1:17" ht="15.75" customHeight="1" x14ac:dyDescent="0.2">
      <c r="A33" s="54"/>
      <c r="B33" s="54"/>
      <c r="C33" s="54"/>
      <c r="D33" s="54"/>
      <c r="E33" s="54"/>
      <c r="F33" s="54"/>
      <c r="G33" s="54"/>
      <c r="H33" s="54"/>
      <c r="I33" s="54"/>
      <c r="J33" s="54"/>
      <c r="K33" s="54"/>
      <c r="L33" s="54"/>
      <c r="M33" s="54"/>
      <c r="N33" s="54"/>
      <c r="O33" s="54"/>
      <c r="P33" s="54"/>
      <c r="Q33" s="54"/>
    </row>
    <row r="34" spans="1:17" ht="15.75" customHeight="1" x14ac:dyDescent="0.2">
      <c r="A34" s="54"/>
      <c r="B34" s="54"/>
      <c r="C34" s="54"/>
      <c r="D34" s="54"/>
      <c r="E34" s="54"/>
      <c r="F34" s="54"/>
      <c r="G34" s="54"/>
      <c r="H34" s="54"/>
      <c r="I34" s="54"/>
      <c r="J34" s="54"/>
      <c r="K34" s="54"/>
      <c r="L34" s="54"/>
      <c r="M34" s="54"/>
      <c r="N34" s="54"/>
      <c r="O34" s="54"/>
      <c r="P34" s="54"/>
      <c r="Q34" s="54"/>
    </row>
    <row r="35" spans="1:17" ht="15.75" customHeight="1" x14ac:dyDescent="0.2">
      <c r="A35" s="54"/>
      <c r="B35" s="54"/>
      <c r="C35" s="54"/>
      <c r="D35" s="54"/>
      <c r="E35" s="54"/>
      <c r="F35" s="54"/>
      <c r="G35" s="54"/>
      <c r="H35" s="54"/>
      <c r="I35" s="54"/>
      <c r="J35" s="54"/>
      <c r="K35" s="54"/>
      <c r="L35" s="54"/>
      <c r="M35" s="54"/>
      <c r="N35" s="54"/>
      <c r="O35" s="54"/>
      <c r="P35" s="54"/>
      <c r="Q35" s="54"/>
    </row>
    <row r="36" spans="1:17" ht="15.75" customHeight="1" x14ac:dyDescent="0.2">
      <c r="A36" s="54"/>
      <c r="B36" s="54"/>
      <c r="C36" s="54"/>
      <c r="D36" s="54"/>
      <c r="E36" s="54"/>
      <c r="F36" s="54"/>
      <c r="G36" s="54"/>
      <c r="H36" s="54"/>
      <c r="I36" s="54"/>
      <c r="J36" s="54"/>
      <c r="K36" s="54"/>
      <c r="L36" s="54"/>
      <c r="M36" s="54"/>
      <c r="N36" s="54"/>
      <c r="O36" s="54"/>
      <c r="P36" s="54"/>
      <c r="Q36" s="54"/>
    </row>
    <row r="37" spans="1:17" ht="15.75" customHeight="1" x14ac:dyDescent="0.2">
      <c r="A37" s="54"/>
      <c r="B37" s="54"/>
      <c r="C37" s="54"/>
      <c r="D37" s="54"/>
      <c r="E37" s="54"/>
      <c r="F37" s="54"/>
      <c r="G37" s="54"/>
      <c r="H37" s="54"/>
      <c r="I37" s="54"/>
      <c r="J37" s="54"/>
      <c r="K37" s="54"/>
      <c r="L37" s="54"/>
      <c r="M37" s="54"/>
      <c r="N37" s="54"/>
      <c r="O37" s="54"/>
      <c r="P37" s="54"/>
      <c r="Q37" s="54"/>
    </row>
    <row r="38" spans="1:17" ht="15.75" customHeight="1" x14ac:dyDescent="0.2">
      <c r="A38" s="54"/>
      <c r="B38" s="54"/>
      <c r="C38" s="54"/>
      <c r="D38" s="54"/>
      <c r="E38" s="54"/>
      <c r="F38" s="54"/>
      <c r="G38" s="54"/>
      <c r="H38" s="54"/>
      <c r="I38" s="54"/>
      <c r="J38" s="54"/>
      <c r="K38" s="54"/>
      <c r="L38" s="54"/>
      <c r="M38" s="54"/>
      <c r="N38" s="54"/>
      <c r="O38" s="54"/>
      <c r="P38" s="54"/>
      <c r="Q38" s="54"/>
    </row>
    <row r="39" spans="1:17" ht="15.75" customHeight="1" x14ac:dyDescent="0.2">
      <c r="A39" s="54"/>
      <c r="B39" s="54"/>
      <c r="C39" s="54"/>
      <c r="D39" s="54"/>
      <c r="E39" s="54"/>
      <c r="F39" s="54"/>
      <c r="G39" s="54"/>
      <c r="H39" s="54"/>
      <c r="I39" s="54"/>
      <c r="J39" s="54"/>
      <c r="K39" s="54"/>
      <c r="L39" s="54"/>
      <c r="M39" s="54"/>
      <c r="N39" s="54"/>
      <c r="O39" s="54"/>
      <c r="P39" s="54"/>
      <c r="Q39" s="54"/>
    </row>
    <row r="40" spans="1:17" ht="15.75" customHeight="1" x14ac:dyDescent="0.2">
      <c r="A40" s="54"/>
      <c r="B40" s="54"/>
      <c r="C40" s="54"/>
      <c r="D40" s="54"/>
      <c r="E40" s="54"/>
      <c r="F40" s="54"/>
      <c r="G40" s="54"/>
      <c r="H40" s="54"/>
      <c r="I40" s="54"/>
      <c r="J40" s="54"/>
      <c r="K40" s="54"/>
      <c r="L40" s="54"/>
      <c r="M40" s="54"/>
      <c r="N40" s="54"/>
      <c r="O40" s="54"/>
      <c r="P40" s="54"/>
      <c r="Q40" s="54"/>
    </row>
    <row r="41" spans="1:17" ht="15.75" customHeight="1" x14ac:dyDescent="0.2">
      <c r="A41" s="54"/>
      <c r="B41" s="54"/>
      <c r="C41" s="54"/>
      <c r="D41" s="54"/>
      <c r="E41" s="54"/>
      <c r="F41" s="54"/>
      <c r="G41" s="54"/>
      <c r="H41" s="54"/>
      <c r="I41" s="54"/>
      <c r="J41" s="54"/>
      <c r="K41" s="54"/>
      <c r="L41" s="54"/>
      <c r="M41" s="54"/>
      <c r="N41" s="54"/>
      <c r="O41" s="54"/>
      <c r="P41" s="54"/>
      <c r="Q41" s="54"/>
    </row>
    <row r="42" spans="1:17" ht="15.75" customHeight="1" x14ac:dyDescent="0.2">
      <c r="A42" s="54"/>
      <c r="B42" s="54"/>
      <c r="C42" s="54"/>
      <c r="D42" s="54"/>
      <c r="E42" s="54"/>
      <c r="F42" s="54"/>
      <c r="G42" s="54"/>
      <c r="H42" s="54"/>
      <c r="I42" s="54"/>
      <c r="J42" s="54"/>
      <c r="K42" s="54"/>
      <c r="L42" s="54"/>
      <c r="M42" s="54"/>
      <c r="N42" s="54"/>
      <c r="O42" s="54"/>
      <c r="P42" s="54"/>
      <c r="Q42" s="54"/>
    </row>
    <row r="43" spans="1:17" ht="15.75" customHeight="1" x14ac:dyDescent="0.2">
      <c r="A43" s="54"/>
      <c r="B43" s="54"/>
      <c r="C43" s="54"/>
      <c r="D43" s="54"/>
      <c r="E43" s="54"/>
      <c r="F43" s="54"/>
      <c r="G43" s="54"/>
      <c r="H43" s="54"/>
      <c r="I43" s="54"/>
      <c r="J43" s="54"/>
      <c r="K43" s="54" t="s">
        <v>102</v>
      </c>
      <c r="L43" s="54"/>
      <c r="M43" s="54"/>
      <c r="N43" s="54"/>
      <c r="O43" s="54"/>
      <c r="P43" s="54"/>
      <c r="Q43" s="54"/>
    </row>
    <row r="44" spans="1:17" ht="15.75" customHeight="1" x14ac:dyDescent="0.2">
      <c r="A44" s="54"/>
      <c r="B44" s="54"/>
      <c r="C44" s="54"/>
      <c r="D44" s="54"/>
      <c r="E44" s="54"/>
      <c r="F44" s="54"/>
      <c r="G44" s="54"/>
      <c r="H44" s="54"/>
      <c r="I44" s="54"/>
      <c r="J44" s="54"/>
      <c r="K44" s="54" t="s">
        <v>83</v>
      </c>
      <c r="L44" s="54"/>
      <c r="M44" s="54"/>
      <c r="N44" s="54"/>
      <c r="O44" s="54"/>
      <c r="P44" s="54"/>
      <c r="Q44" s="54"/>
    </row>
    <row r="45" spans="1:17" ht="15.75" customHeight="1" x14ac:dyDescent="0.2">
      <c r="A45" s="54"/>
      <c r="B45" s="54"/>
      <c r="C45" s="54"/>
      <c r="D45" s="54"/>
      <c r="E45" s="54"/>
      <c r="F45" s="54"/>
      <c r="G45" s="54"/>
      <c r="H45" s="54"/>
      <c r="I45" s="54"/>
      <c r="J45" s="54"/>
      <c r="K45" s="54"/>
      <c r="L45" s="54"/>
      <c r="M45" s="54"/>
      <c r="N45" s="54"/>
      <c r="O45" s="54"/>
      <c r="P45" s="54"/>
      <c r="Q45" s="54"/>
    </row>
    <row r="46" spans="1:17" ht="15.75" customHeight="1" x14ac:dyDescent="0.2">
      <c r="A46" s="54"/>
      <c r="B46" s="54"/>
      <c r="C46" s="54"/>
      <c r="D46" s="54"/>
      <c r="E46" s="54"/>
      <c r="F46" s="54"/>
      <c r="G46" s="54"/>
      <c r="H46" s="54"/>
      <c r="I46" s="54"/>
      <c r="J46" s="54"/>
      <c r="K46" s="54"/>
      <c r="L46" s="54"/>
      <c r="M46" s="54"/>
      <c r="N46" s="54"/>
      <c r="O46" s="54"/>
      <c r="P46" s="54"/>
      <c r="Q46" s="54"/>
    </row>
    <row r="47" spans="1:17" ht="15.75" customHeight="1" x14ac:dyDescent="0.2">
      <c r="A47" s="54"/>
      <c r="B47" s="54"/>
      <c r="C47" s="54"/>
      <c r="D47" s="54"/>
      <c r="E47" s="54"/>
      <c r="F47" s="54"/>
      <c r="G47" s="54"/>
      <c r="H47" s="54"/>
      <c r="I47" s="54"/>
      <c r="J47" s="54"/>
      <c r="K47" s="54"/>
      <c r="L47" s="54"/>
      <c r="M47" s="54"/>
      <c r="N47" s="54"/>
      <c r="O47" s="54"/>
      <c r="P47" s="54"/>
      <c r="Q47" s="54"/>
    </row>
    <row r="48" spans="1:17" ht="15.75" customHeight="1" x14ac:dyDescent="0.2">
      <c r="A48" s="54"/>
      <c r="B48" s="54"/>
      <c r="C48" s="54"/>
      <c r="D48" s="54"/>
      <c r="E48" s="54"/>
      <c r="F48" s="54"/>
      <c r="G48" s="54"/>
      <c r="H48" s="54"/>
      <c r="I48" s="54"/>
      <c r="J48" s="54"/>
      <c r="K48" s="54"/>
      <c r="L48" s="54"/>
      <c r="M48" s="54"/>
      <c r="N48" s="54"/>
      <c r="O48" s="54"/>
      <c r="P48" s="54"/>
      <c r="Q48" s="54"/>
    </row>
    <row r="49" spans="1:17" ht="15.75" customHeight="1" x14ac:dyDescent="0.2">
      <c r="A49" s="54"/>
      <c r="B49" s="54"/>
      <c r="C49" s="54"/>
      <c r="D49" s="54"/>
      <c r="E49" s="54"/>
      <c r="F49" s="54"/>
      <c r="G49" s="54"/>
      <c r="H49" s="54"/>
      <c r="I49" s="54"/>
      <c r="J49" s="54"/>
      <c r="K49" s="54"/>
      <c r="L49" s="54"/>
      <c r="M49" s="54"/>
      <c r="N49" s="54"/>
      <c r="O49" s="54"/>
      <c r="P49" s="54"/>
      <c r="Q49" s="54"/>
    </row>
    <row r="50" spans="1:17" ht="15.75" customHeight="1" x14ac:dyDescent="0.2">
      <c r="A50" s="54"/>
      <c r="B50" s="54"/>
      <c r="C50" s="54"/>
      <c r="D50" s="54"/>
      <c r="E50" s="54"/>
      <c r="F50" s="54"/>
      <c r="G50" s="54"/>
      <c r="H50" s="54"/>
      <c r="I50" s="54"/>
      <c r="J50" s="54"/>
      <c r="K50" s="54"/>
      <c r="L50" s="54"/>
      <c r="M50" s="54"/>
      <c r="N50" s="54"/>
      <c r="O50" s="54"/>
      <c r="P50" s="54"/>
      <c r="Q50" s="54"/>
    </row>
    <row r="51" spans="1:17" ht="15.75" customHeight="1" x14ac:dyDescent="0.2">
      <c r="A51" s="54"/>
      <c r="B51" s="54"/>
      <c r="C51" s="54"/>
      <c r="D51" s="54"/>
      <c r="E51" s="54"/>
      <c r="F51" s="54"/>
      <c r="G51" s="54"/>
      <c r="H51" s="54"/>
      <c r="I51" s="54"/>
      <c r="J51" s="54"/>
      <c r="K51" s="54"/>
      <c r="L51" s="54"/>
      <c r="M51" s="54"/>
      <c r="N51" s="54"/>
      <c r="O51" s="54"/>
      <c r="P51" s="54"/>
      <c r="Q51" s="54"/>
    </row>
    <row r="52" spans="1:17" ht="15.75" customHeight="1" x14ac:dyDescent="0.2">
      <c r="A52" s="54"/>
      <c r="B52" s="54"/>
      <c r="C52" s="54"/>
      <c r="D52" s="54"/>
      <c r="E52" s="54"/>
      <c r="F52" s="54"/>
      <c r="G52" s="54"/>
      <c r="H52" s="54"/>
      <c r="I52" s="54"/>
      <c r="J52" s="54"/>
      <c r="K52" s="54"/>
      <c r="L52" s="54"/>
      <c r="M52" s="54"/>
      <c r="N52" s="54"/>
      <c r="O52" s="54"/>
      <c r="P52" s="54"/>
      <c r="Q52" s="54"/>
    </row>
    <row r="53" spans="1:17" ht="15.75" customHeight="1" x14ac:dyDescent="0.2">
      <c r="A53" s="54"/>
      <c r="B53" s="54"/>
      <c r="C53" s="54"/>
      <c r="D53" s="54"/>
      <c r="E53" s="54"/>
      <c r="F53" s="54"/>
      <c r="G53" s="54"/>
      <c r="H53" s="54"/>
      <c r="I53" s="54"/>
      <c r="J53" s="54"/>
      <c r="K53" s="54"/>
      <c r="L53" s="54"/>
      <c r="M53" s="54"/>
      <c r="N53" s="54"/>
      <c r="O53" s="54"/>
      <c r="P53" s="54"/>
      <c r="Q53" s="54"/>
    </row>
    <row r="54" spans="1:17" ht="15.75" customHeight="1" x14ac:dyDescent="0.2">
      <c r="A54" s="54"/>
      <c r="B54" s="54"/>
      <c r="C54" s="54"/>
      <c r="D54" s="54"/>
      <c r="E54" s="54"/>
      <c r="F54" s="54"/>
      <c r="G54" s="54"/>
      <c r="H54" s="54"/>
      <c r="I54" s="54"/>
      <c r="J54" s="54"/>
      <c r="K54" s="71"/>
      <c r="L54" s="54"/>
      <c r="M54" s="54"/>
      <c r="N54" s="54"/>
      <c r="O54" s="54"/>
      <c r="P54" s="54"/>
      <c r="Q54" s="54"/>
    </row>
    <row r="55" spans="1:17" ht="15.75" customHeight="1" x14ac:dyDescent="0.2">
      <c r="A55" s="54"/>
      <c r="B55" s="54"/>
      <c r="C55" s="54"/>
      <c r="D55" s="54"/>
      <c r="E55" s="54"/>
      <c r="F55" s="54"/>
      <c r="G55" s="54"/>
      <c r="H55" s="54"/>
      <c r="I55" s="54"/>
      <c r="J55" s="54"/>
      <c r="K55" s="54"/>
      <c r="L55" s="54"/>
      <c r="M55" s="54"/>
      <c r="N55" s="54"/>
      <c r="O55" s="54"/>
      <c r="P55" s="54"/>
      <c r="Q55" s="54"/>
    </row>
    <row r="56" spans="1:17" ht="15.75" customHeight="1" x14ac:dyDescent="0.2">
      <c r="A56" s="54"/>
      <c r="B56" s="54"/>
      <c r="C56" s="54"/>
      <c r="D56" s="54"/>
      <c r="E56" s="54"/>
      <c r="F56" s="54"/>
      <c r="G56" s="54"/>
      <c r="H56" s="54"/>
      <c r="I56" s="54"/>
      <c r="J56" s="54"/>
      <c r="K56" s="54"/>
      <c r="L56" s="54"/>
      <c r="M56" s="54"/>
      <c r="N56" s="54"/>
      <c r="O56" s="54"/>
      <c r="P56" s="54"/>
      <c r="Q56" s="54"/>
    </row>
    <row r="57" spans="1:17" ht="15.75" customHeight="1" x14ac:dyDescent="0.2">
      <c r="A57" s="54"/>
      <c r="B57" s="54"/>
      <c r="C57" s="54"/>
      <c r="D57" s="54"/>
      <c r="E57" s="54"/>
      <c r="F57" s="54"/>
      <c r="G57" s="54"/>
      <c r="H57" s="54"/>
      <c r="I57" s="54"/>
      <c r="J57" s="54"/>
      <c r="K57" s="54"/>
      <c r="L57" s="54"/>
      <c r="M57" s="54"/>
      <c r="N57" s="54"/>
      <c r="O57" s="54"/>
      <c r="P57" s="54"/>
      <c r="Q57" s="54"/>
    </row>
    <row r="58" spans="1:17" ht="15.75" customHeight="1" x14ac:dyDescent="0.2">
      <c r="A58" s="54"/>
      <c r="B58" s="54"/>
      <c r="C58" s="54"/>
      <c r="D58" s="54"/>
      <c r="E58" s="54"/>
      <c r="F58" s="54"/>
      <c r="G58" s="54"/>
      <c r="H58" s="54"/>
      <c r="I58" s="54"/>
      <c r="J58" s="54"/>
      <c r="K58" s="54"/>
      <c r="L58" s="54"/>
      <c r="M58" s="54"/>
      <c r="N58" s="54"/>
      <c r="O58" s="54"/>
      <c r="P58" s="54"/>
      <c r="Q58" s="54"/>
    </row>
    <row r="59" spans="1:17" ht="15.75" customHeight="1" x14ac:dyDescent="0.2">
      <c r="A59" s="54"/>
      <c r="B59" s="54"/>
      <c r="C59" s="54"/>
      <c r="D59" s="54"/>
      <c r="E59" s="54"/>
      <c r="F59" s="54"/>
      <c r="G59" s="54"/>
      <c r="H59" s="54"/>
      <c r="I59" s="54"/>
      <c r="J59" s="54"/>
      <c r="K59" s="54"/>
      <c r="L59" s="54"/>
      <c r="M59" s="54"/>
      <c r="N59" s="54"/>
      <c r="O59" s="54"/>
      <c r="P59" s="54"/>
      <c r="Q59" s="54"/>
    </row>
    <row r="60" spans="1:17" ht="15.75" customHeight="1" x14ac:dyDescent="0.2">
      <c r="A60" s="54"/>
      <c r="B60" s="54"/>
      <c r="C60" s="54"/>
      <c r="D60" s="54"/>
      <c r="E60" s="54"/>
      <c r="F60" s="54"/>
      <c r="G60" s="54"/>
      <c r="H60" s="54"/>
      <c r="I60" s="54"/>
      <c r="J60" s="54"/>
      <c r="K60" s="54"/>
      <c r="L60" s="54"/>
      <c r="M60" s="54"/>
      <c r="N60" s="54"/>
      <c r="O60" s="54"/>
      <c r="P60" s="54"/>
      <c r="Q60" s="54"/>
    </row>
    <row r="61" spans="1:17" ht="15.75" customHeight="1" x14ac:dyDescent="0.2">
      <c r="A61" s="54"/>
      <c r="B61" s="54"/>
      <c r="C61" s="54"/>
      <c r="D61" s="54"/>
      <c r="E61" s="54"/>
      <c r="F61" s="54"/>
      <c r="G61" s="54"/>
      <c r="H61" s="54"/>
      <c r="I61" s="54"/>
      <c r="J61" s="54"/>
      <c r="K61" s="54"/>
      <c r="L61" s="54"/>
      <c r="M61" s="54"/>
      <c r="N61" s="54"/>
      <c r="O61" s="54"/>
      <c r="P61" s="54"/>
      <c r="Q61" s="54"/>
    </row>
    <row r="62" spans="1:17" ht="15.75" customHeight="1" x14ac:dyDescent="0.2">
      <c r="A62" s="54"/>
      <c r="B62" s="54"/>
      <c r="C62" s="54"/>
      <c r="D62" s="54"/>
      <c r="E62" s="54"/>
      <c r="F62" s="54"/>
      <c r="G62" s="54"/>
      <c r="H62" s="54"/>
      <c r="I62" s="54"/>
      <c r="J62" s="54"/>
      <c r="K62" s="54"/>
      <c r="L62" s="54"/>
      <c r="M62" s="54"/>
      <c r="N62" s="54"/>
      <c r="O62" s="54"/>
      <c r="P62" s="54"/>
      <c r="Q62" s="54"/>
    </row>
    <row r="63" spans="1:17" ht="15.75" customHeight="1" x14ac:dyDescent="0.2">
      <c r="A63" s="54"/>
      <c r="B63" s="54"/>
      <c r="C63" s="54"/>
      <c r="D63" s="54"/>
      <c r="E63" s="54"/>
      <c r="F63" s="54"/>
      <c r="G63" s="54"/>
      <c r="H63" s="54"/>
      <c r="I63" s="54"/>
      <c r="J63" s="54"/>
      <c r="K63" s="54"/>
      <c r="L63" s="54"/>
      <c r="M63" s="54"/>
      <c r="N63" s="54"/>
      <c r="O63" s="54"/>
      <c r="P63" s="54"/>
      <c r="Q63" s="54"/>
    </row>
    <row r="64" spans="1:17" ht="15.75" customHeight="1" x14ac:dyDescent="0.2">
      <c r="A64" s="54"/>
      <c r="B64" s="54"/>
      <c r="C64" s="54"/>
      <c r="D64" s="54"/>
      <c r="E64" s="54"/>
      <c r="F64" s="54"/>
      <c r="G64" s="54"/>
      <c r="H64" s="54"/>
      <c r="I64" s="54"/>
      <c r="J64" s="54"/>
      <c r="K64" s="54"/>
      <c r="L64" s="54"/>
      <c r="M64" s="54"/>
      <c r="N64" s="54"/>
      <c r="O64" s="54"/>
      <c r="P64" s="54"/>
      <c r="Q64" s="54"/>
    </row>
    <row r="65" spans="1:17" ht="15.75" customHeight="1" x14ac:dyDescent="0.2">
      <c r="A65" s="54"/>
      <c r="B65" s="54"/>
      <c r="C65" s="54"/>
      <c r="D65" s="54"/>
      <c r="E65" s="54"/>
      <c r="F65" s="54"/>
      <c r="G65" s="54"/>
      <c r="H65" s="54"/>
      <c r="I65" s="54"/>
      <c r="J65" s="54"/>
      <c r="K65" s="54"/>
      <c r="L65" s="54"/>
      <c r="M65" s="54"/>
      <c r="N65" s="54"/>
      <c r="O65" s="54"/>
      <c r="P65" s="54"/>
      <c r="Q65" s="54"/>
    </row>
    <row r="66" spans="1:17" ht="15.75" customHeight="1" x14ac:dyDescent="0.2">
      <c r="A66" s="54"/>
      <c r="B66" s="54"/>
      <c r="C66" s="54"/>
      <c r="D66" s="54"/>
      <c r="E66" s="54"/>
      <c r="F66" s="54"/>
      <c r="G66" s="54"/>
      <c r="H66" s="54"/>
      <c r="I66" s="54"/>
      <c r="J66" s="54"/>
      <c r="K66" s="54"/>
      <c r="L66" s="54"/>
      <c r="M66" s="54"/>
      <c r="N66" s="54"/>
      <c r="O66" s="54"/>
      <c r="P66" s="54"/>
      <c r="Q66" s="54"/>
    </row>
    <row r="67" spans="1:17" ht="15.75" customHeight="1" x14ac:dyDescent="0.2">
      <c r="A67" s="54"/>
      <c r="B67" s="54"/>
      <c r="C67" s="54"/>
      <c r="D67" s="54"/>
      <c r="E67" s="54"/>
      <c r="F67" s="54"/>
      <c r="G67" s="54"/>
      <c r="H67" s="54"/>
      <c r="I67" s="54"/>
      <c r="J67" s="54"/>
      <c r="K67" s="54"/>
      <c r="L67" s="54"/>
      <c r="M67" s="54"/>
      <c r="N67" s="54"/>
      <c r="O67" s="54"/>
      <c r="P67" s="54"/>
      <c r="Q67" s="54"/>
    </row>
    <row r="68" spans="1:17" ht="15.75" customHeight="1" x14ac:dyDescent="0.2">
      <c r="A68" s="54"/>
      <c r="B68" s="54"/>
      <c r="C68" s="54"/>
      <c r="D68" s="54"/>
      <c r="E68" s="54"/>
      <c r="F68" s="54"/>
      <c r="G68" s="54"/>
      <c r="H68" s="54"/>
      <c r="I68" s="54"/>
      <c r="J68" s="54"/>
      <c r="K68" s="54"/>
      <c r="L68" s="54"/>
      <c r="M68" s="54"/>
      <c r="N68" s="54"/>
      <c r="O68" s="54"/>
      <c r="P68" s="54"/>
      <c r="Q68" s="54"/>
    </row>
    <row r="69" spans="1:17" ht="15.75" customHeight="1" x14ac:dyDescent="0.2">
      <c r="A69" s="54"/>
      <c r="B69" s="54"/>
      <c r="C69" s="54"/>
      <c r="D69" s="54"/>
      <c r="E69" s="54"/>
      <c r="F69" s="54"/>
      <c r="G69" s="54"/>
      <c r="H69" s="54"/>
      <c r="I69" s="54"/>
      <c r="J69" s="54"/>
      <c r="K69" s="54"/>
      <c r="L69" s="54"/>
      <c r="M69" s="54"/>
      <c r="N69" s="54"/>
      <c r="O69" s="54"/>
      <c r="P69" s="54"/>
      <c r="Q69" s="54"/>
    </row>
    <row r="70" spans="1:17" ht="15.75" customHeight="1" x14ac:dyDescent="0.2">
      <c r="A70" s="54"/>
      <c r="B70" s="54"/>
      <c r="C70" s="54"/>
      <c r="D70" s="54"/>
      <c r="E70" s="54"/>
      <c r="F70" s="54"/>
      <c r="G70" s="54"/>
      <c r="H70" s="54"/>
      <c r="I70" s="54"/>
      <c r="J70" s="54"/>
      <c r="K70" s="54"/>
      <c r="L70" s="54"/>
      <c r="M70" s="54"/>
      <c r="N70" s="54"/>
      <c r="O70" s="54"/>
      <c r="P70" s="54"/>
      <c r="Q70" s="54"/>
    </row>
    <row r="71" spans="1:17" ht="15.75" customHeight="1" x14ac:dyDescent="0.2">
      <c r="A71" s="54"/>
      <c r="B71" s="54"/>
      <c r="C71" s="54"/>
      <c r="D71" s="54"/>
      <c r="E71" s="54"/>
      <c r="F71" s="54"/>
      <c r="G71" s="54"/>
      <c r="H71" s="54"/>
      <c r="I71" s="54"/>
      <c r="J71" s="54"/>
      <c r="K71" s="54"/>
      <c r="L71" s="54"/>
      <c r="M71" s="54"/>
      <c r="N71" s="54"/>
      <c r="O71" s="54"/>
      <c r="P71" s="54"/>
      <c r="Q71" s="54"/>
    </row>
    <row r="72" spans="1:17" ht="15.75" customHeight="1" x14ac:dyDescent="0.2">
      <c r="A72" s="54"/>
      <c r="B72" s="54"/>
      <c r="C72" s="54"/>
      <c r="D72" s="54"/>
      <c r="E72" s="54"/>
      <c r="F72" s="54"/>
      <c r="G72" s="54"/>
      <c r="H72" s="54"/>
      <c r="I72" s="54"/>
      <c r="J72" s="54"/>
      <c r="K72" s="54"/>
      <c r="L72" s="54"/>
      <c r="M72" s="54"/>
      <c r="N72" s="54"/>
      <c r="O72" s="54"/>
      <c r="P72" s="54"/>
      <c r="Q72" s="54"/>
    </row>
    <row r="73" spans="1:17" ht="15.75" customHeight="1" x14ac:dyDescent="0.2">
      <c r="A73" s="54"/>
      <c r="B73" s="54"/>
      <c r="C73" s="54"/>
      <c r="D73" s="54"/>
      <c r="E73" s="54"/>
      <c r="F73" s="54"/>
      <c r="G73" s="54"/>
      <c r="H73" s="54"/>
      <c r="I73" s="54"/>
      <c r="J73" s="54"/>
      <c r="K73" s="54"/>
      <c r="L73" s="54"/>
      <c r="M73" s="54"/>
      <c r="N73" s="54"/>
      <c r="O73" s="54"/>
      <c r="P73" s="54"/>
      <c r="Q73" s="54"/>
    </row>
    <row r="74" spans="1:17" ht="15.75" customHeight="1" x14ac:dyDescent="0.2">
      <c r="A74" s="54"/>
      <c r="B74" s="54"/>
      <c r="C74" s="54"/>
      <c r="D74" s="54"/>
      <c r="E74" s="54"/>
      <c r="F74" s="54"/>
      <c r="G74" s="54"/>
      <c r="H74" s="54"/>
      <c r="I74" s="54"/>
      <c r="J74" s="54"/>
      <c r="K74" s="54"/>
      <c r="L74" s="54"/>
      <c r="M74" s="54"/>
      <c r="N74" s="54"/>
      <c r="O74" s="54"/>
      <c r="P74" s="54"/>
      <c r="Q74" s="54"/>
    </row>
    <row r="75" spans="1:17" ht="15.75" customHeight="1" x14ac:dyDescent="0.2">
      <c r="A75" s="54"/>
      <c r="B75" s="54"/>
      <c r="C75" s="54"/>
      <c r="D75" s="54"/>
      <c r="E75" s="54"/>
      <c r="F75" s="54"/>
      <c r="G75" s="54"/>
      <c r="H75" s="54"/>
      <c r="I75" s="54"/>
      <c r="J75" s="54"/>
      <c r="K75" s="54"/>
      <c r="L75" s="54"/>
      <c r="M75" s="54"/>
      <c r="N75" s="54"/>
      <c r="O75" s="54"/>
      <c r="P75" s="54"/>
      <c r="Q75" s="54"/>
    </row>
    <row r="76" spans="1:17" ht="15.75" customHeight="1" x14ac:dyDescent="0.2">
      <c r="A76" s="54"/>
      <c r="B76" s="54"/>
      <c r="C76" s="54"/>
      <c r="D76" s="54"/>
      <c r="E76" s="54"/>
      <c r="F76" s="54"/>
      <c r="G76" s="54"/>
      <c r="H76" s="54"/>
      <c r="I76" s="54"/>
      <c r="J76" s="54"/>
      <c r="K76" s="54"/>
      <c r="L76" s="54"/>
      <c r="M76" s="54"/>
      <c r="N76" s="54"/>
      <c r="O76" s="54"/>
      <c r="P76" s="54"/>
      <c r="Q76" s="54"/>
    </row>
    <row r="77" spans="1:17" ht="15.75" customHeight="1" x14ac:dyDescent="0.2">
      <c r="A77" s="54"/>
      <c r="B77" s="54"/>
      <c r="C77" s="54"/>
      <c r="D77" s="54"/>
      <c r="E77" s="54"/>
      <c r="F77" s="54"/>
      <c r="G77" s="54"/>
      <c r="H77" s="54"/>
      <c r="I77" s="54"/>
      <c r="J77" s="54"/>
      <c r="K77" s="54"/>
      <c r="L77" s="54"/>
      <c r="M77" s="54"/>
      <c r="N77" s="54"/>
      <c r="O77" s="54"/>
      <c r="P77" s="54"/>
      <c r="Q77" s="54"/>
    </row>
    <row r="78" spans="1:17" ht="15.75" customHeight="1" x14ac:dyDescent="0.2">
      <c r="A78" s="54"/>
      <c r="B78" s="54"/>
      <c r="C78" s="54"/>
      <c r="D78" s="54"/>
      <c r="E78" s="54"/>
      <c r="F78" s="54"/>
      <c r="G78" s="54"/>
      <c r="H78" s="54"/>
      <c r="I78" s="54"/>
      <c r="J78" s="54"/>
      <c r="K78" s="54"/>
      <c r="L78" s="54"/>
      <c r="M78" s="54"/>
      <c r="N78" s="54"/>
      <c r="O78" s="54"/>
      <c r="P78" s="54"/>
      <c r="Q78" s="54"/>
    </row>
    <row r="79" spans="1:17" ht="15.75" customHeight="1" x14ac:dyDescent="0.2">
      <c r="A79" s="54"/>
      <c r="B79" s="54"/>
      <c r="C79" s="54"/>
      <c r="D79" s="54"/>
      <c r="E79" s="54"/>
      <c r="F79" s="54"/>
      <c r="G79" s="54"/>
      <c r="H79" s="54"/>
      <c r="I79" s="54"/>
      <c r="J79" s="54"/>
      <c r="K79" s="54"/>
      <c r="L79" s="54"/>
      <c r="M79" s="54"/>
      <c r="N79" s="54"/>
      <c r="O79" s="54"/>
      <c r="P79" s="54"/>
      <c r="Q79" s="54"/>
    </row>
    <row r="80" spans="1:17" ht="15.75" customHeight="1" x14ac:dyDescent="0.2">
      <c r="A80" s="54"/>
      <c r="B80" s="54"/>
      <c r="C80" s="54"/>
      <c r="D80" s="54"/>
      <c r="E80" s="54"/>
      <c r="F80" s="54"/>
      <c r="G80" s="54"/>
      <c r="H80" s="54"/>
      <c r="I80" s="54"/>
      <c r="J80" s="54"/>
      <c r="K80" s="54"/>
      <c r="L80" s="54"/>
      <c r="M80" s="54"/>
      <c r="N80" s="54"/>
      <c r="O80" s="54"/>
      <c r="P80" s="54"/>
      <c r="Q80" s="54"/>
    </row>
    <row r="81" spans="1:17" ht="15.75" customHeight="1" x14ac:dyDescent="0.2">
      <c r="A81" s="54"/>
      <c r="B81" s="54"/>
      <c r="C81" s="54"/>
      <c r="D81" s="54"/>
      <c r="E81" s="54"/>
      <c r="F81" s="54"/>
      <c r="G81" s="54"/>
      <c r="H81" s="54"/>
      <c r="I81" s="54"/>
      <c r="J81" s="54"/>
      <c r="K81" s="54"/>
      <c r="L81" s="54"/>
      <c r="M81" s="54"/>
      <c r="N81" s="54"/>
      <c r="O81" s="54"/>
      <c r="P81" s="54"/>
      <c r="Q81" s="54"/>
    </row>
    <row r="82" spans="1:17" ht="15.75" customHeight="1" x14ac:dyDescent="0.2">
      <c r="A82" s="54"/>
      <c r="B82" s="54"/>
      <c r="C82" s="54"/>
      <c r="D82" s="54"/>
      <c r="E82" s="54"/>
      <c r="F82" s="54"/>
      <c r="G82" s="54"/>
      <c r="H82" s="54"/>
      <c r="I82" s="54"/>
      <c r="J82" s="54"/>
      <c r="K82" s="54"/>
      <c r="L82" s="54"/>
      <c r="M82" s="54"/>
      <c r="N82" s="54"/>
      <c r="O82" s="54"/>
      <c r="P82" s="54"/>
      <c r="Q82" s="54"/>
    </row>
    <row r="83" spans="1:17" ht="15.75" customHeight="1" x14ac:dyDescent="0.2">
      <c r="A83" s="54"/>
      <c r="B83" s="54"/>
      <c r="C83" s="54"/>
      <c r="D83" s="54"/>
      <c r="E83" s="54"/>
      <c r="F83" s="54"/>
      <c r="G83" s="54"/>
      <c r="H83" s="54"/>
      <c r="I83" s="54"/>
      <c r="J83" s="54"/>
      <c r="K83" s="54"/>
      <c r="L83" s="54"/>
      <c r="M83" s="54"/>
      <c r="N83" s="54"/>
      <c r="O83" s="54"/>
      <c r="P83" s="54"/>
      <c r="Q83" s="54"/>
    </row>
    <row r="84" spans="1:17" ht="15.75" customHeight="1" x14ac:dyDescent="0.2">
      <c r="A84" s="54"/>
      <c r="B84" s="54"/>
      <c r="C84" s="54"/>
      <c r="D84" s="54"/>
      <c r="E84" s="54"/>
      <c r="F84" s="54"/>
      <c r="G84" s="54"/>
      <c r="H84" s="54"/>
      <c r="I84" s="54"/>
      <c r="J84" s="54"/>
      <c r="K84" s="54"/>
      <c r="L84" s="54"/>
      <c r="M84" s="54"/>
      <c r="N84" s="54"/>
      <c r="O84" s="54"/>
      <c r="P84" s="54"/>
      <c r="Q84" s="54"/>
    </row>
    <row r="85" spans="1:17" ht="15.75" customHeight="1" x14ac:dyDescent="0.2">
      <c r="A85" s="54"/>
      <c r="B85" s="54"/>
      <c r="C85" s="54"/>
      <c r="D85" s="54"/>
      <c r="E85" s="54"/>
      <c r="F85" s="54"/>
      <c r="G85" s="54"/>
      <c r="H85" s="54"/>
      <c r="I85" s="54"/>
      <c r="J85" s="54"/>
      <c r="K85" s="54"/>
      <c r="L85" s="54"/>
      <c r="M85" s="54"/>
      <c r="N85" s="54"/>
      <c r="O85" s="54"/>
      <c r="P85" s="54"/>
      <c r="Q85" s="54"/>
    </row>
    <row r="86" spans="1:17" ht="15.75" customHeight="1" x14ac:dyDescent="0.2">
      <c r="A86" s="54"/>
      <c r="B86" s="54"/>
      <c r="C86" s="54"/>
      <c r="D86" s="54"/>
      <c r="E86" s="54"/>
      <c r="F86" s="54"/>
      <c r="G86" s="54"/>
      <c r="H86" s="54"/>
      <c r="I86" s="54"/>
      <c r="J86" s="54"/>
      <c r="K86" s="54"/>
      <c r="L86" s="54"/>
      <c r="M86" s="54"/>
      <c r="N86" s="54"/>
      <c r="O86" s="54"/>
      <c r="P86" s="54"/>
      <c r="Q86" s="54"/>
    </row>
    <row r="87" spans="1:17" ht="15.75" customHeight="1" x14ac:dyDescent="0.2">
      <c r="A87" s="54"/>
      <c r="B87" s="54"/>
      <c r="C87" s="54"/>
      <c r="D87" s="54"/>
      <c r="E87" s="54"/>
      <c r="F87" s="54"/>
      <c r="G87" s="54"/>
      <c r="H87" s="54"/>
      <c r="I87" s="54"/>
      <c r="J87" s="54"/>
      <c r="K87" s="54"/>
      <c r="L87" s="54"/>
      <c r="M87" s="54"/>
      <c r="N87" s="54"/>
      <c r="O87" s="54"/>
      <c r="P87" s="54"/>
      <c r="Q87" s="54"/>
    </row>
    <row r="88" spans="1:17" ht="15.75" customHeight="1" x14ac:dyDescent="0.2">
      <c r="A88" s="54"/>
      <c r="B88" s="54"/>
      <c r="C88" s="54"/>
      <c r="D88" s="54"/>
      <c r="E88" s="54"/>
      <c r="F88" s="54"/>
      <c r="G88" s="54"/>
      <c r="H88" s="54"/>
      <c r="I88" s="54"/>
      <c r="J88" s="54"/>
      <c r="K88" s="54"/>
      <c r="L88" s="54"/>
      <c r="M88" s="54"/>
      <c r="N88" s="54"/>
      <c r="O88" s="54"/>
      <c r="P88" s="54"/>
      <c r="Q88" s="54"/>
    </row>
    <row r="89" spans="1:17" ht="15.75" customHeight="1" x14ac:dyDescent="0.2">
      <c r="A89" s="54"/>
      <c r="B89" s="54"/>
      <c r="C89" s="54"/>
      <c r="D89" s="54"/>
      <c r="E89" s="54"/>
      <c r="F89" s="54"/>
      <c r="G89" s="54"/>
      <c r="H89" s="54"/>
      <c r="I89" s="54"/>
      <c r="J89" s="54"/>
      <c r="K89" s="54"/>
      <c r="L89" s="54"/>
      <c r="M89" s="54"/>
      <c r="N89" s="54"/>
      <c r="O89" s="54"/>
      <c r="P89" s="54"/>
      <c r="Q89" s="54"/>
    </row>
    <row r="90" spans="1:17" ht="15.75" customHeight="1" x14ac:dyDescent="0.2">
      <c r="A90" s="54"/>
      <c r="B90" s="54"/>
      <c r="C90" s="54"/>
      <c r="D90" s="54"/>
      <c r="E90" s="54"/>
      <c r="F90" s="54"/>
      <c r="G90" s="54"/>
      <c r="H90" s="54"/>
      <c r="I90" s="54"/>
      <c r="J90" s="54"/>
      <c r="K90" s="54"/>
      <c r="L90" s="54"/>
      <c r="M90" s="54"/>
      <c r="N90" s="54"/>
      <c r="O90" s="54"/>
      <c r="P90" s="54"/>
      <c r="Q90" s="54"/>
    </row>
    <row r="91" spans="1:17" ht="15.75" customHeight="1" x14ac:dyDescent="0.2">
      <c r="A91" s="54"/>
      <c r="B91" s="54"/>
      <c r="C91" s="54"/>
      <c r="D91" s="54"/>
      <c r="E91" s="54"/>
      <c r="F91" s="54"/>
      <c r="G91" s="54"/>
      <c r="H91" s="54"/>
      <c r="I91" s="54"/>
      <c r="J91" s="54"/>
      <c r="K91" s="54"/>
      <c r="L91" s="54"/>
      <c r="M91" s="54"/>
      <c r="N91" s="54"/>
      <c r="O91" s="54"/>
      <c r="P91" s="54"/>
      <c r="Q91" s="54"/>
    </row>
    <row r="92" spans="1:17" ht="15.75" customHeight="1" x14ac:dyDescent="0.2">
      <c r="A92" s="54"/>
      <c r="B92" s="54"/>
      <c r="C92" s="54"/>
      <c r="D92" s="54"/>
      <c r="E92" s="54"/>
      <c r="F92" s="54"/>
      <c r="G92" s="54"/>
      <c r="H92" s="54"/>
      <c r="I92" s="54"/>
      <c r="J92" s="54"/>
      <c r="K92" s="54"/>
      <c r="L92" s="54"/>
      <c r="M92" s="54"/>
      <c r="N92" s="54"/>
      <c r="O92" s="54"/>
      <c r="P92" s="54"/>
      <c r="Q92" s="54"/>
    </row>
    <row r="93" spans="1:17" ht="15.75" customHeight="1" x14ac:dyDescent="0.2">
      <c r="A93" s="54"/>
      <c r="B93" s="54"/>
      <c r="C93" s="54"/>
      <c r="D93" s="54"/>
      <c r="E93" s="54"/>
      <c r="F93" s="54"/>
      <c r="G93" s="54"/>
      <c r="H93" s="54"/>
      <c r="I93" s="54"/>
      <c r="J93" s="54"/>
      <c r="K93" s="54"/>
      <c r="L93" s="54"/>
      <c r="M93" s="54"/>
      <c r="N93" s="54"/>
      <c r="O93" s="54"/>
      <c r="P93" s="54"/>
      <c r="Q93" s="54"/>
    </row>
    <row r="94" spans="1:17" ht="15.75" customHeight="1" x14ac:dyDescent="0.2">
      <c r="A94" s="54"/>
      <c r="B94" s="54"/>
      <c r="C94" s="54"/>
      <c r="D94" s="54"/>
      <c r="E94" s="54"/>
      <c r="F94" s="54"/>
      <c r="G94" s="54"/>
      <c r="H94" s="54"/>
      <c r="I94" s="54"/>
      <c r="J94" s="54"/>
      <c r="K94" s="54"/>
      <c r="L94" s="54"/>
      <c r="M94" s="54"/>
      <c r="N94" s="54"/>
      <c r="O94" s="54"/>
      <c r="P94" s="54"/>
      <c r="Q94" s="54"/>
    </row>
    <row r="95" spans="1:17" ht="15.75" customHeight="1" x14ac:dyDescent="0.2">
      <c r="A95" s="54"/>
      <c r="B95" s="54"/>
      <c r="C95" s="54"/>
      <c r="D95" s="54"/>
      <c r="E95" s="54"/>
      <c r="F95" s="54"/>
      <c r="G95" s="54"/>
      <c r="H95" s="54"/>
      <c r="I95" s="54"/>
      <c r="J95" s="54"/>
      <c r="K95" s="54"/>
      <c r="L95" s="54"/>
      <c r="M95" s="54"/>
      <c r="N95" s="54"/>
      <c r="O95" s="54"/>
      <c r="P95" s="54"/>
      <c r="Q95" s="54"/>
    </row>
    <row r="96" spans="1:17" ht="15.75" customHeight="1" x14ac:dyDescent="0.2">
      <c r="A96" s="54"/>
      <c r="B96" s="54"/>
      <c r="C96" s="54"/>
      <c r="D96" s="54"/>
      <c r="E96" s="54"/>
      <c r="F96" s="54"/>
      <c r="G96" s="54"/>
      <c r="H96" s="54"/>
      <c r="I96" s="54"/>
      <c r="J96" s="54"/>
      <c r="K96" s="54"/>
      <c r="L96" s="54"/>
      <c r="M96" s="54"/>
      <c r="N96" s="54"/>
      <c r="O96" s="54"/>
      <c r="P96" s="54"/>
      <c r="Q96" s="54"/>
    </row>
    <row r="97" spans="1:17" ht="15.75" customHeight="1" x14ac:dyDescent="0.2">
      <c r="A97" s="54"/>
      <c r="B97" s="54"/>
      <c r="C97" s="54"/>
      <c r="D97" s="54"/>
      <c r="E97" s="54"/>
      <c r="F97" s="54"/>
      <c r="G97" s="54"/>
      <c r="H97" s="54"/>
      <c r="I97" s="54"/>
      <c r="J97" s="54"/>
      <c r="K97" s="54"/>
      <c r="L97" s="54"/>
      <c r="M97" s="54"/>
      <c r="N97" s="54"/>
      <c r="O97" s="54"/>
      <c r="P97" s="54"/>
      <c r="Q97" s="54"/>
    </row>
    <row r="98" spans="1:17" ht="15.75" customHeight="1" x14ac:dyDescent="0.2">
      <c r="A98" s="54"/>
      <c r="B98" s="54"/>
      <c r="C98" s="54"/>
      <c r="D98" s="54"/>
      <c r="E98" s="54"/>
      <c r="F98" s="54"/>
      <c r="G98" s="54"/>
      <c r="H98" s="54"/>
      <c r="I98" s="54"/>
      <c r="J98" s="54"/>
      <c r="K98" s="72"/>
      <c r="L98" s="54"/>
      <c r="M98" s="54"/>
      <c r="N98" s="54"/>
      <c r="O98" s="54"/>
      <c r="P98" s="54"/>
      <c r="Q98" s="54"/>
    </row>
    <row r="99" spans="1:17" ht="15.75" customHeight="1" x14ac:dyDescent="0.2">
      <c r="A99" s="54"/>
      <c r="B99" s="54"/>
      <c r="C99" s="54"/>
      <c r="D99" s="54"/>
      <c r="E99" s="54"/>
      <c r="F99" s="54"/>
      <c r="G99" s="54"/>
      <c r="H99" s="54"/>
      <c r="I99" s="54"/>
      <c r="J99" s="54"/>
      <c r="K99" s="54"/>
      <c r="L99" s="54"/>
      <c r="M99" s="54"/>
      <c r="N99" s="54"/>
      <c r="O99" s="54"/>
      <c r="P99" s="54"/>
      <c r="Q99" s="54"/>
    </row>
    <row r="100" spans="1:17" ht="15.75" customHeight="1" x14ac:dyDescent="0.2">
      <c r="A100" s="54"/>
      <c r="B100" s="54"/>
      <c r="C100" s="54"/>
      <c r="D100" s="54"/>
      <c r="E100" s="54"/>
      <c r="F100" s="54"/>
      <c r="G100" s="54"/>
      <c r="H100" s="54"/>
      <c r="I100" s="54"/>
      <c r="J100" s="54"/>
      <c r="K100" s="54"/>
      <c r="L100" s="54"/>
      <c r="M100" s="54"/>
      <c r="N100" s="54"/>
      <c r="O100" s="54"/>
      <c r="P100" s="54"/>
      <c r="Q100" s="54"/>
    </row>
    <row r="101" spans="1:17" ht="15.75" customHeight="1" x14ac:dyDescent="0.2">
      <c r="A101" s="54"/>
      <c r="B101" s="54"/>
      <c r="C101" s="54"/>
      <c r="D101" s="54"/>
      <c r="E101" s="54"/>
      <c r="F101" s="54"/>
      <c r="G101" s="54"/>
      <c r="H101" s="54"/>
      <c r="I101" s="54"/>
      <c r="J101" s="54"/>
      <c r="K101" s="54"/>
      <c r="L101" s="54"/>
      <c r="M101" s="54"/>
      <c r="N101" s="54"/>
      <c r="O101" s="54"/>
      <c r="P101" s="54"/>
      <c r="Q101" s="54"/>
    </row>
    <row r="102" spans="1:17" ht="15.75" customHeight="1" x14ac:dyDescent="0.2">
      <c r="A102" s="54"/>
      <c r="B102" s="54"/>
      <c r="C102" s="54"/>
      <c r="D102" s="54"/>
      <c r="E102" s="54"/>
      <c r="F102" s="54"/>
      <c r="G102" s="54"/>
      <c r="H102" s="54"/>
      <c r="I102" s="54"/>
      <c r="J102" s="54"/>
      <c r="K102" s="54"/>
      <c r="L102" s="54"/>
      <c r="M102" s="54"/>
      <c r="N102" s="54"/>
      <c r="O102" s="54"/>
      <c r="P102" s="54"/>
      <c r="Q102" s="54"/>
    </row>
    <row r="103" spans="1:17" ht="15.75" customHeight="1" x14ac:dyDescent="0.2">
      <c r="A103" s="54"/>
      <c r="B103" s="54"/>
      <c r="C103" s="54"/>
      <c r="D103" s="54"/>
      <c r="E103" s="54"/>
      <c r="F103" s="54"/>
      <c r="G103" s="54"/>
      <c r="H103" s="54"/>
      <c r="I103" s="54"/>
      <c r="J103" s="54"/>
      <c r="K103" s="72"/>
      <c r="L103" s="54"/>
      <c r="M103" s="54"/>
      <c r="N103" s="54"/>
      <c r="O103" s="54"/>
      <c r="P103" s="54"/>
      <c r="Q103" s="54"/>
    </row>
    <row r="104" spans="1:17" ht="15.75" customHeight="1" x14ac:dyDescent="0.2">
      <c r="A104" s="54"/>
      <c r="B104" s="54"/>
      <c r="C104" s="54"/>
      <c r="D104" s="54"/>
      <c r="E104" s="54"/>
      <c r="F104" s="54"/>
      <c r="G104" s="54"/>
      <c r="H104" s="54"/>
      <c r="I104" s="54"/>
      <c r="J104" s="54"/>
      <c r="K104" s="54"/>
      <c r="L104" s="54"/>
      <c r="M104" s="54"/>
      <c r="N104" s="54"/>
      <c r="O104" s="54"/>
      <c r="P104" s="54"/>
      <c r="Q104" s="54"/>
    </row>
    <row r="105" spans="1:17" ht="15.75" customHeight="1" x14ac:dyDescent="0.2">
      <c r="A105" s="54"/>
      <c r="B105" s="54"/>
      <c r="C105" s="54"/>
      <c r="D105" s="54"/>
      <c r="E105" s="54"/>
      <c r="F105" s="54"/>
      <c r="G105" s="54"/>
      <c r="H105" s="54"/>
      <c r="I105" s="54"/>
      <c r="J105" s="54"/>
      <c r="K105" s="54"/>
      <c r="L105" s="54"/>
      <c r="M105" s="54"/>
      <c r="N105" s="54"/>
      <c r="O105" s="54"/>
      <c r="P105" s="54"/>
      <c r="Q105" s="54"/>
    </row>
    <row r="106" spans="1:17" ht="15.75" customHeight="1" x14ac:dyDescent="0.2">
      <c r="A106" s="54"/>
      <c r="B106" s="54"/>
      <c r="C106" s="54"/>
      <c r="D106" s="54"/>
      <c r="E106" s="54"/>
      <c r="F106" s="54"/>
      <c r="G106" s="54"/>
      <c r="H106" s="54"/>
      <c r="I106" s="54"/>
      <c r="J106" s="54"/>
      <c r="K106" s="54"/>
      <c r="L106" s="54"/>
      <c r="M106" s="54"/>
      <c r="N106" s="54"/>
      <c r="O106" s="54"/>
      <c r="P106" s="54"/>
      <c r="Q106" s="54"/>
    </row>
    <row r="107" spans="1:17" ht="15.75" customHeight="1" x14ac:dyDescent="0.2">
      <c r="A107" s="54"/>
      <c r="B107" s="54"/>
      <c r="C107" s="54"/>
      <c r="D107" s="54"/>
      <c r="E107" s="54"/>
      <c r="F107" s="54"/>
      <c r="G107" s="54"/>
      <c r="H107" s="54"/>
      <c r="I107" s="54"/>
      <c r="J107" s="54"/>
      <c r="K107" s="54"/>
      <c r="L107" s="54"/>
      <c r="M107" s="54"/>
      <c r="N107" s="54"/>
      <c r="O107" s="54"/>
      <c r="P107" s="54"/>
      <c r="Q107" s="54"/>
    </row>
    <row r="108" spans="1:17" ht="15.75" customHeight="1" x14ac:dyDescent="0.2">
      <c r="A108" s="54"/>
      <c r="B108" s="54"/>
      <c r="C108" s="54"/>
      <c r="D108" s="54"/>
      <c r="E108" s="54"/>
      <c r="F108" s="54"/>
      <c r="G108" s="54"/>
      <c r="H108" s="54"/>
      <c r="I108" s="54"/>
      <c r="J108" s="54"/>
      <c r="K108" s="54"/>
      <c r="L108" s="54"/>
      <c r="M108" s="54"/>
      <c r="N108" s="54"/>
      <c r="O108" s="54"/>
      <c r="P108" s="54"/>
      <c r="Q108" s="54"/>
    </row>
    <row r="109" spans="1:17" ht="15.75" customHeight="1" x14ac:dyDescent="0.2">
      <c r="A109" s="54"/>
      <c r="B109" s="54"/>
      <c r="C109" s="54"/>
      <c r="D109" s="54"/>
      <c r="E109" s="54"/>
      <c r="F109" s="54"/>
      <c r="G109" s="54"/>
      <c r="H109" s="54"/>
      <c r="I109" s="54"/>
      <c r="J109" s="54"/>
      <c r="K109" s="54"/>
      <c r="L109" s="54"/>
      <c r="M109" s="54"/>
      <c r="N109" s="54"/>
      <c r="O109" s="54"/>
      <c r="P109" s="54"/>
      <c r="Q109" s="54"/>
    </row>
    <row r="110" spans="1:17" ht="15.75" customHeight="1" x14ac:dyDescent="0.2">
      <c r="A110" s="54"/>
      <c r="B110" s="54"/>
      <c r="C110" s="54"/>
      <c r="D110" s="54"/>
      <c r="E110" s="54"/>
      <c r="F110" s="54"/>
      <c r="G110" s="54"/>
      <c r="H110" s="54"/>
      <c r="I110" s="54"/>
      <c r="J110" s="54"/>
      <c r="K110" s="54"/>
      <c r="L110" s="54"/>
      <c r="M110" s="54"/>
      <c r="N110" s="54"/>
      <c r="O110" s="54"/>
      <c r="P110" s="54"/>
      <c r="Q110" s="54"/>
    </row>
    <row r="111" spans="1:17" ht="15.75" customHeight="1" x14ac:dyDescent="0.2">
      <c r="A111" s="54"/>
      <c r="B111" s="54"/>
      <c r="C111" s="54"/>
      <c r="D111" s="54"/>
      <c r="E111" s="54"/>
      <c r="F111" s="54"/>
      <c r="G111" s="54"/>
      <c r="H111" s="54"/>
      <c r="I111" s="54"/>
      <c r="J111" s="54"/>
      <c r="K111" s="54"/>
      <c r="L111" s="54"/>
      <c r="M111" s="54"/>
      <c r="N111" s="54"/>
      <c r="O111" s="54"/>
      <c r="P111" s="54"/>
      <c r="Q111" s="54"/>
    </row>
  </sheetData>
  <phoneticPr fontId="65" type="noConversion"/>
  <hyperlinks>
    <hyperlink ref="A10:I10" r:id="rId1" display="5 Figures for Wales are from the latest statistical release, published by the Welsh Government on 21 August 2018. This included data received by 5 July 2018." xr:uid="{B64F0FA6-EBBD-4C05-9BCC-E6F6DD5F2A92}"/>
    <hyperlink ref="A9:I9" r:id="rId2" display="4 Figures for Scotland are from the latest statistical release, published by the Scottish Fire and Rescue Service on 31 October 2019. This included data received by 26 September 2019." xr:uid="{DDE2FE32-E9E0-493A-82B0-89F5CB23AB9C}"/>
    <hyperlink ref="A27" r:id="rId3" xr:uid="{DB303988-EAC7-481E-A01B-833216D11EEC}"/>
    <hyperlink ref="A8" r:id="rId4" display="3 Figures for England are from the latest statistical release, published by the Home Office on 14 February 2019. This included data received by  9 December 2018. " xr:uid="{64BA1115-C14E-45D5-9E2B-431E363B176B}"/>
    <hyperlink ref="A31:C31" r:id="rId5" display="Contact: National.Statistics@firescotland.gov.uk" xr:uid="{187481CC-0494-41E3-9F73-FF6D4E020066}"/>
    <hyperlink ref="A30:B30" r:id="rId6" display="Contact: stats.inclusion@gov.wales" xr:uid="{AC530FB5-B470-4B59-BE5A-1210A4F81462}"/>
    <hyperlink ref="A27:I27" r:id="rId7" display="The statistics in this table for England and Wales are National Statistics. The Scottish Fire and Rescue Service is working towards achieving UK Statistics Authority accreditation." xr:uid="{00000000-0004-0000-0100-000009000000}"/>
    <hyperlink ref="A26" r:id="rId8" xr:uid="{00000000-0004-0000-0100-000006000000}"/>
    <hyperlink ref="A31" r:id="rId9" display="Contact: SFRS.PerformanceDataServices1@firescotland.gov.uk" xr:uid="{00000000-0004-0000-0100-000005000000}"/>
    <hyperlink ref="A30" r:id="rId10" display="Contact: statsinclusion@wales.gsi.gov.uk" xr:uid="{00000000-0004-0000-0100-000004000000}"/>
    <hyperlink ref="A9" r:id="rId11" display="6 Figures for Scotland are from the latest statistical release, published by the Scottish Fire and Rescue Service on 31 October 2023. This included data received by 25 September 2023." xr:uid="{4008BE4E-C4C8-4A71-A1D7-B109107C1C22}"/>
    <hyperlink ref="A10" r:id="rId12" display="5 Figures for Wales are from the latest statistical release, published by the Welsh Government on 21 August 2018. This included data received by 5 July 2018." xr:uid="{E1B11DCD-5A26-48F8-9FB2-87F74F968884}"/>
  </hyperlinks>
  <pageMargins left="0.70866141732283472" right="0.70866141732283472" top="0.74803149606299213" bottom="0.74803149606299213" header="0.31496062992125984" footer="0.31496062992125984"/>
  <pageSetup paperSize="9" orientation="landscape" r:id="rId13"/>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4CA0E-E91A-4753-957B-839BFF86DE0E}">
  <sheetPr codeName="Sheet8">
    <tabColor rgb="FFFFC000"/>
  </sheetPr>
  <dimension ref="A1:X114"/>
  <sheetViews>
    <sheetView topLeftCell="A43" zoomScaleNormal="100" workbookViewId="0">
      <selection activeCell="E83" sqref="E83"/>
    </sheetView>
  </sheetViews>
  <sheetFormatPr defaultRowHeight="15" x14ac:dyDescent="0.2"/>
  <cols>
    <col min="1" max="1" width="37.5703125" style="22" bestFit="1" customWidth="1"/>
    <col min="2" max="2" width="23.5703125" style="22" bestFit="1" customWidth="1"/>
    <col min="3" max="3" width="18" style="22" bestFit="1" customWidth="1"/>
    <col min="4" max="5" width="16.28515625" style="22" bestFit="1" customWidth="1"/>
    <col min="6" max="6" width="18" style="22" bestFit="1" customWidth="1"/>
    <col min="7" max="7" width="9.7109375" style="22" customWidth="1"/>
    <col min="8" max="8" width="24.140625" style="22" bestFit="1" customWidth="1"/>
    <col min="9" max="9" width="20.85546875" style="22" bestFit="1" customWidth="1"/>
    <col min="10" max="10" width="21.28515625" style="22" bestFit="1" customWidth="1"/>
    <col min="11" max="11" width="19.7109375" style="22" bestFit="1" customWidth="1"/>
    <col min="12" max="12" width="22" style="22" bestFit="1" customWidth="1"/>
    <col min="13" max="13" width="10.42578125" style="22" bestFit="1" customWidth="1"/>
    <col min="14" max="14" width="14.7109375" style="22" bestFit="1" customWidth="1"/>
    <col min="15" max="15" width="33" style="22" bestFit="1" customWidth="1"/>
    <col min="16" max="16" width="31.5703125" style="22" bestFit="1" customWidth="1"/>
    <col min="17" max="17" width="16.5703125" style="22" bestFit="1" customWidth="1"/>
    <col min="18" max="18" width="11.5703125" style="22" customWidth="1"/>
    <col min="19" max="19" width="9.140625" style="22"/>
    <col min="20" max="20" width="14.42578125" style="22" customWidth="1"/>
    <col min="21" max="21" width="20.42578125" style="22" bestFit="1" customWidth="1"/>
    <col min="22" max="22" width="28.28515625" style="22" bestFit="1" customWidth="1"/>
    <col min="23" max="23" width="22.28515625" style="22" bestFit="1" customWidth="1"/>
    <col min="24" max="24" width="19.42578125" style="22" bestFit="1" customWidth="1"/>
    <col min="25" max="34" width="9.140625" style="22"/>
    <col min="35" max="35" width="10.28515625" style="22" customWidth="1"/>
    <col min="36" max="36" width="16.7109375" style="22" bestFit="1" customWidth="1"/>
    <col min="37" max="37" width="16.5703125" style="22" bestFit="1" customWidth="1"/>
    <col min="38" max="38" width="10" style="22" bestFit="1" customWidth="1"/>
    <col min="39" max="39" width="11.7109375" style="22" bestFit="1" customWidth="1"/>
    <col min="40" max="40" width="9.5703125" style="22" bestFit="1" customWidth="1"/>
    <col min="41" max="41" width="20.28515625" style="22" bestFit="1" customWidth="1"/>
    <col min="42" max="42" width="17.42578125" style="22" bestFit="1" customWidth="1"/>
    <col min="43" max="44" width="15" style="22" bestFit="1" customWidth="1"/>
    <col min="45" max="45" width="13.5703125" style="22" bestFit="1" customWidth="1"/>
    <col min="46" max="46" width="15.28515625" style="22" bestFit="1" customWidth="1"/>
    <col min="47" max="47" width="11.5703125" style="22" bestFit="1" customWidth="1"/>
    <col min="48" max="16384" width="9.140625" style="22"/>
  </cols>
  <sheetData>
    <row r="1" spans="1:24" ht="50.1" customHeight="1" x14ac:dyDescent="0.2">
      <c r="A1" s="88" t="s">
        <v>106</v>
      </c>
      <c r="B1" s="89" t="str">
        <f>IF(SUM(B4,B60)=0,"PASS",SUM(B4,B60))</f>
        <v>PASS</v>
      </c>
    </row>
    <row r="3" spans="1:24" s="90" customFormat="1" ht="24" customHeight="1" x14ac:dyDescent="0.2"/>
    <row r="4" spans="1:24" ht="45" customHeight="1" x14ac:dyDescent="0.2">
      <c r="A4" s="91" t="s">
        <v>117</v>
      </c>
      <c r="B4" s="22">
        <f>COUNTIF($U$10:$X$58,"Error")</f>
        <v>0</v>
      </c>
    </row>
    <row r="6" spans="1:24" x14ac:dyDescent="0.2">
      <c r="A6" s="92" t="s">
        <v>30</v>
      </c>
      <c r="B6" s="22" t="s">
        <v>116</v>
      </c>
    </row>
    <row r="8" spans="1:24" ht="15.75" x14ac:dyDescent="0.25">
      <c r="A8" s="92" t="s">
        <v>115</v>
      </c>
      <c r="B8" s="92" t="s">
        <v>107</v>
      </c>
      <c r="N8" s="21"/>
      <c r="O8" s="21">
        <v>2</v>
      </c>
      <c r="P8" s="21">
        <v>4</v>
      </c>
      <c r="Q8" s="21">
        <v>5</v>
      </c>
      <c r="R8" s="21">
        <v>3</v>
      </c>
      <c r="S8" s="21"/>
    </row>
    <row r="9" spans="1:24" ht="31.5" x14ac:dyDescent="0.25">
      <c r="A9" s="92" t="s">
        <v>108</v>
      </c>
      <c r="B9" s="22" t="s">
        <v>32</v>
      </c>
      <c r="C9" s="22" t="s">
        <v>77</v>
      </c>
      <c r="D9" s="22" t="s">
        <v>78</v>
      </c>
      <c r="E9" s="22" t="s">
        <v>79</v>
      </c>
      <c r="F9" s="22" t="s">
        <v>109</v>
      </c>
      <c r="H9" s="22" t="str" cm="1">
        <f t="array" ref="H9:L58">A9:E58</f>
        <v>Row Labels</v>
      </c>
      <c r="I9" s="22" t="str">
        <v>England</v>
      </c>
      <c r="J9" s="22" t="str">
        <v>Great Britain</v>
      </c>
      <c r="K9" s="22" t="str">
        <v>Scotland</v>
      </c>
      <c r="L9" s="22" t="str">
        <v>Wales</v>
      </c>
      <c r="N9" s="21" t="s">
        <v>82</v>
      </c>
      <c r="O9" s="93" t="s">
        <v>160</v>
      </c>
      <c r="P9" s="93" t="s">
        <v>161</v>
      </c>
      <c r="Q9" s="93" t="s">
        <v>162</v>
      </c>
      <c r="R9" s="93" t="s">
        <v>77</v>
      </c>
      <c r="S9" s="21"/>
      <c r="T9" s="21" t="s">
        <v>82</v>
      </c>
      <c r="U9" s="93" t="s">
        <v>160</v>
      </c>
      <c r="V9" s="93" t="s">
        <v>161</v>
      </c>
      <c r="W9" s="93" t="s">
        <v>162</v>
      </c>
      <c r="X9" s="93" t="s">
        <v>77</v>
      </c>
    </row>
    <row r="10" spans="1:24" x14ac:dyDescent="0.2">
      <c r="A10" s="94" t="s">
        <v>33</v>
      </c>
      <c r="B10" s="22">
        <v>228427</v>
      </c>
      <c r="D10" s="22">
        <v>38935</v>
      </c>
      <c r="E10" s="22">
        <v>20687</v>
      </c>
      <c r="F10" s="22">
        <v>288049</v>
      </c>
      <c r="H10" s="22" t="str">
        <v>2010/11</v>
      </c>
      <c r="I10" s="22">
        <v>228427</v>
      </c>
      <c r="J10" s="22">
        <v>0</v>
      </c>
      <c r="K10" s="22">
        <v>38935</v>
      </c>
      <c r="L10" s="22">
        <v>20687</v>
      </c>
      <c r="N10" s="22" t="s">
        <v>48</v>
      </c>
      <c r="O10" s="22">
        <f>VLOOKUP($N10,_xlfn.ANCHORARRAY(H9),O$8,FALSE)</f>
        <v>115176</v>
      </c>
      <c r="P10" s="22">
        <f t="shared" ref="P10:R27" si="0">VLOOKUP($N10,$H$9:$L$61,P$8,FALSE)</f>
        <v>0</v>
      </c>
      <c r="Q10" s="22">
        <f t="shared" si="0"/>
        <v>0</v>
      </c>
      <c r="R10" s="22">
        <f t="shared" si="0"/>
        <v>138723</v>
      </c>
      <c r="T10" s="22" t="s">
        <v>48</v>
      </c>
      <c r="U10" s="22" t="e">
        <f>INDEX(Notes!$A$1:$I$27,MATCH('QA checks'!$T10,Notes!$A$1:$A$27,0),MATCH('QA checks'!U$9,Notes!#REF!,0))</f>
        <v>#N/A</v>
      </c>
      <c r="V10" s="22" t="e">
        <f>INDEX(Notes!$A$1:$I$27,MATCH('QA checks'!$T10,Notes!$A$1:$A$27,0),MATCH('QA checks'!V$9,Notes!#REF!,0))</f>
        <v>#N/A</v>
      </c>
      <c r="W10" s="22" t="e">
        <f>INDEX(Notes!$A$1:$I$27,MATCH('QA checks'!$T10,Notes!$A$1:$A$27,0),MATCH('QA checks'!W$9,Notes!#REF!,0))</f>
        <v>#N/A</v>
      </c>
    </row>
    <row r="11" spans="1:24" x14ac:dyDescent="0.2">
      <c r="A11" s="94" t="s">
        <v>34</v>
      </c>
      <c r="B11" s="22">
        <v>223945</v>
      </c>
      <c r="D11" s="22">
        <v>32339</v>
      </c>
      <c r="E11" s="22">
        <v>16469</v>
      </c>
      <c r="F11" s="22">
        <v>272753</v>
      </c>
      <c r="H11" s="22" t="str">
        <v>2011/12</v>
      </c>
      <c r="I11" s="22">
        <v>223945</v>
      </c>
      <c r="J11" s="22">
        <v>0</v>
      </c>
      <c r="K11" s="22">
        <v>32339</v>
      </c>
      <c r="L11" s="22">
        <v>16469</v>
      </c>
      <c r="N11" s="22" t="s">
        <v>49</v>
      </c>
      <c r="O11" s="22">
        <f t="shared" ref="O11:O58" si="1">VLOOKUP($N11,$H$9:$L$61,O$8,FALSE)</f>
        <v>118071</v>
      </c>
      <c r="P11" s="22">
        <f t="shared" si="0"/>
        <v>0</v>
      </c>
      <c r="Q11" s="22">
        <f t="shared" si="0"/>
        <v>0</v>
      </c>
      <c r="R11" s="22">
        <f t="shared" si="0"/>
        <v>142390</v>
      </c>
      <c r="T11" s="22" t="s">
        <v>49</v>
      </c>
      <c r="U11" s="22" t="e">
        <f>INDEX(Notes!$A$1:$I$27,MATCH('QA checks'!$T11,Notes!$A$1:$A$27,0),MATCH('QA checks'!U$9,Notes!#REF!,0))</f>
        <v>#N/A</v>
      </c>
      <c r="V11" s="22" t="e">
        <f>INDEX(Notes!$A$1:$I$27,MATCH('QA checks'!$T11,Notes!$A$1:$A$27,0),MATCH('QA checks'!V$9,Notes!#REF!,0))</f>
        <v>#N/A</v>
      </c>
      <c r="W11" s="22" t="e">
        <f>INDEX(Notes!$A$1:$I$27,MATCH('QA checks'!$T11,Notes!$A$1:$A$27,0),MATCH('QA checks'!W$9,Notes!#REF!,0))</f>
        <v>#N/A</v>
      </c>
    </row>
    <row r="12" spans="1:24" x14ac:dyDescent="0.2">
      <c r="A12" s="94" t="s">
        <v>35</v>
      </c>
      <c r="B12" s="22">
        <v>154477</v>
      </c>
      <c r="D12" s="22">
        <v>26740</v>
      </c>
      <c r="E12" s="22">
        <v>11440</v>
      </c>
      <c r="F12" s="22">
        <v>192657</v>
      </c>
      <c r="H12" s="22" t="str">
        <v>2012/13</v>
      </c>
      <c r="I12" s="22">
        <v>154477</v>
      </c>
      <c r="J12" s="22">
        <v>0</v>
      </c>
      <c r="K12" s="22">
        <v>26740</v>
      </c>
      <c r="L12" s="22">
        <v>11440</v>
      </c>
      <c r="N12" s="22" t="s">
        <v>50</v>
      </c>
      <c r="O12" s="22">
        <f t="shared" si="1"/>
        <v>123351</v>
      </c>
      <c r="P12" s="22">
        <f t="shared" si="0"/>
        <v>0</v>
      </c>
      <c r="Q12" s="22">
        <f t="shared" si="0"/>
        <v>0</v>
      </c>
      <c r="R12" s="22">
        <f t="shared" si="0"/>
        <v>148646</v>
      </c>
      <c r="T12" s="22" t="s">
        <v>50</v>
      </c>
      <c r="U12" s="22" t="e">
        <f>INDEX(Notes!$A$1:$I$27,MATCH('QA checks'!$T12,Notes!$A$1:$A$27,0),MATCH('QA checks'!U$9,Notes!#REF!,0))</f>
        <v>#N/A</v>
      </c>
      <c r="V12" s="22" t="e">
        <f>INDEX(Notes!$A$1:$I$27,MATCH('QA checks'!$T12,Notes!$A$1:$A$27,0),MATCH('QA checks'!V$9,Notes!#REF!,0))</f>
        <v>#N/A</v>
      </c>
      <c r="W12" s="22" t="e">
        <f>INDEX(Notes!$A$1:$I$27,MATCH('QA checks'!$T12,Notes!$A$1:$A$27,0),MATCH('QA checks'!W$9,Notes!#REF!,0))</f>
        <v>#N/A</v>
      </c>
    </row>
    <row r="13" spans="1:24" x14ac:dyDescent="0.2">
      <c r="A13" s="94" t="s">
        <v>36</v>
      </c>
      <c r="B13" s="22">
        <v>171376</v>
      </c>
      <c r="D13" s="22">
        <v>27989</v>
      </c>
      <c r="E13" s="22">
        <v>13168</v>
      </c>
      <c r="F13" s="22">
        <v>212533</v>
      </c>
      <c r="H13" s="22" t="str">
        <v>2013/14</v>
      </c>
      <c r="I13" s="22">
        <v>171376</v>
      </c>
      <c r="J13" s="22">
        <v>0</v>
      </c>
      <c r="K13" s="22">
        <v>27989</v>
      </c>
      <c r="L13" s="22">
        <v>13168</v>
      </c>
      <c r="N13" s="22" t="s">
        <v>51</v>
      </c>
      <c r="O13" s="22">
        <f t="shared" si="1"/>
        <v>131944</v>
      </c>
      <c r="P13" s="22">
        <f t="shared" si="0"/>
        <v>0</v>
      </c>
      <c r="Q13" s="22">
        <f t="shared" si="0"/>
        <v>0</v>
      </c>
      <c r="R13" s="22">
        <f t="shared" si="0"/>
        <v>160202</v>
      </c>
      <c r="T13" s="22" t="s">
        <v>51</v>
      </c>
      <c r="U13" s="22" t="e">
        <f>INDEX(Notes!$A$1:$I$27,MATCH('QA checks'!$T13,Notes!$A$1:$A$27,0),MATCH('QA checks'!U$9,Notes!#REF!,0))</f>
        <v>#N/A</v>
      </c>
      <c r="V13" s="22" t="e">
        <f>INDEX(Notes!$A$1:$I$27,MATCH('QA checks'!$T13,Notes!$A$1:$A$27,0),MATCH('QA checks'!V$9,Notes!#REF!,0))</f>
        <v>#N/A</v>
      </c>
      <c r="W13" s="22" t="e">
        <f>INDEX(Notes!$A$1:$I$27,MATCH('QA checks'!$T13,Notes!$A$1:$A$27,0),MATCH('QA checks'!W$9,Notes!#REF!,0))</f>
        <v>#N/A</v>
      </c>
    </row>
    <row r="14" spans="1:24" x14ac:dyDescent="0.2">
      <c r="A14" s="94" t="s">
        <v>37</v>
      </c>
      <c r="B14" s="22">
        <v>155088</v>
      </c>
      <c r="D14" s="22">
        <v>25024</v>
      </c>
      <c r="E14" s="22">
        <v>11652</v>
      </c>
      <c r="F14" s="22">
        <v>191764</v>
      </c>
      <c r="H14" s="22" t="str">
        <v>2014/15</v>
      </c>
      <c r="I14" s="22">
        <v>155088</v>
      </c>
      <c r="J14" s="22">
        <v>0</v>
      </c>
      <c r="K14" s="22">
        <v>25024</v>
      </c>
      <c r="L14" s="22">
        <v>11652</v>
      </c>
      <c r="N14" s="22" t="s">
        <v>52</v>
      </c>
      <c r="O14" s="22">
        <f t="shared" si="1"/>
        <v>132517</v>
      </c>
      <c r="P14" s="22">
        <f t="shared" si="0"/>
        <v>0</v>
      </c>
      <c r="Q14" s="22">
        <f t="shared" si="0"/>
        <v>0</v>
      </c>
      <c r="R14" s="22">
        <f t="shared" si="0"/>
        <v>159074</v>
      </c>
      <c r="T14" s="22" t="s">
        <v>52</v>
      </c>
      <c r="U14" s="22" t="e">
        <f>INDEX(Notes!$A$1:$I$27,MATCH('QA checks'!$T14,Notes!$A$1:$A$27,0),MATCH('QA checks'!U$9,Notes!#REF!,0))</f>
        <v>#N/A</v>
      </c>
      <c r="V14" s="22" t="e">
        <f>INDEX(Notes!$A$1:$I$27,MATCH('QA checks'!$T14,Notes!$A$1:$A$27,0),MATCH('QA checks'!V$9,Notes!#REF!,0))</f>
        <v>#N/A</v>
      </c>
      <c r="W14" s="22" t="e">
        <f>INDEX(Notes!$A$1:$I$27,MATCH('QA checks'!$T14,Notes!$A$1:$A$27,0),MATCH('QA checks'!W$9,Notes!#REF!,0))</f>
        <v>#N/A</v>
      </c>
    </row>
    <row r="15" spans="1:24" x14ac:dyDescent="0.2">
      <c r="A15" s="94" t="s">
        <v>38</v>
      </c>
      <c r="B15" s="22">
        <v>162301</v>
      </c>
      <c r="D15" s="22">
        <v>26628</v>
      </c>
      <c r="E15" s="22">
        <v>12111</v>
      </c>
      <c r="F15" s="22">
        <v>201040</v>
      </c>
      <c r="H15" s="22" t="str">
        <v>2015/16</v>
      </c>
      <c r="I15" s="22">
        <v>162301</v>
      </c>
      <c r="J15" s="22">
        <v>0</v>
      </c>
      <c r="K15" s="22">
        <v>26628</v>
      </c>
      <c r="L15" s="22">
        <v>12111</v>
      </c>
      <c r="N15" s="22" t="s">
        <v>53</v>
      </c>
      <c r="O15" s="22">
        <f t="shared" si="1"/>
        <v>135199</v>
      </c>
      <c r="P15" s="22">
        <f t="shared" si="0"/>
        <v>0</v>
      </c>
      <c r="Q15" s="22">
        <f t="shared" si="0"/>
        <v>0</v>
      </c>
      <c r="R15" s="22">
        <f t="shared" si="0"/>
        <v>161568</v>
      </c>
      <c r="T15" s="22" t="s">
        <v>53</v>
      </c>
      <c r="U15" s="22" t="e">
        <f>INDEX(Notes!$A$1:$I$27,MATCH('QA checks'!$T15,Notes!$A$1:$A$27,0),MATCH('QA checks'!U$9,Notes!#REF!,0))</f>
        <v>#N/A</v>
      </c>
      <c r="V15" s="22" t="e">
        <f>INDEX(Notes!$A$1:$I$27,MATCH('QA checks'!$T15,Notes!$A$1:$A$27,0),MATCH('QA checks'!V$9,Notes!#REF!,0))</f>
        <v>#N/A</v>
      </c>
      <c r="W15" s="22" t="e">
        <f>INDEX(Notes!$A$1:$I$27,MATCH('QA checks'!$T15,Notes!$A$1:$A$27,0),MATCH('QA checks'!W$9,Notes!#REF!,0))</f>
        <v>#N/A</v>
      </c>
    </row>
    <row r="16" spans="1:24" x14ac:dyDescent="0.2">
      <c r="A16" s="94" t="s">
        <v>39</v>
      </c>
      <c r="B16" s="22">
        <v>162089</v>
      </c>
      <c r="D16" s="22">
        <v>27305</v>
      </c>
      <c r="E16" s="22">
        <v>10753</v>
      </c>
      <c r="F16" s="22">
        <v>200147</v>
      </c>
      <c r="H16" s="22" t="str">
        <v>2016/17</v>
      </c>
      <c r="I16" s="22">
        <v>162089</v>
      </c>
      <c r="J16" s="22">
        <v>0</v>
      </c>
      <c r="K16" s="22">
        <v>27305</v>
      </c>
      <c r="L16" s="22">
        <v>10753</v>
      </c>
      <c r="N16" s="22" t="s">
        <v>54</v>
      </c>
      <c r="O16" s="22">
        <f t="shared" si="1"/>
        <v>133551</v>
      </c>
      <c r="P16" s="22">
        <f t="shared" si="0"/>
        <v>0</v>
      </c>
      <c r="Q16" s="22">
        <f t="shared" si="0"/>
        <v>0</v>
      </c>
      <c r="R16" s="22">
        <f t="shared" si="0"/>
        <v>159734</v>
      </c>
      <c r="T16" s="22" t="s">
        <v>54</v>
      </c>
      <c r="U16" s="22" t="e">
        <f>INDEX(Notes!$A$1:$I$27,MATCH('QA checks'!$T16,Notes!$A$1:$A$27,0),MATCH('QA checks'!U$9,Notes!#REF!,0))</f>
        <v>#N/A</v>
      </c>
      <c r="V16" s="22" t="e">
        <f>INDEX(Notes!$A$1:$I$27,MATCH('QA checks'!$T16,Notes!$A$1:$A$27,0),MATCH('QA checks'!V$9,Notes!#REF!,0))</f>
        <v>#N/A</v>
      </c>
      <c r="W16" s="22" t="e">
        <f>INDEX(Notes!$A$1:$I$27,MATCH('QA checks'!$T16,Notes!$A$1:$A$27,0),MATCH('QA checks'!W$9,Notes!#REF!,0))</f>
        <v>#N/A</v>
      </c>
    </row>
    <row r="17" spans="1:24" x14ac:dyDescent="0.2">
      <c r="A17" s="94" t="s">
        <v>40</v>
      </c>
      <c r="B17" s="22">
        <v>167403</v>
      </c>
      <c r="D17" s="22">
        <v>26174</v>
      </c>
      <c r="E17" s="22">
        <v>11022</v>
      </c>
      <c r="F17" s="22">
        <v>204599</v>
      </c>
      <c r="H17" s="22" t="str">
        <v>2017/18</v>
      </c>
      <c r="I17" s="22">
        <v>167403</v>
      </c>
      <c r="J17" s="22">
        <v>0</v>
      </c>
      <c r="K17" s="22">
        <v>26174</v>
      </c>
      <c r="L17" s="22">
        <v>11022</v>
      </c>
      <c r="N17" s="22" t="s">
        <v>55</v>
      </c>
      <c r="O17" s="22">
        <f t="shared" si="1"/>
        <v>135655</v>
      </c>
      <c r="P17" s="22">
        <f t="shared" si="0"/>
        <v>0</v>
      </c>
      <c r="Q17" s="22">
        <f t="shared" si="0"/>
        <v>0</v>
      </c>
      <c r="R17" s="22">
        <f t="shared" si="0"/>
        <v>161936</v>
      </c>
      <c r="T17" s="22" t="s">
        <v>55</v>
      </c>
      <c r="U17" s="22" t="e">
        <f>INDEX(Notes!$A$1:$I$27,MATCH('QA checks'!$T17,Notes!$A$1:$A$27,0),MATCH('QA checks'!U$9,Notes!#REF!,0))</f>
        <v>#N/A</v>
      </c>
      <c r="V17" s="22" t="e">
        <f>INDEX(Notes!$A$1:$I$27,MATCH('QA checks'!$T17,Notes!$A$1:$A$27,0),MATCH('QA checks'!V$9,Notes!#REF!,0))</f>
        <v>#N/A</v>
      </c>
      <c r="W17" s="22" t="e">
        <f>INDEX(Notes!$A$1:$I$27,MATCH('QA checks'!$T17,Notes!$A$1:$A$27,0),MATCH('QA checks'!W$9,Notes!#REF!,0))</f>
        <v>#N/A</v>
      </c>
    </row>
    <row r="18" spans="1:24" x14ac:dyDescent="0.2">
      <c r="A18" s="94" t="s">
        <v>41</v>
      </c>
      <c r="B18" s="22">
        <v>182968</v>
      </c>
      <c r="D18" s="22">
        <v>26814</v>
      </c>
      <c r="E18" s="22">
        <v>12911</v>
      </c>
      <c r="F18" s="22">
        <v>222693</v>
      </c>
      <c r="H18" s="22" t="str">
        <v>2018/19</v>
      </c>
      <c r="I18" s="22">
        <v>182968</v>
      </c>
      <c r="J18" s="22">
        <v>0</v>
      </c>
      <c r="K18" s="22">
        <v>26814</v>
      </c>
      <c r="L18" s="22">
        <v>12911</v>
      </c>
      <c r="N18" s="22" t="s">
        <v>56</v>
      </c>
      <c r="O18" s="22">
        <f t="shared" si="1"/>
        <v>145260</v>
      </c>
      <c r="P18" s="22">
        <f t="shared" si="0"/>
        <v>0</v>
      </c>
      <c r="Q18" s="22">
        <f t="shared" si="0"/>
        <v>0</v>
      </c>
      <c r="R18" s="22">
        <f t="shared" si="0"/>
        <v>173294</v>
      </c>
      <c r="T18" s="22" t="s">
        <v>56</v>
      </c>
      <c r="U18" s="22" t="e">
        <f>INDEX(Notes!$A$1:$I$27,MATCH('QA checks'!$T18,Notes!$A$1:$A$27,0),MATCH('QA checks'!U$9,Notes!#REF!,0))</f>
        <v>#N/A</v>
      </c>
      <c r="V18" s="22" t="e">
        <f>INDEX(Notes!$A$1:$I$27,MATCH('QA checks'!$T18,Notes!$A$1:$A$27,0),MATCH('QA checks'!V$9,Notes!#REF!,0))</f>
        <v>#N/A</v>
      </c>
      <c r="W18" s="22" t="e">
        <f>INDEX(Notes!$A$1:$I$27,MATCH('QA checks'!$T18,Notes!$A$1:$A$27,0),MATCH('QA checks'!W$9,Notes!#REF!,0))</f>
        <v>#N/A</v>
      </c>
    </row>
    <row r="19" spans="1:24" x14ac:dyDescent="0.2">
      <c r="A19" s="94" t="s">
        <v>42</v>
      </c>
      <c r="B19" s="22">
        <v>154195</v>
      </c>
      <c r="D19" s="22">
        <v>24500</v>
      </c>
      <c r="E19" s="22">
        <v>10587</v>
      </c>
      <c r="F19" s="22">
        <v>189282</v>
      </c>
      <c r="H19" s="22" t="str">
        <v>2019/20</v>
      </c>
      <c r="I19" s="22">
        <v>154195</v>
      </c>
      <c r="J19" s="22">
        <v>0</v>
      </c>
      <c r="K19" s="22">
        <v>24500</v>
      </c>
      <c r="L19" s="22">
        <v>10587</v>
      </c>
      <c r="N19" s="22" t="s">
        <v>57</v>
      </c>
      <c r="O19" s="22">
        <f t="shared" si="1"/>
        <v>148670</v>
      </c>
      <c r="P19" s="22">
        <f t="shared" si="0"/>
        <v>49967</v>
      </c>
      <c r="Q19" s="22">
        <f t="shared" si="0"/>
        <v>0</v>
      </c>
      <c r="R19" s="22">
        <f t="shared" si="0"/>
        <v>177974</v>
      </c>
      <c r="T19" s="22" t="s">
        <v>57</v>
      </c>
      <c r="U19" s="22" t="e">
        <f>INDEX(Notes!$A$1:$I$27,MATCH('QA checks'!$T19,Notes!$A$1:$A$27,0),MATCH('QA checks'!U$9,Notes!#REF!,0))</f>
        <v>#N/A</v>
      </c>
      <c r="V19" s="22" t="e">
        <f>IF(P19=INDEX(Notes!$A$1:$I$27,MATCH('QA checks'!$T19,Notes!$A$1:$A$27,0),MATCH('QA checks'!V$9,Notes!#REF!,0)),TRUE,"Error")</f>
        <v>#N/A</v>
      </c>
      <c r="W19" s="22" t="e">
        <f>INDEX(Notes!$A$1:$I$27,MATCH('QA checks'!$T19,Notes!$A$1:$A$27,0),MATCH('QA checks'!W$9,Notes!#REF!,0))</f>
        <v>#N/A</v>
      </c>
    </row>
    <row r="20" spans="1:24" x14ac:dyDescent="0.2">
      <c r="A20" s="94" t="s">
        <v>43</v>
      </c>
      <c r="B20" s="22">
        <v>151115</v>
      </c>
      <c r="D20" s="22">
        <v>25164</v>
      </c>
      <c r="E20" s="22">
        <v>10327</v>
      </c>
      <c r="F20" s="22">
        <v>186606</v>
      </c>
      <c r="H20" s="22" t="str">
        <v>2020/21</v>
      </c>
      <c r="I20" s="22">
        <v>151115</v>
      </c>
      <c r="J20" s="22">
        <v>0</v>
      </c>
      <c r="K20" s="22">
        <v>25164</v>
      </c>
      <c r="L20" s="22">
        <v>10327</v>
      </c>
      <c r="N20" s="22" t="s">
        <v>58</v>
      </c>
      <c r="O20" s="22">
        <f t="shared" si="1"/>
        <v>158857</v>
      </c>
      <c r="P20" s="22">
        <f t="shared" si="0"/>
        <v>57125</v>
      </c>
      <c r="Q20" s="22">
        <f t="shared" si="0"/>
        <v>0</v>
      </c>
      <c r="R20" s="22">
        <f t="shared" si="0"/>
        <v>189651</v>
      </c>
      <c r="T20" s="22" t="s">
        <v>58</v>
      </c>
      <c r="U20" s="22" t="e">
        <f>INDEX(Notes!$A$1:$I$27,MATCH('QA checks'!$T20,Notes!$A$1:$A$27,0),MATCH('QA checks'!U$9,Notes!#REF!,0))</f>
        <v>#N/A</v>
      </c>
      <c r="V20" s="22" t="e">
        <f>IF(P20=INDEX(Notes!$A$1:$I$27,MATCH('QA checks'!$T20,Notes!$A$1:$A$27,0),MATCH('QA checks'!V$9,Notes!#REF!,0)),TRUE,"Error")</f>
        <v>#N/A</v>
      </c>
      <c r="W20" s="22" t="e">
        <f>INDEX(Notes!$A$1:$I$27,MATCH('QA checks'!$T20,Notes!$A$1:$A$27,0),MATCH('QA checks'!W$9,Notes!#REF!,0))</f>
        <v>#N/A</v>
      </c>
    </row>
    <row r="21" spans="1:24" x14ac:dyDescent="0.2">
      <c r="A21" s="94" t="s">
        <v>44</v>
      </c>
      <c r="B21" s="22">
        <v>152673</v>
      </c>
      <c r="D21" s="22">
        <v>27800</v>
      </c>
      <c r="E21" s="22">
        <v>10741</v>
      </c>
      <c r="F21" s="22">
        <v>191214</v>
      </c>
      <c r="H21" s="22" t="str">
        <v>2021/22</v>
      </c>
      <c r="I21" s="22">
        <v>152673</v>
      </c>
      <c r="J21" s="22">
        <v>0</v>
      </c>
      <c r="K21" s="22">
        <v>27800</v>
      </c>
      <c r="L21" s="22">
        <v>10741</v>
      </c>
      <c r="N21" s="22" t="s">
        <v>59</v>
      </c>
      <c r="O21" s="22">
        <f t="shared" si="1"/>
        <v>163719</v>
      </c>
      <c r="P21" s="22">
        <f t="shared" si="0"/>
        <v>52167</v>
      </c>
      <c r="Q21" s="22">
        <f t="shared" si="0"/>
        <v>0</v>
      </c>
      <c r="R21" s="22">
        <f t="shared" si="0"/>
        <v>195112</v>
      </c>
      <c r="T21" s="22" t="s">
        <v>59</v>
      </c>
      <c r="U21" s="22" t="e">
        <f>INDEX(Notes!$A$1:$I$27,MATCH('QA checks'!$T21,Notes!$A$1:$A$27,0),MATCH('QA checks'!U$9,Notes!#REF!,0))</f>
        <v>#N/A</v>
      </c>
      <c r="V21" s="22" t="e">
        <f>IF(P21=INDEX(Notes!$A$1:$I$27,MATCH('QA checks'!$T21,Notes!$A$1:$A$27,0),MATCH('QA checks'!V$9,Notes!#REF!,0)),TRUE,"Error")</f>
        <v>#N/A</v>
      </c>
      <c r="W21" s="22" t="e">
        <f>INDEX(Notes!$A$1:$I$27,MATCH('QA checks'!$T21,Notes!$A$1:$A$27,0),MATCH('QA checks'!W$9,Notes!#REF!,0))</f>
        <v>#N/A</v>
      </c>
    </row>
    <row r="22" spans="1:24" x14ac:dyDescent="0.2">
      <c r="A22" s="94" t="s">
        <v>45</v>
      </c>
      <c r="B22" s="22">
        <v>178913</v>
      </c>
      <c r="D22" s="22">
        <v>26843</v>
      </c>
      <c r="E22" s="22">
        <v>11068</v>
      </c>
      <c r="F22" s="22">
        <v>216824</v>
      </c>
      <c r="H22" s="22" t="str">
        <v>2022/23</v>
      </c>
      <c r="I22" s="22">
        <v>178913</v>
      </c>
      <c r="J22" s="22">
        <v>0</v>
      </c>
      <c r="K22" s="22">
        <v>26843</v>
      </c>
      <c r="L22" s="22">
        <v>11068</v>
      </c>
      <c r="N22" s="22" t="s">
        <v>60</v>
      </c>
      <c r="O22" s="22">
        <f t="shared" si="1"/>
        <v>157873</v>
      </c>
      <c r="P22" s="22">
        <f t="shared" si="0"/>
        <v>56145</v>
      </c>
      <c r="Q22" s="22">
        <f t="shared" si="0"/>
        <v>0</v>
      </c>
      <c r="R22" s="22">
        <f t="shared" si="0"/>
        <v>188909</v>
      </c>
      <c r="T22" s="22" t="s">
        <v>60</v>
      </c>
      <c r="U22" s="22" t="e">
        <f>INDEX(Notes!$A$1:$I$27,MATCH('QA checks'!$T22,Notes!$A$1:$A$27,0),MATCH('QA checks'!U$9,Notes!#REF!,0))</f>
        <v>#N/A</v>
      </c>
      <c r="V22" s="22" t="e">
        <f>IF(P22=INDEX(Notes!$A$1:$I$27,MATCH('QA checks'!$T22,Notes!$A$1:$A$27,0),MATCH('QA checks'!V$9,Notes!#REF!,0)),TRUE,"Error")</f>
        <v>#N/A</v>
      </c>
      <c r="W22" s="22" t="e">
        <f>INDEX(Notes!$A$1:$I$27,MATCH('QA checks'!$T22,Notes!$A$1:$A$27,0),MATCH('QA checks'!W$9,Notes!#REF!,0))</f>
        <v>#N/A</v>
      </c>
    </row>
    <row r="23" spans="1:24" x14ac:dyDescent="0.2">
      <c r="A23" s="94" t="s">
        <v>46</v>
      </c>
      <c r="B23" s="22">
        <v>138985</v>
      </c>
      <c r="D23" s="22">
        <v>24099</v>
      </c>
      <c r="E23" s="22">
        <v>9701</v>
      </c>
      <c r="F23" s="22">
        <v>172785</v>
      </c>
      <c r="H23" s="22" t="str">
        <v>2023/24</v>
      </c>
      <c r="I23" s="22">
        <v>138985</v>
      </c>
      <c r="J23" s="22">
        <v>0</v>
      </c>
      <c r="K23" s="22">
        <v>24099</v>
      </c>
      <c r="L23" s="22">
        <v>9701</v>
      </c>
      <c r="N23" s="22" t="s">
        <v>61</v>
      </c>
      <c r="O23" s="22">
        <f t="shared" si="1"/>
        <v>156245</v>
      </c>
      <c r="P23" s="22">
        <f t="shared" si="0"/>
        <v>18821</v>
      </c>
      <c r="Q23" s="22">
        <f t="shared" si="0"/>
        <v>10201</v>
      </c>
      <c r="R23" s="22">
        <f t="shared" si="0"/>
        <v>0</v>
      </c>
      <c r="T23" s="22" t="s">
        <v>61</v>
      </c>
      <c r="U23" s="22" t="e">
        <f>INDEX(Notes!$A$1:$I$27,MATCH('QA checks'!$T23,Notes!$A$1:$A$27,0),MATCH('QA checks'!U$9,Notes!#REF!,0))</f>
        <v>#N/A</v>
      </c>
      <c r="W23" s="22" t="e">
        <f>INDEX(Notes!$A$1:$I$27,MATCH('QA checks'!$T23,Notes!$A$1:$A$27,0),MATCH('QA checks'!W$9,Notes!#REF!,0))</f>
        <v>#N/A</v>
      </c>
    </row>
    <row r="24" spans="1:24" x14ac:dyDescent="0.2">
      <c r="A24" s="94" t="s">
        <v>47</v>
      </c>
      <c r="B24" s="22">
        <v>143049</v>
      </c>
      <c r="D24" s="22">
        <v>22925</v>
      </c>
      <c r="E24" s="22">
        <v>10166</v>
      </c>
      <c r="F24" s="22">
        <v>176140</v>
      </c>
      <c r="H24" s="22" t="str">
        <v>2024/25</v>
      </c>
      <c r="I24" s="22">
        <v>143049</v>
      </c>
      <c r="J24" s="22">
        <v>0</v>
      </c>
      <c r="K24" s="22">
        <v>22925</v>
      </c>
      <c r="L24" s="22">
        <v>10166</v>
      </c>
      <c r="N24" s="22" t="s">
        <v>62</v>
      </c>
      <c r="O24" s="22">
        <f t="shared" si="1"/>
        <v>487600</v>
      </c>
      <c r="P24" s="22">
        <f t="shared" si="0"/>
        <v>65841</v>
      </c>
      <c r="Q24" s="22">
        <f t="shared" si="0"/>
        <v>10828</v>
      </c>
      <c r="R24" s="22">
        <f t="shared" si="0"/>
        <v>592493</v>
      </c>
      <c r="T24" s="22" t="s">
        <v>62</v>
      </c>
      <c r="U24" s="22" t="e">
        <f>IF(O24=INDEX(Notes!$A$1:$I$27,MATCH('QA checks'!$T24,Notes!$A$1:$A$27,0),MATCH('QA checks'!U$9,Notes!#REF!,0)),TRUE,"Error")</f>
        <v>#N/A</v>
      </c>
      <c r="V24" s="22" t="e">
        <f>IF(P24=INDEX(Notes!$A$1:$I$27,MATCH('QA checks'!$T24,Notes!$A$1:$A$27,0),MATCH('QA checks'!V$9,Notes!#REF!,0)),TRUE,"Error")</f>
        <v>#N/A</v>
      </c>
      <c r="W24" s="22" t="e">
        <f>INDEX(Notes!$A$1:$I$27,MATCH('QA checks'!$T24,Notes!$A$1:$A$27,0),MATCH('QA checks'!W$9,Notes!#REF!,0))</f>
        <v>#N/A</v>
      </c>
      <c r="X24" s="22" t="e">
        <f>IF(R24=INDEX(Notes!$A$1:$I$27,MATCH('QA checks'!$T24,Notes!$A$1:$A$27,0),MATCH('QA checks'!X$9,Notes!#REF!,0)),TRUE,"Error")</f>
        <v>#N/A</v>
      </c>
    </row>
    <row r="25" spans="1:24" x14ac:dyDescent="0.2">
      <c r="A25" s="94" t="s">
        <v>48</v>
      </c>
      <c r="B25" s="22">
        <v>115176</v>
      </c>
      <c r="C25" s="22">
        <v>138723</v>
      </c>
      <c r="F25" s="22">
        <v>253899</v>
      </c>
      <c r="H25" s="22" t="str">
        <v>1981/82</v>
      </c>
      <c r="I25" s="22">
        <v>115176</v>
      </c>
      <c r="J25" s="22">
        <v>138723</v>
      </c>
      <c r="K25" s="22">
        <v>0</v>
      </c>
      <c r="L25" s="22">
        <v>0</v>
      </c>
      <c r="N25" s="22" t="s">
        <v>63</v>
      </c>
      <c r="O25" s="22">
        <f t="shared" si="1"/>
        <v>414000</v>
      </c>
      <c r="P25" s="22">
        <f t="shared" si="0"/>
        <v>57108</v>
      </c>
      <c r="Q25" s="22">
        <f t="shared" si="0"/>
        <v>11231</v>
      </c>
      <c r="R25" s="22">
        <f t="shared" si="0"/>
        <v>504288</v>
      </c>
      <c r="T25" s="22" t="s">
        <v>63</v>
      </c>
      <c r="U25" s="22" t="e">
        <f>IF(O25=INDEX(Notes!$A$1:$I$27,MATCH('QA checks'!$T25,Notes!$A$1:$A$27,0),MATCH('QA checks'!U$9,Notes!#REF!,0)),TRUE,"Error")</f>
        <v>#N/A</v>
      </c>
      <c r="V25" s="22" t="e">
        <f>IF(P25=INDEX(Notes!$A$1:$I$27,MATCH('QA checks'!$T25,Notes!$A$1:$A$27,0),MATCH('QA checks'!V$9,Notes!#REF!,0)),TRUE,"Error")</f>
        <v>#N/A</v>
      </c>
      <c r="W25" s="22" t="e">
        <f>INDEX(Notes!$A$1:$I$27,MATCH('QA checks'!$T25,Notes!$A$1:$A$27,0),MATCH('QA checks'!W$9,Notes!#REF!,0))</f>
        <v>#N/A</v>
      </c>
      <c r="X25" s="22" t="e">
        <f>IF(R25=INDEX(Notes!$A$1:$I$27,MATCH('QA checks'!$T25,Notes!$A$1:$A$27,0),MATCH('QA checks'!X$9,Notes!#REF!,0)),TRUE,"Error")</f>
        <v>#N/A</v>
      </c>
    </row>
    <row r="26" spans="1:24" x14ac:dyDescent="0.2">
      <c r="A26" s="94" t="s">
        <v>49</v>
      </c>
      <c r="B26" s="22">
        <v>118071</v>
      </c>
      <c r="C26" s="22">
        <v>142390</v>
      </c>
      <c r="F26" s="22">
        <v>260461</v>
      </c>
      <c r="H26" s="22" t="str">
        <v>1982/83</v>
      </c>
      <c r="I26" s="22">
        <v>118071</v>
      </c>
      <c r="J26" s="22">
        <v>142390</v>
      </c>
      <c r="K26" s="22">
        <v>0</v>
      </c>
      <c r="L26" s="22">
        <v>0</v>
      </c>
      <c r="N26" s="22" t="s">
        <v>64</v>
      </c>
      <c r="O26" s="22">
        <f t="shared" si="1"/>
        <v>362300</v>
      </c>
      <c r="P26" s="22">
        <f t="shared" si="0"/>
        <v>50411</v>
      </c>
      <c r="Q26" s="22">
        <f t="shared" si="0"/>
        <v>11335</v>
      </c>
      <c r="R26" s="22">
        <f t="shared" si="0"/>
        <v>442840</v>
      </c>
      <c r="T26" s="22" t="s">
        <v>64</v>
      </c>
      <c r="U26" s="22" t="e">
        <f>IF(O26=INDEX(Notes!$A$1:$I$27,MATCH('QA checks'!$T26,Notes!$A$1:$A$27,0),MATCH('QA checks'!U$9,Notes!#REF!,0)),TRUE,"Error")</f>
        <v>#N/A</v>
      </c>
      <c r="V26" s="22" t="e">
        <f>IF(P26=INDEX(Notes!$A$1:$I$27,MATCH('QA checks'!$T26,Notes!$A$1:$A$27,0),MATCH('QA checks'!V$9,Notes!#REF!,0)),TRUE,"Error")</f>
        <v>#N/A</v>
      </c>
      <c r="W26" s="22" t="e">
        <f>INDEX(Notes!$A$1:$I$27,MATCH('QA checks'!$T26,Notes!$A$1:$A$27,0),MATCH('QA checks'!W$9,Notes!#REF!,0))</f>
        <v>#N/A</v>
      </c>
      <c r="X26" s="22" t="e">
        <f>IF(R26=INDEX(Notes!$A$1:$I$27,MATCH('QA checks'!$T26,Notes!$A$1:$A$27,0),MATCH('QA checks'!X$9,Notes!#REF!,0)),TRUE,"Error")</f>
        <v>#N/A</v>
      </c>
    </row>
    <row r="27" spans="1:24" x14ac:dyDescent="0.2">
      <c r="A27" s="94" t="s">
        <v>50</v>
      </c>
      <c r="B27" s="22">
        <v>123351</v>
      </c>
      <c r="C27" s="22">
        <v>148646</v>
      </c>
      <c r="F27" s="22">
        <v>271997</v>
      </c>
      <c r="H27" s="22" t="str">
        <v>1983/84</v>
      </c>
      <c r="I27" s="22">
        <v>123351</v>
      </c>
      <c r="J27" s="22">
        <v>148646</v>
      </c>
      <c r="K27" s="22">
        <v>0</v>
      </c>
      <c r="L27" s="22">
        <v>0</v>
      </c>
      <c r="N27" s="22" t="s">
        <v>65</v>
      </c>
      <c r="O27" s="22">
        <f t="shared" si="1"/>
        <v>315800</v>
      </c>
      <c r="P27" s="22">
        <f t="shared" si="0"/>
        <v>46531</v>
      </c>
      <c r="Q27" s="22">
        <f t="shared" si="0"/>
        <v>11961</v>
      </c>
      <c r="R27" s="22">
        <f t="shared" si="0"/>
        <v>387375</v>
      </c>
      <c r="T27" s="22" t="s">
        <v>65</v>
      </c>
      <c r="U27" s="22" t="e">
        <f>IF(O27=INDEX(Notes!$A$1:$I$27,MATCH('QA checks'!$T27,Notes!$A$1:$A$27,0),MATCH('QA checks'!U$9,Notes!#REF!,0)),TRUE,"Error")</f>
        <v>#N/A</v>
      </c>
      <c r="V27" s="22" t="e">
        <f>IF(P27=INDEX(Notes!$A$1:$I$27,MATCH('QA checks'!$T27,Notes!$A$1:$A$27,0),MATCH('QA checks'!V$9,Notes!#REF!,0)),TRUE,"Error")</f>
        <v>#N/A</v>
      </c>
      <c r="W27" s="22" t="e">
        <f>INDEX(Notes!$A$1:$I$27,MATCH('QA checks'!$T27,Notes!$A$1:$A$27,0),MATCH('QA checks'!W$9,Notes!#REF!,0))</f>
        <v>#N/A</v>
      </c>
      <c r="X27" s="22" t="e">
        <f>IF(R27=INDEX(Notes!$A$1:$I$27,MATCH('QA checks'!$T27,Notes!$A$1:$A$27,0),MATCH('QA checks'!X$9,Notes!#REF!,0)),TRUE,"Error")</f>
        <v>#N/A</v>
      </c>
    </row>
    <row r="28" spans="1:24" x14ac:dyDescent="0.2">
      <c r="A28" s="94" t="s">
        <v>51</v>
      </c>
      <c r="B28" s="22">
        <v>131944</v>
      </c>
      <c r="C28" s="22">
        <v>160202</v>
      </c>
      <c r="F28" s="22">
        <v>292146</v>
      </c>
      <c r="H28" s="22" t="str">
        <v>1984/85</v>
      </c>
      <c r="I28" s="22">
        <v>131944</v>
      </c>
      <c r="J28" s="22">
        <v>160202</v>
      </c>
      <c r="K28" s="22">
        <v>0</v>
      </c>
      <c r="L28" s="22">
        <v>0</v>
      </c>
      <c r="N28" s="22" t="s">
        <v>66</v>
      </c>
      <c r="O28" s="22">
        <f t="shared" si="1"/>
        <v>386027</v>
      </c>
      <c r="P28" s="22">
        <f t="shared" ref="P28:Q36" si="2">VLOOKUP($N28,$H$9:$L$61,P$8,FALSE)</f>
        <v>53340</v>
      </c>
      <c r="Q28" s="22">
        <f t="shared" si="2"/>
        <v>31494</v>
      </c>
      <c r="R28" s="22">
        <f>SUM(O28:Q28)</f>
        <v>470861</v>
      </c>
      <c r="T28" s="22" t="s">
        <v>66</v>
      </c>
      <c r="U28" s="22" t="e">
        <f>IF(O28=INDEX(Notes!$A$1:$I$27,MATCH('QA checks'!$T28,Notes!$A$1:$A$27,0),MATCH('QA checks'!U$9,Notes!#REF!,0)),TRUE,"Error")</f>
        <v>#N/A</v>
      </c>
      <c r="V28" s="22" t="e">
        <f>IF(P28=INDEX(Notes!$A$1:$I$27,MATCH('QA checks'!$T28,Notes!$A$1:$A$27,0),MATCH('QA checks'!V$9,Notes!#REF!,0)),TRUE,"Error")</f>
        <v>#N/A</v>
      </c>
      <c r="W28" s="22" t="e">
        <f>IF(Q28=INDEX(Notes!$A$1:$I$27,MATCH('QA checks'!$T28,Notes!$A$1:$A$27,0),MATCH('QA checks'!W$9,Notes!#REF!,0)),TRUE,"Error")</f>
        <v>#N/A</v>
      </c>
      <c r="X28" s="22" t="e">
        <f>IF(R28=INDEX(Notes!$A$1:$I$27,MATCH('QA checks'!$T28,Notes!$A$1:$A$27,0),MATCH('QA checks'!X$9,Notes!#REF!,0)),TRUE,"Error")</f>
        <v>#N/A</v>
      </c>
    </row>
    <row r="29" spans="1:24" x14ac:dyDescent="0.2">
      <c r="A29" s="94" t="s">
        <v>52</v>
      </c>
      <c r="B29" s="22">
        <v>132517</v>
      </c>
      <c r="C29" s="22">
        <v>159074</v>
      </c>
      <c r="F29" s="22">
        <v>291591</v>
      </c>
      <c r="H29" s="22" t="str">
        <v>1985/86</v>
      </c>
      <c r="I29" s="22">
        <v>132517</v>
      </c>
      <c r="J29" s="22">
        <v>159074</v>
      </c>
      <c r="K29" s="22">
        <v>0</v>
      </c>
      <c r="L29" s="22">
        <v>0</v>
      </c>
      <c r="N29" s="22" t="s">
        <v>67</v>
      </c>
      <c r="O29" s="22">
        <f t="shared" si="1"/>
        <v>359259</v>
      </c>
      <c r="P29" s="22">
        <f t="shared" si="2"/>
        <v>56070</v>
      </c>
      <c r="Q29" s="22">
        <f t="shared" si="2"/>
        <v>29499</v>
      </c>
      <c r="R29" s="22">
        <f t="shared" ref="R29:R58" si="3">SUM(O29:Q29)</f>
        <v>444828</v>
      </c>
      <c r="T29" s="22" t="s">
        <v>67</v>
      </c>
      <c r="U29" s="22" t="e">
        <f>IF(O29=INDEX(Notes!$A$1:$I$27,MATCH('QA checks'!$T29,Notes!$A$1:$A$27,0),MATCH('QA checks'!U$9,Notes!#REF!,0)),TRUE,"Error")</f>
        <v>#N/A</v>
      </c>
      <c r="V29" s="22" t="e">
        <f>IF(P29=INDEX(Notes!$A$1:$I$27,MATCH('QA checks'!$T29,Notes!$A$1:$A$27,0),MATCH('QA checks'!V$9,Notes!#REF!,0)),TRUE,"Error")</f>
        <v>#N/A</v>
      </c>
      <c r="W29" s="22" t="e">
        <f>IF(Q29=INDEX(Notes!$A$1:$I$27,MATCH('QA checks'!$T29,Notes!$A$1:$A$27,0),MATCH('QA checks'!W$9,Notes!#REF!,0)),TRUE,"Error")</f>
        <v>#N/A</v>
      </c>
      <c r="X29" s="22" t="e">
        <f>IF(R29=INDEX(Notes!$A$1:$I$27,MATCH('QA checks'!$T29,Notes!$A$1:$A$27,0),MATCH('QA checks'!X$9,Notes!#REF!,0)),TRUE,"Error")</f>
        <v>#N/A</v>
      </c>
    </row>
    <row r="30" spans="1:24" x14ac:dyDescent="0.2">
      <c r="A30" s="94" t="s">
        <v>53</v>
      </c>
      <c r="B30" s="22">
        <v>135199</v>
      </c>
      <c r="C30" s="22">
        <v>161568</v>
      </c>
      <c r="F30" s="22">
        <v>296767</v>
      </c>
      <c r="H30" s="22" t="str">
        <v>1986/87</v>
      </c>
      <c r="I30" s="22">
        <v>135199</v>
      </c>
      <c r="J30" s="22">
        <v>161568</v>
      </c>
      <c r="K30" s="22">
        <v>0</v>
      </c>
      <c r="L30" s="22">
        <v>0</v>
      </c>
      <c r="N30" s="22" t="s">
        <v>68</v>
      </c>
      <c r="O30" s="22">
        <f t="shared" si="1"/>
        <v>431838</v>
      </c>
      <c r="P30" s="22">
        <f t="shared" si="2"/>
        <v>57919</v>
      </c>
      <c r="Q30" s="22">
        <f t="shared" si="2"/>
        <v>35203</v>
      </c>
      <c r="R30" s="22">
        <f t="shared" si="3"/>
        <v>524960</v>
      </c>
      <c r="T30" s="22" t="s">
        <v>68</v>
      </c>
      <c r="U30" s="22" t="e">
        <f>IF(O30=INDEX(Notes!$A$1:$I$27,MATCH('QA checks'!$T30,Notes!$A$1:$A$27,0),MATCH('QA checks'!U$9,Notes!#REF!,0)),TRUE,"Error")</f>
        <v>#N/A</v>
      </c>
      <c r="V30" s="22" t="e">
        <f>IF(P30=INDEX(Notes!$A$1:$I$27,MATCH('QA checks'!$T30,Notes!$A$1:$A$27,0),MATCH('QA checks'!V$9,Notes!#REF!,0)),TRUE,"Error")</f>
        <v>#N/A</v>
      </c>
      <c r="W30" s="22" t="e">
        <f>IF(Q30=INDEX(Notes!$A$1:$I$27,MATCH('QA checks'!$T30,Notes!$A$1:$A$27,0),MATCH('QA checks'!W$9,Notes!#REF!,0)),TRUE,"Error")</f>
        <v>#N/A</v>
      </c>
      <c r="X30" s="22" t="e">
        <f>IF(R30=INDEX(Notes!$A$1:$I$27,MATCH('QA checks'!$T30,Notes!$A$1:$A$27,0),MATCH('QA checks'!X$9,Notes!#REF!,0)),TRUE,"Error")</f>
        <v>#N/A</v>
      </c>
    </row>
    <row r="31" spans="1:24" x14ac:dyDescent="0.2">
      <c r="A31" s="94" t="s">
        <v>54</v>
      </c>
      <c r="B31" s="22">
        <v>133551</v>
      </c>
      <c r="C31" s="22">
        <v>159734</v>
      </c>
      <c r="F31" s="22">
        <v>293285</v>
      </c>
      <c r="H31" s="22" t="str">
        <v>1987/88</v>
      </c>
      <c r="I31" s="22">
        <v>133551</v>
      </c>
      <c r="J31" s="22">
        <v>159734</v>
      </c>
      <c r="K31" s="22">
        <v>0</v>
      </c>
      <c r="L31" s="22">
        <v>0</v>
      </c>
      <c r="N31" s="22" t="s">
        <v>69</v>
      </c>
      <c r="O31" s="22">
        <f t="shared" si="1"/>
        <v>412491</v>
      </c>
      <c r="P31" s="22">
        <f t="shared" si="2"/>
        <v>55326</v>
      </c>
      <c r="Q31" s="22">
        <f t="shared" si="2"/>
        <v>34992</v>
      </c>
      <c r="R31" s="22">
        <f t="shared" si="3"/>
        <v>502809</v>
      </c>
      <c r="T31" s="22" t="s">
        <v>69</v>
      </c>
      <c r="U31" s="22" t="e">
        <f>IF(O31=INDEX(Notes!$A$1:$I$27,MATCH('QA checks'!$T31,Notes!$A$1:$A$27,0),MATCH('QA checks'!U$9,Notes!#REF!,0)),TRUE,"Error")</f>
        <v>#N/A</v>
      </c>
      <c r="V31" s="22" t="e">
        <f>IF(P31=INDEX(Notes!$A$1:$I$27,MATCH('QA checks'!$T31,Notes!$A$1:$A$27,0),MATCH('QA checks'!V$9,Notes!#REF!,0)),TRUE,"Error")</f>
        <v>#N/A</v>
      </c>
      <c r="W31" s="22" t="e">
        <f>IF(Q31=INDEX(Notes!$A$1:$I$27,MATCH('QA checks'!$T31,Notes!$A$1:$A$27,0),MATCH('QA checks'!W$9,Notes!#REF!,0)),TRUE,"Error")</f>
        <v>#N/A</v>
      </c>
      <c r="X31" s="22" t="e">
        <f>IF(R31=INDEX(Notes!$A$1:$I$27,MATCH('QA checks'!$T31,Notes!$A$1:$A$27,0),MATCH('QA checks'!X$9,Notes!#REF!,0)),TRUE,"Error")</f>
        <v>#N/A</v>
      </c>
    </row>
    <row r="32" spans="1:24" x14ac:dyDescent="0.2">
      <c r="A32" s="94" t="s">
        <v>55</v>
      </c>
      <c r="B32" s="22">
        <v>135655</v>
      </c>
      <c r="C32" s="22">
        <v>161936</v>
      </c>
      <c r="F32" s="22">
        <v>297591</v>
      </c>
      <c r="H32" s="22" t="str">
        <v>1988/89</v>
      </c>
      <c r="I32" s="22">
        <v>135655</v>
      </c>
      <c r="J32" s="22">
        <v>161936</v>
      </c>
      <c r="K32" s="22">
        <v>0</v>
      </c>
      <c r="L32" s="22">
        <v>0</v>
      </c>
      <c r="N32" s="22" t="s">
        <v>70</v>
      </c>
      <c r="O32" s="22">
        <f t="shared" si="1"/>
        <v>473563</v>
      </c>
      <c r="P32" s="22">
        <f t="shared" si="2"/>
        <v>61762</v>
      </c>
      <c r="Q32" s="22">
        <f t="shared" si="2"/>
        <v>36247</v>
      </c>
      <c r="R32" s="22">
        <f t="shared" si="3"/>
        <v>571572</v>
      </c>
      <c r="T32" s="22" t="s">
        <v>70</v>
      </c>
      <c r="U32" s="22" t="e">
        <f>IF(O32=INDEX(Notes!$A$1:$I$27,MATCH('QA checks'!$T32,Notes!$A$1:$A$27,0),MATCH('QA checks'!U$9,Notes!#REF!,0)),TRUE,"Error")</f>
        <v>#N/A</v>
      </c>
      <c r="V32" s="22" t="e">
        <f>IF(P32=INDEX(Notes!$A$1:$I$27,MATCH('QA checks'!$T32,Notes!$A$1:$A$27,0),MATCH('QA checks'!V$9,Notes!#REF!,0)),TRUE,"Error")</f>
        <v>#N/A</v>
      </c>
      <c r="W32" s="22" t="e">
        <f>IF(Q32=INDEX(Notes!$A$1:$I$27,MATCH('QA checks'!$T32,Notes!$A$1:$A$27,0),MATCH('QA checks'!W$9,Notes!#REF!,0)),TRUE,"Error")</f>
        <v>#N/A</v>
      </c>
      <c r="X32" s="22" t="e">
        <f>IF(R32=INDEX(Notes!$A$1:$I$27,MATCH('QA checks'!$T32,Notes!$A$1:$A$27,0),MATCH('QA checks'!X$9,Notes!#REF!,0)),TRUE,"Error")</f>
        <v>#N/A</v>
      </c>
    </row>
    <row r="33" spans="1:24" x14ac:dyDescent="0.2">
      <c r="A33" s="94" t="s">
        <v>56</v>
      </c>
      <c r="B33" s="22">
        <v>145260</v>
      </c>
      <c r="C33" s="22">
        <v>173294</v>
      </c>
      <c r="F33" s="22">
        <v>318554</v>
      </c>
      <c r="H33" s="22" t="str">
        <v>1989/90</v>
      </c>
      <c r="I33" s="22">
        <v>145260</v>
      </c>
      <c r="J33" s="22">
        <v>173294</v>
      </c>
      <c r="K33" s="22">
        <v>0</v>
      </c>
      <c r="L33" s="22">
        <v>0</v>
      </c>
      <c r="N33" s="22" t="s">
        <v>71</v>
      </c>
      <c r="O33" s="22">
        <f t="shared" si="1"/>
        <v>341968</v>
      </c>
      <c r="P33" s="22">
        <f t="shared" si="2"/>
        <v>44171</v>
      </c>
      <c r="Q33" s="22">
        <f t="shared" si="2"/>
        <v>26335</v>
      </c>
      <c r="R33" s="22">
        <f t="shared" si="3"/>
        <v>412474</v>
      </c>
      <c r="T33" s="22" t="s">
        <v>71</v>
      </c>
      <c r="U33" s="22" t="e">
        <f>IF(O33=INDEX(Notes!$A$1:$I$27,MATCH('QA checks'!$T33,Notes!$A$1:$A$27,0),MATCH('QA checks'!U$9,Notes!#REF!,0)),TRUE,"Error")</f>
        <v>#N/A</v>
      </c>
      <c r="V33" s="22" t="e">
        <f>IF(P33=INDEX(Notes!$A$1:$I$27,MATCH('QA checks'!$T33,Notes!$A$1:$A$27,0),MATCH('QA checks'!V$9,Notes!#REF!,0)),TRUE,"Error")</f>
        <v>#N/A</v>
      </c>
      <c r="W33" s="22" t="e">
        <f>IF(Q33=INDEX(Notes!$A$1:$I$27,MATCH('QA checks'!$T33,Notes!$A$1:$A$27,0),MATCH('QA checks'!W$9,Notes!#REF!,0)),TRUE,"Error")</f>
        <v>#N/A</v>
      </c>
      <c r="X33" s="22" t="e">
        <f>IF(R33=INDEX(Notes!$A$1:$I$27,MATCH('QA checks'!$T33,Notes!$A$1:$A$27,0),MATCH('QA checks'!X$9,Notes!#REF!,0)),TRUE,"Error")</f>
        <v>#N/A</v>
      </c>
    </row>
    <row r="34" spans="1:24" x14ac:dyDescent="0.2">
      <c r="A34" s="94" t="s">
        <v>57</v>
      </c>
      <c r="B34" s="22">
        <v>148670</v>
      </c>
      <c r="C34" s="22">
        <v>177974</v>
      </c>
      <c r="D34" s="22">
        <v>49967</v>
      </c>
      <c r="F34" s="22">
        <v>376611</v>
      </c>
      <c r="H34" s="22" t="str">
        <v>1990/91</v>
      </c>
      <c r="I34" s="22">
        <v>148670</v>
      </c>
      <c r="J34" s="22">
        <v>177974</v>
      </c>
      <c r="K34" s="22">
        <v>49967</v>
      </c>
      <c r="L34" s="22">
        <v>0</v>
      </c>
      <c r="N34" s="22" t="s">
        <v>72</v>
      </c>
      <c r="O34" s="22">
        <f t="shared" si="1"/>
        <v>336107</v>
      </c>
      <c r="P34" s="22">
        <f t="shared" si="2"/>
        <v>48375</v>
      </c>
      <c r="Q34" s="22">
        <f t="shared" si="2"/>
        <v>24370</v>
      </c>
      <c r="R34" s="22">
        <f t="shared" si="3"/>
        <v>408852</v>
      </c>
      <c r="T34" s="22" t="s">
        <v>72</v>
      </c>
      <c r="U34" s="22" t="e">
        <f>IF(O34=INDEX(Notes!$A$1:$I$27,MATCH('QA checks'!$T34,Notes!$A$1:$A$27,0),MATCH('QA checks'!U$9,Notes!#REF!,0)),TRUE,"Error")</f>
        <v>#N/A</v>
      </c>
      <c r="V34" s="22" t="e">
        <f>IF(P34=INDEX(Notes!$A$1:$I$27,MATCH('QA checks'!$T34,Notes!$A$1:$A$27,0),MATCH('QA checks'!V$9,Notes!#REF!,0)),TRUE,"Error")</f>
        <v>#N/A</v>
      </c>
      <c r="W34" s="22" t="e">
        <f>IF(Q34=INDEX(Notes!$A$1:$I$27,MATCH('QA checks'!$T34,Notes!$A$1:$A$27,0),MATCH('QA checks'!W$9,Notes!#REF!,0)),TRUE,"Error")</f>
        <v>#N/A</v>
      </c>
      <c r="X34" s="22" t="e">
        <f>IF(R34=INDEX(Notes!$A$1:$I$27,MATCH('QA checks'!$T34,Notes!$A$1:$A$27,0),MATCH('QA checks'!X$9,Notes!#REF!,0)),TRUE,"Error")</f>
        <v>#N/A</v>
      </c>
    </row>
    <row r="35" spans="1:24" x14ac:dyDescent="0.2">
      <c r="A35" s="94" t="s">
        <v>58</v>
      </c>
      <c r="B35" s="22">
        <v>158857</v>
      </c>
      <c r="C35" s="22">
        <v>189651</v>
      </c>
      <c r="D35" s="22">
        <v>57125</v>
      </c>
      <c r="F35" s="22">
        <v>405633</v>
      </c>
      <c r="H35" s="22" t="str">
        <v>1991/92</v>
      </c>
      <c r="I35" s="22">
        <v>158857</v>
      </c>
      <c r="J35" s="22">
        <v>189651</v>
      </c>
      <c r="K35" s="22">
        <v>57125</v>
      </c>
      <c r="L35" s="22">
        <v>0</v>
      </c>
      <c r="N35" s="22" t="s">
        <v>73</v>
      </c>
      <c r="O35" s="22">
        <f t="shared" si="1"/>
        <v>336233</v>
      </c>
      <c r="P35" s="22">
        <f t="shared" si="2"/>
        <v>48585</v>
      </c>
      <c r="Q35" s="22">
        <f t="shared" si="2"/>
        <v>26497</v>
      </c>
      <c r="R35" s="22">
        <f t="shared" si="3"/>
        <v>411315</v>
      </c>
      <c r="T35" s="22" t="s">
        <v>73</v>
      </c>
      <c r="U35" s="22" t="e">
        <f>IF(O35=INDEX(Notes!$A$1:$I$27,MATCH('QA checks'!$T35,Notes!$A$1:$A$27,0),MATCH('QA checks'!U$9,Notes!#REF!,0)),TRUE,"Error")</f>
        <v>#N/A</v>
      </c>
      <c r="V35" s="22" t="e">
        <f>IF(P35=INDEX(Notes!$A$1:$I$27,MATCH('QA checks'!$T35,Notes!$A$1:$A$27,0),MATCH('QA checks'!V$9,Notes!#REF!,0)),TRUE,"Error")</f>
        <v>#N/A</v>
      </c>
      <c r="W35" s="22" t="e">
        <f>IF(Q35=INDEX(Notes!$A$1:$I$27,MATCH('QA checks'!$T35,Notes!$A$1:$A$27,0),MATCH('QA checks'!W$9,Notes!#REF!,0)),TRUE,"Error")</f>
        <v>#N/A</v>
      </c>
      <c r="X35" s="22" t="e">
        <f>IF(R35=INDEX(Notes!$A$1:$I$27,MATCH('QA checks'!$T35,Notes!$A$1:$A$27,0),MATCH('QA checks'!X$9,Notes!#REF!,0)),TRUE,"Error")</f>
        <v>#N/A</v>
      </c>
    </row>
    <row r="36" spans="1:24" x14ac:dyDescent="0.2">
      <c r="A36" s="94" t="s">
        <v>59</v>
      </c>
      <c r="B36" s="22">
        <v>163719</v>
      </c>
      <c r="C36" s="22">
        <v>195112</v>
      </c>
      <c r="D36" s="22">
        <v>52167</v>
      </c>
      <c r="F36" s="22">
        <v>410998</v>
      </c>
      <c r="H36" s="22" t="str">
        <v>1992/93</v>
      </c>
      <c r="I36" s="22">
        <v>163719</v>
      </c>
      <c r="J36" s="22">
        <v>195112</v>
      </c>
      <c r="K36" s="22">
        <v>52167</v>
      </c>
      <c r="L36" s="22">
        <v>0</v>
      </c>
      <c r="N36" s="22" t="s">
        <v>74</v>
      </c>
      <c r="O36" s="22">
        <f t="shared" si="1"/>
        <v>293920</v>
      </c>
      <c r="P36" s="22">
        <f t="shared" si="2"/>
        <v>45636</v>
      </c>
      <c r="Q36" s="22">
        <f t="shared" si="2"/>
        <v>24661</v>
      </c>
      <c r="R36" s="22">
        <f t="shared" si="3"/>
        <v>364217</v>
      </c>
      <c r="T36" s="22" t="s">
        <v>74</v>
      </c>
      <c r="U36" s="22" t="e">
        <f>IF(O36=INDEX(Notes!$A$1:$I$27,MATCH('QA checks'!$T36,Notes!$A$1:$A$27,0),MATCH('QA checks'!U$9,Notes!#REF!,0)),TRUE,"Error")</f>
        <v>#N/A</v>
      </c>
      <c r="V36" s="22" t="e">
        <f>IF(P36=INDEX(Notes!$A$1:$I$27,MATCH('QA checks'!$T36,Notes!$A$1:$A$27,0),MATCH('QA checks'!V$9,Notes!#REF!,0)),TRUE,"Error")</f>
        <v>#N/A</v>
      </c>
      <c r="W36" s="22" t="e">
        <f>IF(Q36=INDEX(Notes!$A$1:$I$27,MATCH('QA checks'!$T36,Notes!$A$1:$A$27,0),MATCH('QA checks'!W$9,Notes!#REF!,0)),TRUE,"Error")</f>
        <v>#N/A</v>
      </c>
      <c r="X36" s="22" t="e">
        <f>IF(R36=INDEX(Notes!$A$1:$I$27,MATCH('QA checks'!$T36,Notes!$A$1:$A$27,0),MATCH('QA checks'!X$9,Notes!#REF!,0)),TRUE,"Error")</f>
        <v>#N/A</v>
      </c>
    </row>
    <row r="37" spans="1:24" x14ac:dyDescent="0.2">
      <c r="A37" s="94" t="s">
        <v>60</v>
      </c>
      <c r="B37" s="22">
        <v>157873</v>
      </c>
      <c r="C37" s="22">
        <v>188909</v>
      </c>
      <c r="D37" s="22">
        <v>56145</v>
      </c>
      <c r="F37" s="22">
        <v>402927</v>
      </c>
      <c r="H37" s="22" t="str">
        <v>1993/94</v>
      </c>
      <c r="I37" s="22">
        <v>157873</v>
      </c>
      <c r="J37" s="22">
        <v>188909</v>
      </c>
      <c r="K37" s="22">
        <v>56145</v>
      </c>
      <c r="L37" s="22">
        <v>0</v>
      </c>
      <c r="N37" s="22" t="s">
        <v>75</v>
      </c>
      <c r="O37" s="22">
        <f t="shared" si="1"/>
        <v>249237</v>
      </c>
      <c r="P37" s="22">
        <f>VLOOKUP($N37,_xlfn.ANCHORARRAY(H9),P$8,FALSE)</f>
        <v>40570</v>
      </c>
      <c r="Q37" s="22">
        <f t="shared" ref="Q37:Q58" si="4">VLOOKUP($N37,$H$9:$L$61,Q$8,FALSE)</f>
        <v>19521</v>
      </c>
      <c r="R37" s="22">
        <f t="shared" si="3"/>
        <v>309328</v>
      </c>
      <c r="T37" s="22" t="s">
        <v>75</v>
      </c>
      <c r="U37" s="22" t="e">
        <f>IF(O37=INDEX(Notes!$A$1:$I$27,MATCH('QA checks'!$T37,Notes!$A$1:$A$27,0),MATCH('QA checks'!U$9,Notes!#REF!,0)),TRUE,"Error")</f>
        <v>#N/A</v>
      </c>
      <c r="V37" s="22" t="e">
        <f>IF(P37=INDEX(Notes!$A$1:$I$27,MATCH('QA checks'!$T37,Notes!$A$1:$A$27,0),MATCH('QA checks'!V$9,Notes!#REF!,0)),TRUE,"Error")</f>
        <v>#N/A</v>
      </c>
      <c r="W37" s="22" t="e">
        <f>IF(Q37=INDEX(Notes!$A$1:$I$27,MATCH('QA checks'!$T37,Notes!$A$1:$A$27,0),MATCH('QA checks'!W$9,Notes!#REF!,0)),TRUE,"Error")</f>
        <v>#N/A</v>
      </c>
      <c r="X37" s="22" t="e">
        <f>IF(R37=INDEX(Notes!$A$1:$I$27,MATCH('QA checks'!$T37,Notes!$A$1:$A$27,0),MATCH('QA checks'!X$9,Notes!#REF!,0)),TRUE,"Error")</f>
        <v>#N/A</v>
      </c>
    </row>
    <row r="38" spans="1:24" x14ac:dyDescent="0.2">
      <c r="A38" s="94" t="s">
        <v>61</v>
      </c>
      <c r="B38" s="22">
        <v>156245</v>
      </c>
      <c r="D38" s="22">
        <v>18821</v>
      </c>
      <c r="E38" s="22">
        <v>10201</v>
      </c>
      <c r="F38" s="22">
        <v>185267</v>
      </c>
      <c r="H38" s="22" t="str">
        <v>1994/95</v>
      </c>
      <c r="I38" s="22">
        <v>156245</v>
      </c>
      <c r="J38" s="22">
        <v>0</v>
      </c>
      <c r="K38" s="22">
        <v>18821</v>
      </c>
      <c r="L38" s="22">
        <v>10201</v>
      </c>
      <c r="N38" s="22" t="s">
        <v>76</v>
      </c>
      <c r="O38" s="22">
        <f t="shared" si="1"/>
        <v>241462</v>
      </c>
      <c r="P38" s="22">
        <f t="shared" ref="P38:P58" si="5">VLOOKUP($N38,$H$9:$L$61,P$8,FALSE)</f>
        <v>38737</v>
      </c>
      <c r="Q38" s="22">
        <f t="shared" si="4"/>
        <v>19149</v>
      </c>
      <c r="R38" s="22">
        <f t="shared" si="3"/>
        <v>299348</v>
      </c>
      <c r="T38" s="22" t="s">
        <v>76</v>
      </c>
      <c r="U38" s="22" t="e">
        <f>IF(O38=INDEX(Notes!$A$1:$I$27,MATCH('QA checks'!$T38,Notes!$A$1:$A$27,0),MATCH('QA checks'!U$9,Notes!#REF!,0)),TRUE,"Error")</f>
        <v>#N/A</v>
      </c>
      <c r="V38" s="22" t="e">
        <f>IF(P38=INDEX(Notes!$A$1:$I$27,MATCH('QA checks'!$T38,Notes!$A$1:$A$27,0),MATCH('QA checks'!V$9,Notes!#REF!,0)),TRUE,"Error")</f>
        <v>#N/A</v>
      </c>
      <c r="W38" s="22" t="e">
        <f>IF(Q38=INDEX(Notes!$A$1:$I$27,MATCH('QA checks'!$T38,Notes!$A$1:$A$27,0),MATCH('QA checks'!W$9,Notes!#REF!,0)),TRUE,"Error")</f>
        <v>#N/A</v>
      </c>
      <c r="X38" s="22" t="e">
        <f>IF(R38=INDEX(Notes!$A$1:$I$27,MATCH('QA checks'!$T38,Notes!$A$1:$A$27,0),MATCH('QA checks'!X$9,Notes!#REF!,0)),TRUE,"Error")</f>
        <v>#N/A</v>
      </c>
    </row>
    <row r="39" spans="1:24" x14ac:dyDescent="0.2">
      <c r="A39" s="94" t="s">
        <v>62</v>
      </c>
      <c r="B39" s="22">
        <v>487600</v>
      </c>
      <c r="C39" s="22">
        <v>592493</v>
      </c>
      <c r="D39" s="22">
        <v>65841</v>
      </c>
      <c r="E39" s="22">
        <v>10828</v>
      </c>
      <c r="F39" s="22">
        <v>1156762</v>
      </c>
      <c r="H39" s="22" t="str">
        <v>1995/96</v>
      </c>
      <c r="I39" s="22">
        <v>487600</v>
      </c>
      <c r="J39" s="22">
        <v>592493</v>
      </c>
      <c r="K39" s="22">
        <v>65841</v>
      </c>
      <c r="L39" s="22">
        <v>10828</v>
      </c>
      <c r="N39" s="22" t="s">
        <v>33</v>
      </c>
      <c r="O39" s="22">
        <f t="shared" si="1"/>
        <v>228427</v>
      </c>
      <c r="P39" s="22">
        <f t="shared" si="5"/>
        <v>38935</v>
      </c>
      <c r="Q39" s="22">
        <f t="shared" si="4"/>
        <v>20687</v>
      </c>
      <c r="R39" s="22">
        <f t="shared" si="3"/>
        <v>288049</v>
      </c>
      <c r="T39" s="22" t="s">
        <v>33</v>
      </c>
      <c r="U39" s="22" t="e">
        <f>IF(O39=INDEX(Notes!$A$1:$I$27,MATCH('QA checks'!$T39,Notes!$A$1:$A$27,0),MATCH('QA checks'!U$9,Notes!#REF!,0)),TRUE,"Error")</f>
        <v>#N/A</v>
      </c>
      <c r="V39" s="22" t="e">
        <f>IF(P39=INDEX(Notes!$A$1:$I$27,MATCH('QA checks'!$T39,Notes!$A$1:$A$27,0),MATCH('QA checks'!V$9,Notes!#REF!,0)),TRUE,"Error")</f>
        <v>#N/A</v>
      </c>
      <c r="W39" s="22" t="e">
        <f>IF(Q39=INDEX(Notes!$A$1:$I$27,MATCH('QA checks'!$T39,Notes!$A$1:$A$27,0),MATCH('QA checks'!W$9,Notes!#REF!,0)),TRUE,"Error")</f>
        <v>#N/A</v>
      </c>
      <c r="X39" s="22" t="e">
        <f>IF(R39=INDEX(Notes!$A$1:$I$27,MATCH('QA checks'!$T39,Notes!$A$1:$A$27,0),MATCH('QA checks'!X$9,Notes!#REF!,0)),TRUE,"Error")</f>
        <v>#N/A</v>
      </c>
    </row>
    <row r="40" spans="1:24" x14ac:dyDescent="0.2">
      <c r="A40" s="94" t="s">
        <v>63</v>
      </c>
      <c r="B40" s="22">
        <v>414000</v>
      </c>
      <c r="C40" s="22">
        <v>504288</v>
      </c>
      <c r="D40" s="22">
        <v>57108</v>
      </c>
      <c r="E40" s="22">
        <v>11231</v>
      </c>
      <c r="F40" s="22">
        <v>986627</v>
      </c>
      <c r="H40" s="22" t="str">
        <v>1996/97</v>
      </c>
      <c r="I40" s="22">
        <v>414000</v>
      </c>
      <c r="J40" s="22">
        <v>504288</v>
      </c>
      <c r="K40" s="22">
        <v>57108</v>
      </c>
      <c r="L40" s="22">
        <v>11231</v>
      </c>
      <c r="N40" s="22" t="s">
        <v>34</v>
      </c>
      <c r="O40" s="22">
        <f t="shared" si="1"/>
        <v>223945</v>
      </c>
      <c r="P40" s="22">
        <f t="shared" si="5"/>
        <v>32339</v>
      </c>
      <c r="Q40" s="22">
        <f t="shared" si="4"/>
        <v>16469</v>
      </c>
      <c r="R40" s="22">
        <f t="shared" si="3"/>
        <v>272753</v>
      </c>
      <c r="T40" s="22" t="s">
        <v>34</v>
      </c>
      <c r="U40" s="22" t="e">
        <f>IF(O40=INDEX(Notes!$A$1:$I$27,MATCH('QA checks'!$T40,Notes!$A$1:$A$27,0),MATCH('QA checks'!U$9,Notes!#REF!,0)),TRUE,"Error")</f>
        <v>#N/A</v>
      </c>
      <c r="V40" s="22" t="e">
        <f>IF(P40=INDEX(Notes!$A$1:$I$27,MATCH('QA checks'!$T40,Notes!$A$1:$A$27,0),MATCH('QA checks'!V$9,Notes!#REF!,0)),TRUE,"Error")</f>
        <v>#N/A</v>
      </c>
      <c r="W40" s="22" t="e">
        <f>IF(Q40=INDEX(Notes!$A$1:$I$27,MATCH('QA checks'!$T40,Notes!$A$1:$A$27,0),MATCH('QA checks'!W$9,Notes!#REF!,0)),TRUE,"Error")</f>
        <v>#N/A</v>
      </c>
      <c r="X40" s="22" t="e">
        <f>IF(R40=INDEX(Notes!$A$1:$I$27,MATCH('QA checks'!$T40,Notes!$A$1:$A$27,0),MATCH('QA checks'!X$9,Notes!#REF!,0)),TRUE,"Error")</f>
        <v>#N/A</v>
      </c>
    </row>
    <row r="41" spans="1:24" x14ac:dyDescent="0.2">
      <c r="A41" s="94" t="s">
        <v>64</v>
      </c>
      <c r="B41" s="22">
        <v>362300</v>
      </c>
      <c r="C41" s="22">
        <v>442840</v>
      </c>
      <c r="D41" s="22">
        <v>50411</v>
      </c>
      <c r="E41" s="22">
        <v>11335</v>
      </c>
      <c r="F41" s="22">
        <v>866886</v>
      </c>
      <c r="H41" s="22" t="str">
        <v>1997/98</v>
      </c>
      <c r="I41" s="22">
        <v>362300</v>
      </c>
      <c r="J41" s="22">
        <v>442840</v>
      </c>
      <c r="K41" s="22">
        <v>50411</v>
      </c>
      <c r="L41" s="22">
        <v>11335</v>
      </c>
      <c r="N41" s="22" t="s">
        <v>35</v>
      </c>
      <c r="O41" s="22">
        <f t="shared" si="1"/>
        <v>154477</v>
      </c>
      <c r="P41" s="22">
        <f t="shared" si="5"/>
        <v>26740</v>
      </c>
      <c r="Q41" s="22">
        <f t="shared" si="4"/>
        <v>11440</v>
      </c>
      <c r="R41" s="22">
        <f t="shared" si="3"/>
        <v>192657</v>
      </c>
      <c r="T41" s="22" t="s">
        <v>35</v>
      </c>
      <c r="U41" s="22" t="e">
        <f>IF(O41=INDEX(Notes!$A$1:$I$27,MATCH('QA checks'!$T41,Notes!$A$1:$A$27,0),MATCH('QA checks'!U$9,Notes!#REF!,0)),TRUE,"Error")</f>
        <v>#N/A</v>
      </c>
      <c r="V41" s="22" t="e">
        <f>IF(P41=INDEX(Notes!$A$1:$I$27,MATCH('QA checks'!$T41,Notes!$A$1:$A$27,0),MATCH('QA checks'!V$9,Notes!#REF!,0)),TRUE,"Error")</f>
        <v>#N/A</v>
      </c>
      <c r="W41" s="22" t="e">
        <f>IF(Q41=INDEX(Notes!$A$1:$I$27,MATCH('QA checks'!$T41,Notes!$A$1:$A$27,0),MATCH('QA checks'!W$9,Notes!#REF!,0)),TRUE,"Error")</f>
        <v>#N/A</v>
      </c>
      <c r="X41" s="22" t="e">
        <f>IF(R41=INDEX(Notes!$A$1:$I$27,MATCH('QA checks'!$T41,Notes!$A$1:$A$27,0),MATCH('QA checks'!X$9,Notes!#REF!,0)),TRUE,"Error")</f>
        <v>#N/A</v>
      </c>
    </row>
    <row r="42" spans="1:24" x14ac:dyDescent="0.2">
      <c r="A42" s="94" t="s">
        <v>65</v>
      </c>
      <c r="B42" s="22">
        <v>315800</v>
      </c>
      <c r="C42" s="22">
        <v>387375</v>
      </c>
      <c r="D42" s="22">
        <v>46531</v>
      </c>
      <c r="E42" s="22">
        <v>11961</v>
      </c>
      <c r="F42" s="22">
        <v>761667</v>
      </c>
      <c r="H42" s="22" t="str">
        <v>1998/99</v>
      </c>
      <c r="I42" s="22">
        <v>315800</v>
      </c>
      <c r="J42" s="22">
        <v>387375</v>
      </c>
      <c r="K42" s="22">
        <v>46531</v>
      </c>
      <c r="L42" s="22">
        <v>11961</v>
      </c>
      <c r="N42" s="22" t="s">
        <v>36</v>
      </c>
      <c r="O42" s="22">
        <f t="shared" si="1"/>
        <v>171376</v>
      </c>
      <c r="P42" s="22">
        <f t="shared" si="5"/>
        <v>27989</v>
      </c>
      <c r="Q42" s="22">
        <f t="shared" si="4"/>
        <v>13168</v>
      </c>
      <c r="R42" s="22">
        <f t="shared" si="3"/>
        <v>212533</v>
      </c>
      <c r="T42" s="22" t="s">
        <v>36</v>
      </c>
      <c r="U42" s="22" t="e">
        <f>IF(O42=INDEX(Notes!$A$1:$I$27,MATCH('QA checks'!$T42,Notes!$A$1:$A$27,0),MATCH('QA checks'!U$9,Notes!#REF!,0)),TRUE,"Error")</f>
        <v>#N/A</v>
      </c>
      <c r="V42" s="22" t="e">
        <f>IF(P42=INDEX(Notes!$A$1:$I$27,MATCH('QA checks'!$T42,Notes!$A$1:$A$27,0),MATCH('QA checks'!V$9,Notes!#REF!,0)),TRUE,"Error")</f>
        <v>#N/A</v>
      </c>
      <c r="W42" s="22" t="e">
        <f>IF(Q42=INDEX(Notes!$A$1:$I$27,MATCH('QA checks'!$T42,Notes!$A$1:$A$27,0),MATCH('QA checks'!W$9,Notes!#REF!,0)),TRUE,"Error")</f>
        <v>#N/A</v>
      </c>
      <c r="X42" s="22" t="e">
        <f>IF(R42=INDEX(Notes!$A$1:$I$27,MATCH('QA checks'!$T42,Notes!$A$1:$A$27,0),MATCH('QA checks'!X$9,Notes!#REF!,0)),TRUE,"Error")</f>
        <v>#N/A</v>
      </c>
    </row>
    <row r="43" spans="1:24" x14ac:dyDescent="0.2">
      <c r="A43" s="94" t="s">
        <v>66</v>
      </c>
      <c r="B43" s="22">
        <v>386027</v>
      </c>
      <c r="D43" s="22">
        <v>53340</v>
      </c>
      <c r="E43" s="22">
        <v>31494</v>
      </c>
      <c r="F43" s="22">
        <v>470861</v>
      </c>
      <c r="H43" s="22" t="str">
        <v>1999/00</v>
      </c>
      <c r="I43" s="22">
        <v>386027</v>
      </c>
      <c r="J43" s="22">
        <v>0</v>
      </c>
      <c r="K43" s="22">
        <v>53340</v>
      </c>
      <c r="L43" s="22">
        <v>31494</v>
      </c>
      <c r="N43" s="22" t="s">
        <v>37</v>
      </c>
      <c r="O43" s="22">
        <f t="shared" si="1"/>
        <v>155088</v>
      </c>
      <c r="P43" s="22">
        <f t="shared" si="5"/>
        <v>25024</v>
      </c>
      <c r="Q43" s="22">
        <f t="shared" si="4"/>
        <v>11652</v>
      </c>
      <c r="R43" s="22">
        <f t="shared" si="3"/>
        <v>191764</v>
      </c>
      <c r="T43" s="22" t="s">
        <v>37</v>
      </c>
      <c r="U43" s="22" t="e">
        <f>IF(O43=INDEX(Notes!$A$1:$I$27,MATCH('QA checks'!$T43,Notes!$A$1:$A$27,0),MATCH('QA checks'!U$9,Notes!#REF!,0)),TRUE,"Error")</f>
        <v>#N/A</v>
      </c>
      <c r="V43" s="22" t="e">
        <f>IF(P43=INDEX(Notes!$A$1:$I$27,MATCH('QA checks'!$T43,Notes!$A$1:$A$27,0),MATCH('QA checks'!V$9,Notes!#REF!,0)),TRUE,"Error")</f>
        <v>#N/A</v>
      </c>
      <c r="W43" s="22" t="e">
        <f>IF(Q43=INDEX(Notes!$A$1:$I$27,MATCH('QA checks'!$T43,Notes!$A$1:$A$27,0),MATCH('QA checks'!W$9,Notes!#REF!,0)),TRUE,"Error")</f>
        <v>#N/A</v>
      </c>
      <c r="X43" s="22" t="e">
        <f>IF(R43=INDEX(Notes!$A$1:$I$27,MATCH('QA checks'!$T43,Notes!$A$1:$A$27,0),MATCH('QA checks'!X$9,Notes!#REF!,0)),TRUE,"Error")</f>
        <v>#N/A</v>
      </c>
    </row>
    <row r="44" spans="1:24" x14ac:dyDescent="0.2">
      <c r="A44" s="94" t="s">
        <v>67</v>
      </c>
      <c r="B44" s="22">
        <v>359259</v>
      </c>
      <c r="D44" s="22">
        <v>56070</v>
      </c>
      <c r="E44" s="22">
        <v>29499</v>
      </c>
      <c r="F44" s="22">
        <v>444828</v>
      </c>
      <c r="H44" s="22" t="str">
        <v>2000/01</v>
      </c>
      <c r="I44" s="22">
        <v>359259</v>
      </c>
      <c r="J44" s="22">
        <v>0</v>
      </c>
      <c r="K44" s="22">
        <v>56070</v>
      </c>
      <c r="L44" s="22">
        <v>29499</v>
      </c>
      <c r="N44" s="22" t="s">
        <v>38</v>
      </c>
      <c r="O44" s="22">
        <f t="shared" si="1"/>
        <v>162301</v>
      </c>
      <c r="P44" s="22">
        <f t="shared" si="5"/>
        <v>26628</v>
      </c>
      <c r="Q44" s="22">
        <f t="shared" si="4"/>
        <v>12111</v>
      </c>
      <c r="R44" s="22">
        <f t="shared" si="3"/>
        <v>201040</v>
      </c>
      <c r="T44" s="22" t="s">
        <v>38</v>
      </c>
      <c r="U44" s="22" t="e">
        <f>IF(O44=INDEX(Notes!$A$1:$I$27,MATCH('QA checks'!$T44,Notes!$A$1:$A$27,0),MATCH('QA checks'!U$9,Notes!#REF!,0)),TRUE,"Error")</f>
        <v>#N/A</v>
      </c>
      <c r="V44" s="22" t="e">
        <f>IF(P44=INDEX(Notes!$A$1:$I$27,MATCH('QA checks'!$T44,Notes!$A$1:$A$27,0),MATCH('QA checks'!V$9,Notes!#REF!,0)),TRUE,"Error")</f>
        <v>#N/A</v>
      </c>
      <c r="W44" s="22" t="e">
        <f>IF(Q44=INDEX(Notes!$A$1:$I$27,MATCH('QA checks'!$T44,Notes!$A$1:$A$27,0),MATCH('QA checks'!W$9,Notes!#REF!,0)),TRUE,"Error")</f>
        <v>#N/A</v>
      </c>
      <c r="X44" s="22" t="e">
        <f>IF(R44=INDEX(Notes!$A$1:$I$27,MATCH('QA checks'!$T44,Notes!$A$1:$A$27,0),MATCH('QA checks'!X$9,Notes!#REF!,0)),TRUE,"Error")</f>
        <v>#N/A</v>
      </c>
    </row>
    <row r="45" spans="1:24" x14ac:dyDescent="0.2">
      <c r="A45" s="94" t="s">
        <v>68</v>
      </c>
      <c r="B45" s="22">
        <v>431838</v>
      </c>
      <c r="D45" s="22">
        <v>57919</v>
      </c>
      <c r="E45" s="22">
        <v>35203</v>
      </c>
      <c r="F45" s="22">
        <v>524960</v>
      </c>
      <c r="H45" s="22" t="str">
        <v>2001/02</v>
      </c>
      <c r="I45" s="22">
        <v>431838</v>
      </c>
      <c r="J45" s="22">
        <v>0</v>
      </c>
      <c r="K45" s="22">
        <v>57919</v>
      </c>
      <c r="L45" s="22">
        <v>35203</v>
      </c>
      <c r="N45" s="22" t="s">
        <v>39</v>
      </c>
      <c r="O45" s="22">
        <f t="shared" si="1"/>
        <v>162089</v>
      </c>
      <c r="P45" s="22">
        <f t="shared" si="5"/>
        <v>27305</v>
      </c>
      <c r="Q45" s="22">
        <f t="shared" si="4"/>
        <v>10753</v>
      </c>
      <c r="R45" s="22">
        <f t="shared" si="3"/>
        <v>200147</v>
      </c>
      <c r="T45" s="22" t="s">
        <v>39</v>
      </c>
      <c r="U45" s="22" t="e">
        <f>IF(O45=INDEX(Notes!$A$1:$I$27,MATCH('QA checks'!$T45,Notes!$A$1:$A$27,0),MATCH('QA checks'!U$9,Notes!#REF!,0)),TRUE,"Error")</f>
        <v>#N/A</v>
      </c>
      <c r="V45" s="22" t="e">
        <f>IF(P45=INDEX(Notes!$A$1:$I$27,MATCH('QA checks'!$T45,Notes!$A$1:$A$27,0),MATCH('QA checks'!V$9,Notes!#REF!,0)),TRUE,"Error")</f>
        <v>#N/A</v>
      </c>
      <c r="W45" s="22" t="e">
        <f>IF(Q45=INDEX(Notes!$A$1:$I$27,MATCH('QA checks'!$T45,Notes!$A$1:$A$27,0),MATCH('QA checks'!W$9,Notes!#REF!,0)),TRUE,"Error")</f>
        <v>#N/A</v>
      </c>
      <c r="X45" s="22" t="e">
        <f>IF(R45=INDEX(Notes!$A$1:$I$27,MATCH('QA checks'!$T45,Notes!$A$1:$A$27,0),MATCH('QA checks'!X$9,Notes!#REF!,0)),TRUE,"Error")</f>
        <v>#N/A</v>
      </c>
    </row>
    <row r="46" spans="1:24" x14ac:dyDescent="0.2">
      <c r="A46" s="94" t="s">
        <v>69</v>
      </c>
      <c r="B46" s="22">
        <v>412491</v>
      </c>
      <c r="D46" s="22">
        <v>55326</v>
      </c>
      <c r="E46" s="22">
        <v>34992</v>
      </c>
      <c r="F46" s="22">
        <v>502809</v>
      </c>
      <c r="H46" s="22" t="str">
        <v>2002/03</v>
      </c>
      <c r="I46" s="22">
        <v>412491</v>
      </c>
      <c r="J46" s="22">
        <v>0</v>
      </c>
      <c r="K46" s="22">
        <v>55326</v>
      </c>
      <c r="L46" s="22">
        <v>34992</v>
      </c>
      <c r="N46" s="22" t="s">
        <v>40</v>
      </c>
      <c r="O46" s="22">
        <f t="shared" si="1"/>
        <v>167403</v>
      </c>
      <c r="P46" s="22">
        <f t="shared" si="5"/>
        <v>26174</v>
      </c>
      <c r="Q46" s="22">
        <f t="shared" si="4"/>
        <v>11022</v>
      </c>
      <c r="R46" s="22">
        <f t="shared" si="3"/>
        <v>204599</v>
      </c>
      <c r="T46" s="22" t="s">
        <v>40</v>
      </c>
      <c r="U46" s="22" t="e">
        <f>IF(O46=INDEX(Notes!$A$1:$I$27,MATCH('QA checks'!$T46,Notes!$A$1:$A$27,0),MATCH('QA checks'!U$9,Notes!#REF!,0)),TRUE,"Error")</f>
        <v>#N/A</v>
      </c>
      <c r="V46" s="22" t="e">
        <f>IF(P46=INDEX(Notes!$A$1:$I$27,MATCH('QA checks'!$T46,Notes!$A$1:$A$27,0),MATCH('QA checks'!V$9,Notes!#REF!,0)),TRUE,"Error")</f>
        <v>#N/A</v>
      </c>
      <c r="W46" s="22" t="e">
        <f>IF(Q46=INDEX(Notes!$A$1:$I$27,MATCH('QA checks'!$T46,Notes!$A$1:$A$27,0),MATCH('QA checks'!W$9,Notes!#REF!,0)),TRUE,"Error")</f>
        <v>#N/A</v>
      </c>
      <c r="X46" s="22" t="e">
        <f>IF(R46=INDEX(Notes!$A$1:$I$27,MATCH('QA checks'!$T46,Notes!$A$1:$A$27,0),MATCH('QA checks'!X$9,Notes!#REF!,0)),TRUE,"Error")</f>
        <v>#N/A</v>
      </c>
    </row>
    <row r="47" spans="1:24" x14ac:dyDescent="0.2">
      <c r="A47" s="94" t="s">
        <v>70</v>
      </c>
      <c r="B47" s="22">
        <v>473563</v>
      </c>
      <c r="D47" s="22">
        <v>61762</v>
      </c>
      <c r="E47" s="22">
        <v>36247</v>
      </c>
      <c r="F47" s="22">
        <v>571572</v>
      </c>
      <c r="H47" s="22" t="str">
        <v>2003/04</v>
      </c>
      <c r="I47" s="22">
        <v>473563</v>
      </c>
      <c r="J47" s="22">
        <v>0</v>
      </c>
      <c r="K47" s="22">
        <v>61762</v>
      </c>
      <c r="L47" s="22">
        <v>36247</v>
      </c>
      <c r="N47" s="22" t="s">
        <v>41</v>
      </c>
      <c r="O47" s="22">
        <f t="shared" si="1"/>
        <v>182968</v>
      </c>
      <c r="P47" s="22">
        <f t="shared" si="5"/>
        <v>26814</v>
      </c>
      <c r="Q47" s="22">
        <f t="shared" si="4"/>
        <v>12911</v>
      </c>
      <c r="R47" s="22">
        <f t="shared" si="3"/>
        <v>222693</v>
      </c>
      <c r="T47" s="22" t="s">
        <v>41</v>
      </c>
      <c r="U47" s="22" t="e">
        <f>IF(O47=INDEX(Notes!$A$1:$I$27,MATCH('QA checks'!$T47,Notes!$A$1:$A$27,0),MATCH('QA checks'!U$9,Notes!#REF!,0)),TRUE,"Error")</f>
        <v>#N/A</v>
      </c>
      <c r="V47" s="22" t="e">
        <f>IF(P47=INDEX(Notes!$A$1:$I$27,MATCH('QA checks'!$T47,Notes!$A$1:$A$27,0),MATCH('QA checks'!V$9,Notes!#REF!,0)),TRUE,"Error")</f>
        <v>#N/A</v>
      </c>
      <c r="W47" s="22" t="e">
        <f>IF(Q47=INDEX(Notes!$A$1:$I$27,MATCH('QA checks'!$T47,Notes!$A$1:$A$27,0),MATCH('QA checks'!W$9,Notes!#REF!,0)),TRUE,"Error")</f>
        <v>#N/A</v>
      </c>
      <c r="X47" s="22" t="e">
        <f>IF(R47=INDEX(Notes!$A$1:$I$27,MATCH('QA checks'!$T47,Notes!$A$1:$A$27,0),MATCH('QA checks'!X$9,Notes!#REF!,0)),TRUE,"Error")</f>
        <v>#N/A</v>
      </c>
    </row>
    <row r="48" spans="1:24" x14ac:dyDescent="0.2">
      <c r="A48" s="94" t="s">
        <v>71</v>
      </c>
      <c r="B48" s="22">
        <v>341968</v>
      </c>
      <c r="D48" s="22">
        <v>44171</v>
      </c>
      <c r="E48" s="22">
        <v>26335</v>
      </c>
      <c r="F48" s="22">
        <v>412474</v>
      </c>
      <c r="H48" s="22" t="str">
        <v>2004/05</v>
      </c>
      <c r="I48" s="22">
        <v>341968</v>
      </c>
      <c r="J48" s="22">
        <v>0</v>
      </c>
      <c r="K48" s="22">
        <v>44171</v>
      </c>
      <c r="L48" s="22">
        <v>26335</v>
      </c>
      <c r="N48" s="22" t="s">
        <v>42</v>
      </c>
      <c r="O48" s="22">
        <f t="shared" si="1"/>
        <v>154195</v>
      </c>
      <c r="P48" s="22">
        <f t="shared" si="5"/>
        <v>24500</v>
      </c>
      <c r="Q48" s="22">
        <f t="shared" si="4"/>
        <v>10587</v>
      </c>
      <c r="R48" s="22">
        <f t="shared" si="3"/>
        <v>189282</v>
      </c>
      <c r="T48" s="22" t="s">
        <v>42</v>
      </c>
      <c r="U48" s="22" t="e">
        <f>IF(O48=INDEX(Notes!$A$1:$I$27,MATCH('QA checks'!$T48,Notes!$A$1:$A$27,0),MATCH('QA checks'!U$9,Notes!#REF!,0)),TRUE,"Error")</f>
        <v>#N/A</v>
      </c>
      <c r="V48" s="22" t="e">
        <f>IF(P48=INDEX(Notes!$A$1:$I$27,MATCH('QA checks'!$T48,Notes!$A$1:$A$27,0),MATCH('QA checks'!V$9,Notes!#REF!,0)),TRUE,"Error")</f>
        <v>#N/A</v>
      </c>
      <c r="W48" s="22" t="e">
        <f>IF(Q48=INDEX(Notes!$A$1:$I$27,MATCH('QA checks'!$T48,Notes!$A$1:$A$27,0),MATCH('QA checks'!W$9,Notes!#REF!,0)),TRUE,"Error")</f>
        <v>#N/A</v>
      </c>
      <c r="X48" s="22" t="e">
        <f>IF(R48=INDEX(Notes!$A$1:$I$27,MATCH('QA checks'!$T48,Notes!$A$1:$A$27,0),MATCH('QA checks'!X$9,Notes!#REF!,0)),TRUE,"Error")</f>
        <v>#N/A</v>
      </c>
    </row>
    <row r="49" spans="1:24" x14ac:dyDescent="0.2">
      <c r="A49" s="94" t="s">
        <v>72</v>
      </c>
      <c r="B49" s="22">
        <v>336107</v>
      </c>
      <c r="D49" s="22">
        <v>48375</v>
      </c>
      <c r="E49" s="22">
        <v>24370</v>
      </c>
      <c r="F49" s="22">
        <v>408852</v>
      </c>
      <c r="H49" s="22" t="str">
        <v>2005/06</v>
      </c>
      <c r="I49" s="22">
        <v>336107</v>
      </c>
      <c r="J49" s="22">
        <v>0</v>
      </c>
      <c r="K49" s="22">
        <v>48375</v>
      </c>
      <c r="L49" s="22">
        <v>24370</v>
      </c>
      <c r="N49" s="22" t="s">
        <v>43</v>
      </c>
      <c r="O49" s="22">
        <f t="shared" si="1"/>
        <v>151115</v>
      </c>
      <c r="P49" s="22">
        <f t="shared" si="5"/>
        <v>25164</v>
      </c>
      <c r="Q49" s="22">
        <f t="shared" si="4"/>
        <v>10327</v>
      </c>
      <c r="R49" s="22">
        <f t="shared" si="3"/>
        <v>186606</v>
      </c>
      <c r="T49" s="22" t="s">
        <v>43</v>
      </c>
      <c r="U49" s="22" t="e">
        <f>IF(O49=INDEX(Notes!$A$1:$I$27,MATCH('QA checks'!$T49,Notes!$A$1:$A$27,0),MATCH('QA checks'!U$9,Notes!#REF!,0)),TRUE,"Error")</f>
        <v>#N/A</v>
      </c>
      <c r="V49" s="22" t="e">
        <f>IF(P49=INDEX(Notes!$A$1:$I$27,MATCH('QA checks'!$T49,Notes!$A$1:$A$27,0),MATCH('QA checks'!V$9,Notes!#REF!,0)),TRUE,"Error")</f>
        <v>#N/A</v>
      </c>
      <c r="W49" s="22" t="e">
        <f>IF(Q49=INDEX(Notes!$A$1:$I$27,MATCH('QA checks'!$T49,Notes!$A$1:$A$27,0),MATCH('QA checks'!W$9,Notes!#REF!,0)),TRUE,"Error")</f>
        <v>#N/A</v>
      </c>
      <c r="X49" s="22" t="e">
        <f>IF(R49=INDEX(Notes!$A$1:$I$27,MATCH('QA checks'!$T49,Notes!$A$1:$A$27,0),MATCH('QA checks'!X$9,Notes!#REF!,0)),TRUE,"Error")</f>
        <v>#N/A</v>
      </c>
    </row>
    <row r="50" spans="1:24" x14ac:dyDescent="0.2">
      <c r="A50" s="94" t="s">
        <v>73</v>
      </c>
      <c r="B50" s="22">
        <v>336233</v>
      </c>
      <c r="D50" s="22">
        <v>48585</v>
      </c>
      <c r="E50" s="22">
        <v>26497</v>
      </c>
      <c r="F50" s="22">
        <v>411315</v>
      </c>
      <c r="H50" s="22" t="str">
        <v>2006/07</v>
      </c>
      <c r="I50" s="22">
        <v>336233</v>
      </c>
      <c r="J50" s="22">
        <v>0</v>
      </c>
      <c r="K50" s="22">
        <v>48585</v>
      </c>
      <c r="L50" s="22">
        <v>26497</v>
      </c>
      <c r="N50" s="22" t="s">
        <v>44</v>
      </c>
      <c r="O50" s="22">
        <f t="shared" si="1"/>
        <v>152673</v>
      </c>
      <c r="P50" s="22">
        <f t="shared" si="5"/>
        <v>27800</v>
      </c>
      <c r="Q50" s="22">
        <f t="shared" si="4"/>
        <v>10741</v>
      </c>
      <c r="R50" s="22">
        <f t="shared" si="3"/>
        <v>191214</v>
      </c>
      <c r="T50" s="22" t="s">
        <v>44</v>
      </c>
      <c r="U50" s="22" t="e">
        <f>IF(O50=INDEX(Notes!$A$1:$I$27,MATCH('QA checks'!$T50,Notes!$A$1:$A$27,0),MATCH('QA checks'!U$9,Notes!#REF!,0)),TRUE,"Error")</f>
        <v>#N/A</v>
      </c>
      <c r="V50" s="22" t="e">
        <f>IF(P50=INDEX(Notes!$A$1:$I$27,MATCH('QA checks'!$T50,Notes!$A$1:$A$27,0),MATCH('QA checks'!V$9,Notes!#REF!,0)),TRUE,"Error")</f>
        <v>#N/A</v>
      </c>
      <c r="W50" s="22" t="e">
        <f>IF(Q50=INDEX(Notes!$A$1:$I$27,MATCH('QA checks'!$T50,Notes!$A$1:$A$27,0),MATCH('QA checks'!W$9,Notes!#REF!,0)),TRUE,"Error")</f>
        <v>#N/A</v>
      </c>
      <c r="X50" s="22" t="e">
        <f>IF(R50=INDEX(Notes!$A$1:$I$27,MATCH('QA checks'!$T50,Notes!$A$1:$A$27,0),MATCH('QA checks'!X$9,Notes!#REF!,0)),TRUE,"Error")</f>
        <v>#N/A</v>
      </c>
    </row>
    <row r="51" spans="1:24" x14ac:dyDescent="0.2">
      <c r="A51" s="94" t="s">
        <v>74</v>
      </c>
      <c r="B51" s="22">
        <v>293920</v>
      </c>
      <c r="D51" s="22">
        <v>45636</v>
      </c>
      <c r="E51" s="22">
        <v>24661</v>
      </c>
      <c r="F51" s="22">
        <v>364217</v>
      </c>
      <c r="H51" s="22" t="str">
        <v>2007/08</v>
      </c>
      <c r="I51" s="22">
        <v>293920</v>
      </c>
      <c r="J51" s="22">
        <v>0</v>
      </c>
      <c r="K51" s="22">
        <v>45636</v>
      </c>
      <c r="L51" s="22">
        <v>24661</v>
      </c>
      <c r="N51" s="22" t="s">
        <v>45</v>
      </c>
      <c r="O51" s="22">
        <f t="shared" si="1"/>
        <v>178913</v>
      </c>
      <c r="P51" s="22">
        <f t="shared" si="5"/>
        <v>26843</v>
      </c>
      <c r="Q51" s="22">
        <f t="shared" si="4"/>
        <v>11068</v>
      </c>
      <c r="R51" s="22">
        <f t="shared" si="3"/>
        <v>216824</v>
      </c>
      <c r="T51" s="22" t="s">
        <v>45</v>
      </c>
      <c r="U51" s="22" t="e">
        <f>IF(O51=INDEX(Notes!$A$1:$I$27,MATCH('QA checks'!$T51,Notes!$A$1:$A$27,0),MATCH('QA checks'!U$9,Notes!#REF!,0)),TRUE,"Error")</f>
        <v>#N/A</v>
      </c>
      <c r="V51" s="22" t="e">
        <f>IF(P51=INDEX(Notes!$A$1:$I$27,MATCH('QA checks'!$T51,Notes!$A$1:$A$27,0),MATCH('QA checks'!V$9,Notes!#REF!,0)),TRUE,"Error")</f>
        <v>#N/A</v>
      </c>
      <c r="W51" s="22" t="e">
        <f>IF(Q51=INDEX(Notes!$A$1:$I$27,MATCH('QA checks'!$T51,Notes!$A$1:$A$27,0),MATCH('QA checks'!W$9,Notes!#REF!,0)),TRUE,"Error")</f>
        <v>#N/A</v>
      </c>
      <c r="X51" s="22" t="e">
        <f>IF(R51=INDEX(Notes!$A$1:$I$27,MATCH('QA checks'!$T51,Notes!$A$1:$A$27,0),MATCH('QA checks'!X$9,Notes!#REF!,0)),TRUE,"Error")</f>
        <v>#N/A</v>
      </c>
    </row>
    <row r="52" spans="1:24" x14ac:dyDescent="0.2">
      <c r="A52" s="94" t="s">
        <v>75</v>
      </c>
      <c r="B52" s="22">
        <v>249237</v>
      </c>
      <c r="D52" s="22">
        <v>40570</v>
      </c>
      <c r="E52" s="22">
        <v>19521</v>
      </c>
      <c r="F52" s="22">
        <v>309328</v>
      </c>
      <c r="H52" s="22" t="str">
        <v>2008/09</v>
      </c>
      <c r="I52" s="22">
        <v>249237</v>
      </c>
      <c r="J52" s="22">
        <v>0</v>
      </c>
      <c r="K52" s="22">
        <v>40570</v>
      </c>
      <c r="L52" s="22">
        <v>19521</v>
      </c>
      <c r="N52" s="22" t="s">
        <v>46</v>
      </c>
      <c r="O52" s="22">
        <f t="shared" si="1"/>
        <v>138985</v>
      </c>
      <c r="P52" s="22">
        <f t="shared" si="5"/>
        <v>24099</v>
      </c>
      <c r="Q52" s="22">
        <f t="shared" si="4"/>
        <v>9701</v>
      </c>
      <c r="R52" s="22">
        <f t="shared" si="3"/>
        <v>172785</v>
      </c>
      <c r="T52" s="22" t="s">
        <v>46</v>
      </c>
      <c r="U52" s="22" t="e">
        <f>IF(O52=INDEX(Notes!$A$1:$I$27,MATCH('QA checks'!$T52,Notes!$A$1:$A$27,0),MATCH('QA checks'!U$9,Notes!#REF!,0)),TRUE,"Error")</f>
        <v>#N/A</v>
      </c>
      <c r="V52" s="22" t="e">
        <f>IF(P52=INDEX(Notes!$A$1:$I$27,MATCH('QA checks'!$T52,Notes!$A$1:$A$27,0),MATCH('QA checks'!V$9,Notes!#REF!,0)),TRUE,"Error")</f>
        <v>#N/A</v>
      </c>
      <c r="W52" s="22" t="e">
        <f>IF(Q52=INDEX(Notes!$A$1:$I$27,MATCH('QA checks'!$T52,Notes!$A$1:$A$27,0),MATCH('QA checks'!W$9,Notes!#REF!,0)),TRUE,"Error")</f>
        <v>#N/A</v>
      </c>
      <c r="X52" s="22" t="e">
        <f>IF(R52=INDEX(Notes!$A$1:$I$27,MATCH('QA checks'!$T52,Notes!$A$1:$A$27,0),MATCH('QA checks'!X$9,Notes!#REF!,0)),TRUE,"Error")</f>
        <v>#N/A</v>
      </c>
    </row>
    <row r="53" spans="1:24" x14ac:dyDescent="0.2">
      <c r="A53" s="94" t="s">
        <v>76</v>
      </c>
      <c r="B53" s="22">
        <v>241462</v>
      </c>
      <c r="D53" s="22">
        <v>38737</v>
      </c>
      <c r="E53" s="22">
        <v>19149</v>
      </c>
      <c r="F53" s="22">
        <v>299348</v>
      </c>
      <c r="H53" s="22" t="str">
        <v>2009/10</v>
      </c>
      <c r="I53" s="22">
        <v>241462</v>
      </c>
      <c r="J53" s="22">
        <v>0</v>
      </c>
      <c r="K53" s="22">
        <v>38737</v>
      </c>
      <c r="L53" s="22">
        <v>19149</v>
      </c>
      <c r="N53" s="22" t="s">
        <v>47</v>
      </c>
      <c r="O53" s="22">
        <f t="shared" si="1"/>
        <v>143049</v>
      </c>
      <c r="P53" s="22">
        <f t="shared" si="5"/>
        <v>22925</v>
      </c>
      <c r="Q53" s="22">
        <f t="shared" si="4"/>
        <v>10166</v>
      </c>
      <c r="R53" s="22">
        <f t="shared" si="3"/>
        <v>176140</v>
      </c>
      <c r="T53" s="22" t="s">
        <v>47</v>
      </c>
      <c r="U53" s="22" t="e">
        <f>IF(O53=INDEX(Notes!$A$1:$I$27,MATCH('QA checks'!$T53,Notes!$A$1:$A$27,0),MATCH('QA checks'!U$9,Notes!#REF!,0)),TRUE,"Error")</f>
        <v>#N/A</v>
      </c>
      <c r="V53" s="22" t="e">
        <f>IF(P53=INDEX(Notes!$A$1:$I$27,MATCH('QA checks'!$T53,Notes!$A$1:$A$27,0),MATCH('QA checks'!V$9,Notes!#REF!,0)),TRUE,"Error")</f>
        <v>#N/A</v>
      </c>
      <c r="W53" s="22" t="e">
        <f>IF(Q53=INDEX(Notes!$A$1:$I$27,MATCH('QA checks'!$T53,Notes!$A$1:$A$27,0),MATCH('QA checks'!W$9,Notes!#REF!,0)),TRUE,"Error")</f>
        <v>#N/A</v>
      </c>
      <c r="X53" s="22" t="e">
        <f>IF(R53=INDEX(Notes!$A$1:$I$27,MATCH('QA checks'!$T53,Notes!$A$1:$A$27,0),MATCH('QA checks'!X$9,Notes!#REF!,0)),TRUE,"Error")</f>
        <v>#N/A</v>
      </c>
    </row>
    <row r="54" spans="1:24" x14ac:dyDescent="0.2">
      <c r="A54" s="94" t="s">
        <v>110</v>
      </c>
      <c r="B54" s="22">
        <v>170597</v>
      </c>
      <c r="F54" s="22">
        <v>170597</v>
      </c>
      <c r="H54" s="22" t="str">
        <v>2025/26</v>
      </c>
      <c r="I54" s="22">
        <v>170597</v>
      </c>
      <c r="J54" s="22">
        <v>0</v>
      </c>
      <c r="K54" s="22">
        <v>0</v>
      </c>
      <c r="L54" s="22">
        <v>0</v>
      </c>
      <c r="N54" s="22" t="s">
        <v>110</v>
      </c>
      <c r="O54" s="22">
        <f t="shared" si="1"/>
        <v>170597</v>
      </c>
      <c r="P54" s="22">
        <f t="shared" si="5"/>
        <v>0</v>
      </c>
      <c r="Q54" s="22">
        <f t="shared" si="4"/>
        <v>0</v>
      </c>
      <c r="R54" s="22">
        <f t="shared" si="3"/>
        <v>170597</v>
      </c>
      <c r="T54" s="22" t="s">
        <v>110</v>
      </c>
      <c r="U54" s="22" t="e">
        <f>IF(O54=INDEX(Notes!$A$1:$I$27,MATCH('QA checks'!$T54,Notes!$A$1:$A$27,0),MATCH('QA checks'!U$9,Notes!#REF!,0)),TRUE,"Error")</f>
        <v>#N/A</v>
      </c>
      <c r="V54" s="22" t="e">
        <f>IF(P54=INDEX(Notes!$A$1:$I$27,MATCH('QA checks'!$T54,Notes!$A$1:$A$27,0),MATCH('QA checks'!V$9,Notes!#REF!,0)),TRUE,"Error")</f>
        <v>#N/A</v>
      </c>
      <c r="W54" s="22" t="e">
        <f>IF(Q54=INDEX(Notes!$A$1:$I$27,MATCH('QA checks'!$T54,Notes!$A$1:$A$27,0),MATCH('QA checks'!W$9,Notes!#REF!,0)),TRUE,"Error")</f>
        <v>#N/A</v>
      </c>
      <c r="X54" s="22" t="e">
        <f>IF(R54=INDEX(Notes!$A$1:$I$27,MATCH('QA checks'!$T54,Notes!$A$1:$A$27,0),MATCH('QA checks'!X$9,Notes!#REF!,0)),TRUE,"Error")</f>
        <v>#N/A</v>
      </c>
    </row>
    <row r="55" spans="1:24" x14ac:dyDescent="0.2">
      <c r="A55" s="94" t="s">
        <v>109</v>
      </c>
      <c r="B55" s="22">
        <v>10095494</v>
      </c>
      <c r="C55" s="22">
        <v>4084209</v>
      </c>
      <c r="D55" s="22">
        <v>1413886</v>
      </c>
      <c r="E55" s="22">
        <v>546327</v>
      </c>
      <c r="F55" s="22">
        <v>16139916</v>
      </c>
      <c r="H55" s="22" t="str">
        <v>Grand Total</v>
      </c>
      <c r="I55" s="22">
        <v>10095494</v>
      </c>
      <c r="J55" s="22">
        <v>4084209</v>
      </c>
      <c r="K55" s="22">
        <v>1413886</v>
      </c>
      <c r="L55" s="22">
        <v>546327</v>
      </c>
      <c r="N55" s="22" t="s">
        <v>111</v>
      </c>
      <c r="O55" s="22" t="e">
        <f t="shared" si="1"/>
        <v>#N/A</v>
      </c>
      <c r="P55" s="22" t="e">
        <f t="shared" si="5"/>
        <v>#N/A</v>
      </c>
      <c r="Q55" s="22" t="e">
        <f t="shared" si="4"/>
        <v>#N/A</v>
      </c>
      <c r="R55" s="22" t="e">
        <f t="shared" si="3"/>
        <v>#N/A</v>
      </c>
      <c r="T55" s="22" t="s">
        <v>111</v>
      </c>
      <c r="U55" s="22" t="e">
        <f>IF(O55=INDEX(Notes!$A$1:$I$27,MATCH('QA checks'!$T55,Notes!$A$1:$A$27,0),MATCH('QA checks'!U$9,Notes!#REF!,0)),TRUE,"Error")</f>
        <v>#N/A</v>
      </c>
      <c r="V55" s="22" t="e">
        <f>IF(P55=INDEX(Notes!$A$1:$I$27,MATCH('QA checks'!$T55,Notes!$A$1:$A$27,0),MATCH('QA checks'!V$9,Notes!#REF!,0)),TRUE,"Error")</f>
        <v>#N/A</v>
      </c>
      <c r="W55" s="22" t="e">
        <f>IF(Q55=INDEX(Notes!$A$1:$I$27,MATCH('QA checks'!$T55,Notes!$A$1:$A$27,0),MATCH('QA checks'!W$9,Notes!#REF!,0)),TRUE,"Error")</f>
        <v>#N/A</v>
      </c>
      <c r="X55" s="22" t="e">
        <f>IF(R55=INDEX(Notes!$A$1:$I$27,MATCH('QA checks'!$T55,Notes!$A$1:$A$27,0),MATCH('QA checks'!X$9,Notes!#REF!,0)),TRUE,"Error")</f>
        <v>#N/A</v>
      </c>
    </row>
    <row r="56" spans="1:24" x14ac:dyDescent="0.2">
      <c r="A56" s="94"/>
      <c r="H56" s="22">
        <v>0</v>
      </c>
      <c r="I56" s="22">
        <v>0</v>
      </c>
      <c r="J56" s="22">
        <v>0</v>
      </c>
      <c r="K56" s="22">
        <v>0</v>
      </c>
      <c r="L56" s="22">
        <v>0</v>
      </c>
      <c r="N56" s="22" t="s">
        <v>112</v>
      </c>
      <c r="O56" s="22" t="e">
        <f t="shared" si="1"/>
        <v>#N/A</v>
      </c>
      <c r="P56" s="22" t="e">
        <f t="shared" si="5"/>
        <v>#N/A</v>
      </c>
      <c r="Q56" s="22" t="e">
        <f t="shared" si="4"/>
        <v>#N/A</v>
      </c>
      <c r="R56" s="22" t="e">
        <f t="shared" si="3"/>
        <v>#N/A</v>
      </c>
      <c r="T56" s="22" t="s">
        <v>112</v>
      </c>
      <c r="U56" s="22" t="e">
        <f>IF(O56=INDEX(Notes!$A$1:$I$27,MATCH('QA checks'!$T56,Notes!$A$1:$A$27,0),MATCH('QA checks'!U$9,Notes!#REF!,0)),TRUE,"Error")</f>
        <v>#N/A</v>
      </c>
      <c r="V56" s="22" t="e">
        <f>IF(P56=INDEX(Notes!$A$1:$I$27,MATCH('QA checks'!$T56,Notes!$A$1:$A$27,0),MATCH('QA checks'!V$9,Notes!#REF!,0)),TRUE,"Error")</f>
        <v>#N/A</v>
      </c>
      <c r="W56" s="22" t="e">
        <f>IF(Q56=INDEX(Notes!$A$1:$I$27,MATCH('QA checks'!$T56,Notes!$A$1:$A$27,0),MATCH('QA checks'!W$9,Notes!#REF!,0)),TRUE,"Error")</f>
        <v>#N/A</v>
      </c>
      <c r="X56" s="22" t="e">
        <f>IF(R56=INDEX(Notes!$A$1:$I$27,MATCH('QA checks'!$T56,Notes!$A$1:$A$27,0),MATCH('QA checks'!X$9,Notes!#REF!,0)),TRUE,"Error")</f>
        <v>#N/A</v>
      </c>
    </row>
    <row r="57" spans="1:24" x14ac:dyDescent="0.2">
      <c r="A57" s="94"/>
      <c r="H57" s="22">
        <v>0</v>
      </c>
      <c r="I57" s="22">
        <v>0</v>
      </c>
      <c r="J57" s="22">
        <v>0</v>
      </c>
      <c r="K57" s="22">
        <v>0</v>
      </c>
      <c r="L57" s="22">
        <v>0</v>
      </c>
      <c r="N57" s="22" t="s">
        <v>113</v>
      </c>
      <c r="O57" s="22" t="e">
        <f t="shared" si="1"/>
        <v>#N/A</v>
      </c>
      <c r="P57" s="22" t="e">
        <f t="shared" si="5"/>
        <v>#N/A</v>
      </c>
      <c r="Q57" s="22" t="e">
        <f t="shared" si="4"/>
        <v>#N/A</v>
      </c>
      <c r="R57" s="22" t="e">
        <f t="shared" si="3"/>
        <v>#N/A</v>
      </c>
      <c r="T57" s="22" t="s">
        <v>113</v>
      </c>
      <c r="U57" s="22" t="e">
        <f>IF(O57=INDEX(Notes!$A$1:$I$27,MATCH('QA checks'!$T57,Notes!$A$1:$A$27,0),MATCH('QA checks'!U$9,Notes!#REF!,0)),TRUE,"Error")</f>
        <v>#N/A</v>
      </c>
      <c r="V57" s="22" t="e">
        <f>IF(P57=INDEX(Notes!$A$1:$I$27,MATCH('QA checks'!$T57,Notes!$A$1:$A$27,0),MATCH('QA checks'!V$9,Notes!#REF!,0)),TRUE,"Error")</f>
        <v>#N/A</v>
      </c>
      <c r="W57" s="22" t="e">
        <f>IF(Q57=INDEX(Notes!$A$1:$I$27,MATCH('QA checks'!$T57,Notes!$A$1:$A$27,0),MATCH('QA checks'!W$9,Notes!#REF!,0)),TRUE,"Error")</f>
        <v>#N/A</v>
      </c>
      <c r="X57" s="22" t="e">
        <f>IF(R57=INDEX(Notes!$A$1:$I$27,MATCH('QA checks'!$T57,Notes!$A$1:$A$27,0),MATCH('QA checks'!X$9,Notes!#REF!,0)),TRUE,"Error")</f>
        <v>#N/A</v>
      </c>
    </row>
    <row r="58" spans="1:24" x14ac:dyDescent="0.2">
      <c r="A58" s="94"/>
      <c r="H58" s="22">
        <v>0</v>
      </c>
      <c r="I58" s="22">
        <v>0</v>
      </c>
      <c r="J58" s="22">
        <v>0</v>
      </c>
      <c r="K58" s="22">
        <v>0</v>
      </c>
      <c r="L58" s="22">
        <v>0</v>
      </c>
      <c r="N58" s="22" t="s">
        <v>114</v>
      </c>
      <c r="O58" s="22" t="e">
        <f t="shared" si="1"/>
        <v>#N/A</v>
      </c>
      <c r="P58" s="22" t="e">
        <f t="shared" si="5"/>
        <v>#N/A</v>
      </c>
      <c r="Q58" s="22" t="e">
        <f t="shared" si="4"/>
        <v>#N/A</v>
      </c>
      <c r="R58" s="22" t="e">
        <f t="shared" si="3"/>
        <v>#N/A</v>
      </c>
      <c r="T58" s="22" t="s">
        <v>114</v>
      </c>
      <c r="U58" s="22" t="e">
        <f>IF(O58=INDEX(Notes!$A$1:$I$27,MATCH('QA checks'!$T58,Notes!$A$1:$A$27,0),MATCH('QA checks'!U$9,Notes!#REF!,0)),TRUE,"Error")</f>
        <v>#N/A</v>
      </c>
      <c r="V58" s="22" t="e">
        <f>IF(P58=INDEX(Notes!$A$1:$I$27,MATCH('QA checks'!$T58,Notes!$A$1:$A$27,0),MATCH('QA checks'!V$9,Notes!#REF!,0)),TRUE,"Error")</f>
        <v>#N/A</v>
      </c>
      <c r="W58" s="22" t="e">
        <f>IF(Q58=INDEX(Notes!$A$1:$I$27,MATCH('QA checks'!$T58,Notes!$A$1:$A$27,0),MATCH('QA checks'!W$9,Notes!#REF!,0)),TRUE,"Error")</f>
        <v>#N/A</v>
      </c>
      <c r="X58" s="22" t="e">
        <f>IF(R58=INDEX(Notes!$A$1:$I$27,MATCH('QA checks'!$T58,Notes!$A$1:$A$27,0),MATCH('QA checks'!X$9,Notes!#REF!,0)),TRUE,"Error")</f>
        <v>#N/A</v>
      </c>
    </row>
    <row r="59" spans="1:24" x14ac:dyDescent="0.2">
      <c r="A59" s="94"/>
    </row>
    <row r="60" spans="1:24" ht="45" customHeight="1" x14ac:dyDescent="0.2">
      <c r="A60" s="91" t="s">
        <v>119</v>
      </c>
      <c r="B60" s="22">
        <f>COUNTIF($T$65:$X$114,"Error")</f>
        <v>0</v>
      </c>
    </row>
    <row r="64" spans="1:24" ht="15.75" x14ac:dyDescent="0.25">
      <c r="A64" s="92" t="s">
        <v>118</v>
      </c>
      <c r="B64" s="92" t="s">
        <v>107</v>
      </c>
      <c r="I64" s="22">
        <v>2</v>
      </c>
      <c r="J64" s="22">
        <v>4</v>
      </c>
      <c r="K64" s="22">
        <v>5</v>
      </c>
      <c r="L64" s="22">
        <v>3</v>
      </c>
      <c r="N64" s="21"/>
      <c r="O64" s="21">
        <v>2</v>
      </c>
      <c r="P64" s="21">
        <v>3</v>
      </c>
      <c r="Q64" s="21">
        <v>4</v>
      </c>
      <c r="R64" s="21">
        <v>5</v>
      </c>
      <c r="U64" s="21">
        <v>6</v>
      </c>
      <c r="V64" s="21">
        <v>7</v>
      </c>
      <c r="W64" s="21">
        <v>8</v>
      </c>
      <c r="X64" s="21">
        <v>9</v>
      </c>
    </row>
    <row r="65" spans="1:24" ht="31.5" x14ac:dyDescent="0.25">
      <c r="A65" s="92" t="s">
        <v>108</v>
      </c>
      <c r="B65" s="22" t="s">
        <v>32</v>
      </c>
      <c r="C65" s="22" t="s">
        <v>77</v>
      </c>
      <c r="D65" s="22" t="s">
        <v>78</v>
      </c>
      <c r="E65" s="22" t="s">
        <v>79</v>
      </c>
      <c r="F65" s="22" t="s">
        <v>109</v>
      </c>
      <c r="H65" s="22" t="str" cm="1">
        <f t="array" ref="H65:L114">A65:E114</f>
        <v>Row Labels</v>
      </c>
      <c r="I65" s="22" t="str">
        <v>England</v>
      </c>
      <c r="J65" s="22" t="str">
        <v>Great Britain</v>
      </c>
      <c r="K65" s="22" t="str">
        <v>Scotland</v>
      </c>
      <c r="L65" s="22" t="str">
        <v>Wales</v>
      </c>
      <c r="N65" s="21" t="s">
        <v>82</v>
      </c>
      <c r="O65" s="93" t="s">
        <v>160</v>
      </c>
      <c r="P65" s="93" t="s">
        <v>161</v>
      </c>
      <c r="Q65" s="93" t="s">
        <v>162</v>
      </c>
      <c r="R65" s="93" t="s">
        <v>77</v>
      </c>
      <c r="T65" s="21" t="s">
        <v>82</v>
      </c>
      <c r="U65" s="93" t="s">
        <v>160</v>
      </c>
      <c r="V65" s="93" t="s">
        <v>161</v>
      </c>
      <c r="W65" s="93" t="s">
        <v>162</v>
      </c>
      <c r="X65" s="93" t="s">
        <v>77</v>
      </c>
    </row>
    <row r="66" spans="1:24" x14ac:dyDescent="0.2">
      <c r="A66" s="94" t="s">
        <v>48</v>
      </c>
      <c r="B66" s="22">
        <v>46820800</v>
      </c>
      <c r="C66" s="22">
        <v>54814500</v>
      </c>
      <c r="D66" s="22">
        <v>5180200</v>
      </c>
      <c r="E66" s="22">
        <v>2813500</v>
      </c>
      <c r="F66" s="22">
        <v>109629000</v>
      </c>
      <c r="H66" s="22" t="str">
        <v>1981/82</v>
      </c>
      <c r="I66" s="22">
        <v>46820800</v>
      </c>
      <c r="J66" s="22">
        <v>54814500</v>
      </c>
      <c r="K66" s="22">
        <v>5180200</v>
      </c>
      <c r="L66" s="22">
        <v>2813500</v>
      </c>
      <c r="N66" s="22" t="s">
        <v>48</v>
      </c>
      <c r="O66" s="22">
        <f t="shared" ref="O66:O97" si="6">1000000*(VLOOKUP($N66,$N$9:$R$58,O$64,FALSE)/VLOOKUP($N66,_xlfn.ANCHORARRAY($H$65),I$64,FALSE))</f>
        <v>2459.9323377644128</v>
      </c>
      <c r="P66" s="22">
        <f t="shared" ref="P66:P97" si="7">1000000*(VLOOKUP($N66,$N$9:$R$58,P$64,FALSE)/VLOOKUP($N66,_xlfn.ANCHORARRAY($H$65),J$64,FALSE))</f>
        <v>0</v>
      </c>
      <c r="Q66" s="22">
        <f t="shared" ref="Q66:Q97" si="8">1000000*(VLOOKUP($N66,$N$9:$R$58,Q$64,FALSE)/VLOOKUP($N66,_xlfn.ANCHORARRAY($H$65),K$64,FALSE))</f>
        <v>0</v>
      </c>
      <c r="R66" s="22">
        <f t="shared" ref="R66:R97" si="9">1000000*(VLOOKUP($N66,$N$9:$R$58,R$64,FALSE)/VLOOKUP($N66,_xlfn.ANCHORARRAY($H$65),L$64,FALSE))</f>
        <v>2530.7719672714338</v>
      </c>
      <c r="T66" s="22" t="s">
        <v>48</v>
      </c>
    </row>
    <row r="67" spans="1:24" x14ac:dyDescent="0.2">
      <c r="A67" s="94" t="s">
        <v>49</v>
      </c>
      <c r="B67" s="22">
        <v>46777300</v>
      </c>
      <c r="C67" s="22">
        <v>54746200</v>
      </c>
      <c r="D67" s="22">
        <v>5164500</v>
      </c>
      <c r="E67" s="22">
        <v>2804300</v>
      </c>
      <c r="F67" s="22">
        <v>109492300</v>
      </c>
      <c r="H67" s="22" t="str">
        <v>1982/83</v>
      </c>
      <c r="I67" s="22">
        <v>46777300</v>
      </c>
      <c r="J67" s="22">
        <v>54746200</v>
      </c>
      <c r="K67" s="22">
        <v>5164500</v>
      </c>
      <c r="L67" s="22">
        <v>2804300</v>
      </c>
      <c r="N67" s="22" t="s">
        <v>49</v>
      </c>
      <c r="O67" s="22">
        <f t="shared" si="6"/>
        <v>2524.1089160768147</v>
      </c>
      <c r="P67" s="22">
        <f t="shared" si="7"/>
        <v>0</v>
      </c>
      <c r="Q67" s="22">
        <f t="shared" si="8"/>
        <v>0</v>
      </c>
      <c r="R67" s="22">
        <f t="shared" si="9"/>
        <v>2600.9111134654095</v>
      </c>
      <c r="T67" s="22" t="s">
        <v>49</v>
      </c>
    </row>
    <row r="68" spans="1:24" x14ac:dyDescent="0.2">
      <c r="A68" s="94" t="s">
        <v>50</v>
      </c>
      <c r="B68" s="22">
        <v>46813700</v>
      </c>
      <c r="C68" s="22">
        <v>54765100</v>
      </c>
      <c r="D68" s="22">
        <v>5148100</v>
      </c>
      <c r="E68" s="22">
        <v>2803300</v>
      </c>
      <c r="F68" s="22">
        <v>109530200</v>
      </c>
      <c r="H68" s="22" t="str">
        <v>1983/84</v>
      </c>
      <c r="I68" s="22">
        <v>46813700</v>
      </c>
      <c r="J68" s="22">
        <v>54765100</v>
      </c>
      <c r="K68" s="22">
        <v>5148100</v>
      </c>
      <c r="L68" s="22">
        <v>2803300</v>
      </c>
      <c r="N68" s="22" t="s">
        <v>50</v>
      </c>
      <c r="O68" s="22">
        <f t="shared" si="6"/>
        <v>2634.9337907492891</v>
      </c>
      <c r="P68" s="22">
        <f t="shared" si="7"/>
        <v>0</v>
      </c>
      <c r="Q68" s="22">
        <f t="shared" si="8"/>
        <v>0</v>
      </c>
      <c r="R68" s="22">
        <f t="shared" si="9"/>
        <v>2714.2468469883192</v>
      </c>
      <c r="T68" s="22" t="s">
        <v>50</v>
      </c>
    </row>
    <row r="69" spans="1:24" x14ac:dyDescent="0.2">
      <c r="A69" s="94" t="s">
        <v>51</v>
      </c>
      <c r="B69" s="22">
        <v>46912400</v>
      </c>
      <c r="C69" s="22">
        <v>54852000</v>
      </c>
      <c r="D69" s="22">
        <v>5138900</v>
      </c>
      <c r="E69" s="22">
        <v>2800700</v>
      </c>
      <c r="F69" s="22">
        <v>109704000</v>
      </c>
      <c r="H69" s="22" t="str">
        <v>1984/85</v>
      </c>
      <c r="I69" s="22">
        <v>46912400</v>
      </c>
      <c r="J69" s="22">
        <v>54852000</v>
      </c>
      <c r="K69" s="22">
        <v>5138900</v>
      </c>
      <c r="L69" s="22">
        <v>2800700</v>
      </c>
      <c r="N69" s="22" t="s">
        <v>51</v>
      </c>
      <c r="O69" s="22">
        <f t="shared" si="6"/>
        <v>2812.5612844365241</v>
      </c>
      <c r="P69" s="22">
        <f t="shared" si="7"/>
        <v>0</v>
      </c>
      <c r="Q69" s="22">
        <f t="shared" si="8"/>
        <v>0</v>
      </c>
      <c r="R69" s="22">
        <f t="shared" si="9"/>
        <v>2920.6227667177131</v>
      </c>
      <c r="T69" s="22" t="s">
        <v>51</v>
      </c>
    </row>
    <row r="70" spans="1:24" x14ac:dyDescent="0.2">
      <c r="A70" s="94" t="s">
        <v>52</v>
      </c>
      <c r="B70" s="22">
        <v>47057400</v>
      </c>
      <c r="C70" s="22">
        <v>54988600</v>
      </c>
      <c r="D70" s="22">
        <v>5127900</v>
      </c>
      <c r="E70" s="22">
        <v>2803400</v>
      </c>
      <c r="F70" s="22">
        <v>109977300</v>
      </c>
      <c r="H70" s="22" t="str">
        <v>1985/86</v>
      </c>
      <c r="I70" s="22">
        <v>47057400</v>
      </c>
      <c r="J70" s="22">
        <v>54988600</v>
      </c>
      <c r="K70" s="22">
        <v>5127900</v>
      </c>
      <c r="L70" s="22">
        <v>2803400</v>
      </c>
      <c r="N70" s="22" t="s">
        <v>52</v>
      </c>
      <c r="O70" s="22">
        <f t="shared" si="6"/>
        <v>2816.0714361609439</v>
      </c>
      <c r="P70" s="22">
        <f t="shared" si="7"/>
        <v>0</v>
      </c>
      <c r="Q70" s="22">
        <f t="shared" si="8"/>
        <v>0</v>
      </c>
      <c r="R70" s="22">
        <f t="shared" si="9"/>
        <v>2892.8541552249012</v>
      </c>
      <c r="T70" s="22" t="s">
        <v>52</v>
      </c>
    </row>
    <row r="71" spans="1:24" x14ac:dyDescent="0.2">
      <c r="A71" s="94" t="s">
        <v>53</v>
      </c>
      <c r="B71" s="22">
        <v>47187600</v>
      </c>
      <c r="C71" s="22">
        <v>55110300</v>
      </c>
      <c r="D71" s="22">
        <v>5111800</v>
      </c>
      <c r="E71" s="22">
        <v>2810900</v>
      </c>
      <c r="F71" s="22">
        <v>110220600</v>
      </c>
      <c r="H71" s="22" t="str">
        <v>1986/87</v>
      </c>
      <c r="I71" s="22">
        <v>47187600</v>
      </c>
      <c r="J71" s="22">
        <v>55110300</v>
      </c>
      <c r="K71" s="22">
        <v>5111800</v>
      </c>
      <c r="L71" s="22">
        <v>2810900</v>
      </c>
      <c r="N71" s="22" t="s">
        <v>53</v>
      </c>
      <c r="O71" s="22">
        <f t="shared" si="6"/>
        <v>2865.1382990446641</v>
      </c>
      <c r="P71" s="22">
        <f t="shared" si="7"/>
        <v>0</v>
      </c>
      <c r="Q71" s="22">
        <f t="shared" si="8"/>
        <v>0</v>
      </c>
      <c r="R71" s="22">
        <f t="shared" si="9"/>
        <v>2931.7205676615804</v>
      </c>
      <c r="T71" s="22" t="s">
        <v>53</v>
      </c>
    </row>
    <row r="72" spans="1:24" x14ac:dyDescent="0.2">
      <c r="A72" s="94" t="s">
        <v>54</v>
      </c>
      <c r="B72" s="22">
        <v>47300400</v>
      </c>
      <c r="C72" s="22">
        <v>55222000</v>
      </c>
      <c r="D72" s="22">
        <v>5099000</v>
      </c>
      <c r="E72" s="22">
        <v>2822600</v>
      </c>
      <c r="F72" s="22">
        <v>110444000</v>
      </c>
      <c r="H72" s="22" t="str">
        <v>1987/88</v>
      </c>
      <c r="I72" s="22">
        <v>47300400</v>
      </c>
      <c r="J72" s="22">
        <v>55222000</v>
      </c>
      <c r="K72" s="22">
        <v>5099000</v>
      </c>
      <c r="L72" s="22">
        <v>2822600</v>
      </c>
      <c r="N72" s="22" t="s">
        <v>54</v>
      </c>
      <c r="O72" s="22">
        <f t="shared" si="6"/>
        <v>2823.4644950148413</v>
      </c>
      <c r="P72" s="22">
        <f t="shared" si="7"/>
        <v>0</v>
      </c>
      <c r="Q72" s="22">
        <f t="shared" si="8"/>
        <v>0</v>
      </c>
      <c r="R72" s="22">
        <f t="shared" si="9"/>
        <v>2892.5790445836801</v>
      </c>
      <c r="T72" s="22" t="s">
        <v>54</v>
      </c>
    </row>
    <row r="73" spans="1:24" x14ac:dyDescent="0.2">
      <c r="A73" s="94" t="s">
        <v>55</v>
      </c>
      <c r="B73" s="22">
        <v>47412300</v>
      </c>
      <c r="C73" s="22">
        <v>55331000</v>
      </c>
      <c r="D73" s="22">
        <v>5077400</v>
      </c>
      <c r="E73" s="22">
        <v>2841200</v>
      </c>
      <c r="F73" s="22">
        <v>110661900</v>
      </c>
      <c r="H73" s="22" t="str">
        <v>1988/89</v>
      </c>
      <c r="I73" s="22">
        <v>47412300</v>
      </c>
      <c r="J73" s="22">
        <v>55331000</v>
      </c>
      <c r="K73" s="22">
        <v>5077400</v>
      </c>
      <c r="L73" s="22">
        <v>2841200</v>
      </c>
      <c r="N73" s="22" t="s">
        <v>55</v>
      </c>
      <c r="O73" s="22">
        <f t="shared" si="6"/>
        <v>2861.1773738038441</v>
      </c>
      <c r="P73" s="22">
        <f t="shared" si="7"/>
        <v>0</v>
      </c>
      <c r="Q73" s="22">
        <f t="shared" si="8"/>
        <v>0</v>
      </c>
      <c r="R73" s="22">
        <f t="shared" si="9"/>
        <v>2926.677630984439</v>
      </c>
      <c r="T73" s="22" t="s">
        <v>55</v>
      </c>
    </row>
    <row r="74" spans="1:24" x14ac:dyDescent="0.2">
      <c r="A74" s="94" t="s">
        <v>56</v>
      </c>
      <c r="B74" s="22">
        <v>47552700</v>
      </c>
      <c r="C74" s="22">
        <v>55486000</v>
      </c>
      <c r="D74" s="22">
        <v>5078200</v>
      </c>
      <c r="E74" s="22">
        <v>2855200</v>
      </c>
      <c r="F74" s="22">
        <v>110972100</v>
      </c>
      <c r="H74" s="22" t="str">
        <v>1989/90</v>
      </c>
      <c r="I74" s="22">
        <v>47552700</v>
      </c>
      <c r="J74" s="22">
        <v>55486000</v>
      </c>
      <c r="K74" s="22">
        <v>5078200</v>
      </c>
      <c r="L74" s="22">
        <v>2855200</v>
      </c>
      <c r="N74" s="22" t="s">
        <v>56</v>
      </c>
      <c r="O74" s="22">
        <f t="shared" si="6"/>
        <v>3054.7161359922779</v>
      </c>
      <c r="P74" s="22">
        <f t="shared" si="7"/>
        <v>0</v>
      </c>
      <c r="Q74" s="22">
        <f t="shared" si="8"/>
        <v>0</v>
      </c>
      <c r="R74" s="22">
        <f t="shared" si="9"/>
        <v>3123.2022492160181</v>
      </c>
      <c r="T74" s="22" t="s">
        <v>56</v>
      </c>
    </row>
    <row r="75" spans="1:24" x14ac:dyDescent="0.2">
      <c r="A75" s="94" t="s">
        <v>57</v>
      </c>
      <c r="B75" s="22">
        <v>47699100</v>
      </c>
      <c r="C75" s="22">
        <v>55641900</v>
      </c>
      <c r="D75" s="22">
        <v>5081300</v>
      </c>
      <c r="E75" s="22">
        <v>2861500</v>
      </c>
      <c r="F75" s="22">
        <v>111283800</v>
      </c>
      <c r="H75" s="22" t="str">
        <v>1990/91</v>
      </c>
      <c r="I75" s="22">
        <v>47699100</v>
      </c>
      <c r="J75" s="22">
        <v>55641900</v>
      </c>
      <c r="K75" s="22">
        <v>5081300</v>
      </c>
      <c r="L75" s="22">
        <v>2861500</v>
      </c>
      <c r="N75" s="22" t="s">
        <v>57</v>
      </c>
      <c r="O75" s="22">
        <f t="shared" si="6"/>
        <v>3116.8302965884054</v>
      </c>
      <c r="P75" s="22">
        <f t="shared" si="7"/>
        <v>9833.5071733611476</v>
      </c>
      <c r="Q75" s="22">
        <f t="shared" si="8"/>
        <v>0</v>
      </c>
      <c r="R75" s="22">
        <f t="shared" si="9"/>
        <v>3198.5607968095983</v>
      </c>
      <c r="T75" s="22" t="s">
        <v>57</v>
      </c>
      <c r="V75" s="22" t="e">
        <f>IF(ROUND(VLOOKUP($T75,$N$66:$R$114,P$64,FALSE),0)=VLOOKUP($T75,Notes!$A$1:$I$27,'QA checks'!V$64,FALSE),TRUE,"Error")</f>
        <v>#N/A</v>
      </c>
    </row>
    <row r="76" spans="1:24" x14ac:dyDescent="0.2">
      <c r="A76" s="94" t="s">
        <v>58</v>
      </c>
      <c r="B76" s="22">
        <v>47875000</v>
      </c>
      <c r="C76" s="22">
        <v>55831400</v>
      </c>
      <c r="D76" s="22">
        <v>5083300</v>
      </c>
      <c r="E76" s="22">
        <v>2873000</v>
      </c>
      <c r="F76" s="22">
        <v>111662700</v>
      </c>
      <c r="H76" s="22" t="str">
        <v>1991/92</v>
      </c>
      <c r="I76" s="22">
        <v>47875000</v>
      </c>
      <c r="J76" s="22">
        <v>55831400</v>
      </c>
      <c r="K76" s="22">
        <v>5083300</v>
      </c>
      <c r="L76" s="22">
        <v>2873000</v>
      </c>
      <c r="N76" s="22" t="s">
        <v>58</v>
      </c>
      <c r="O76" s="22">
        <f t="shared" si="6"/>
        <v>3318.1618798955615</v>
      </c>
      <c r="P76" s="22">
        <f t="shared" si="7"/>
        <v>11237.778608384317</v>
      </c>
      <c r="Q76" s="22">
        <f t="shared" si="8"/>
        <v>0</v>
      </c>
      <c r="R76" s="22">
        <f t="shared" si="9"/>
        <v>3396.8519506944122</v>
      </c>
      <c r="T76" s="22" t="s">
        <v>58</v>
      </c>
      <c r="V76" s="22" t="e">
        <f>IF(ROUND(VLOOKUP($T76,$N$66:$R$114,P$64,FALSE),0)=VLOOKUP($T76,Notes!$A$1:$I$27,'QA checks'!V$64,FALSE),TRUE,"Error")</f>
        <v>#N/A</v>
      </c>
    </row>
    <row r="77" spans="1:24" x14ac:dyDescent="0.2">
      <c r="A77" s="94" t="s">
        <v>59</v>
      </c>
      <c r="B77" s="22">
        <v>47998000</v>
      </c>
      <c r="C77" s="22">
        <v>55961300</v>
      </c>
      <c r="D77" s="22">
        <v>5085600</v>
      </c>
      <c r="E77" s="22">
        <v>2877700</v>
      </c>
      <c r="F77" s="22">
        <v>111922600</v>
      </c>
      <c r="H77" s="22" t="str">
        <v>1992/93</v>
      </c>
      <c r="I77" s="22">
        <v>47998000</v>
      </c>
      <c r="J77" s="22">
        <v>55961300</v>
      </c>
      <c r="K77" s="22">
        <v>5085600</v>
      </c>
      <c r="L77" s="22">
        <v>2877700</v>
      </c>
      <c r="N77" s="22" t="s">
        <v>59</v>
      </c>
      <c r="O77" s="22">
        <f t="shared" si="6"/>
        <v>3410.9546231092963</v>
      </c>
      <c r="P77" s="22">
        <f t="shared" si="7"/>
        <v>10257.786691835772</v>
      </c>
      <c r="Q77" s="22">
        <f t="shared" si="8"/>
        <v>0</v>
      </c>
      <c r="R77" s="22">
        <f t="shared" si="9"/>
        <v>3486.5523138311655</v>
      </c>
      <c r="T77" s="22" t="s">
        <v>59</v>
      </c>
      <c r="V77" s="22" t="e">
        <f>IF(ROUND(VLOOKUP($T77,$N$66:$R$114,P$64,FALSE),0)=VLOOKUP($T77,Notes!$A$1:$I$27,'QA checks'!V$64,FALSE),TRUE,"Error")</f>
        <v>#N/A</v>
      </c>
    </row>
    <row r="78" spans="1:24" x14ac:dyDescent="0.2">
      <c r="A78" s="94" t="s">
        <v>60</v>
      </c>
      <c r="B78" s="22">
        <v>48102300</v>
      </c>
      <c r="C78" s="22">
        <v>56078300</v>
      </c>
      <c r="D78" s="22">
        <v>5092500</v>
      </c>
      <c r="E78" s="22">
        <v>2883600</v>
      </c>
      <c r="F78" s="22">
        <v>112156700</v>
      </c>
      <c r="H78" s="22" t="str">
        <v>1993/94</v>
      </c>
      <c r="I78" s="22">
        <v>48102300</v>
      </c>
      <c r="J78" s="22">
        <v>56078300</v>
      </c>
      <c r="K78" s="22">
        <v>5092500</v>
      </c>
      <c r="L78" s="22">
        <v>2883600</v>
      </c>
      <c r="N78" s="22" t="s">
        <v>60</v>
      </c>
      <c r="O78" s="22">
        <f t="shared" si="6"/>
        <v>3282.0260153880376</v>
      </c>
      <c r="P78" s="22">
        <f t="shared" si="7"/>
        <v>11025.036818851253</v>
      </c>
      <c r="Q78" s="22">
        <f t="shared" si="8"/>
        <v>0</v>
      </c>
      <c r="R78" s="22">
        <f t="shared" si="9"/>
        <v>3368.6648846345201</v>
      </c>
      <c r="T78" s="22" t="s">
        <v>60</v>
      </c>
      <c r="V78" s="22" t="e">
        <f>IF(ROUND(VLOOKUP($T78,$N$66:$R$114,P$64,FALSE),0)=VLOOKUP($T78,Notes!$A$1:$I$27,'QA checks'!V$64,FALSE),TRUE,"Error")</f>
        <v>#N/A</v>
      </c>
    </row>
    <row r="79" spans="1:24" x14ac:dyDescent="0.2">
      <c r="A79" s="94" t="s">
        <v>61</v>
      </c>
      <c r="B79" s="22">
        <v>48228800</v>
      </c>
      <c r="C79" s="22">
        <v>56218400</v>
      </c>
      <c r="D79" s="22">
        <v>5102200</v>
      </c>
      <c r="E79" s="22">
        <v>2887400</v>
      </c>
      <c r="F79" s="22">
        <v>112436800</v>
      </c>
      <c r="H79" s="22" t="str">
        <v>1994/95</v>
      </c>
      <c r="I79" s="22">
        <v>48228800</v>
      </c>
      <c r="J79" s="22">
        <v>56218400</v>
      </c>
      <c r="K79" s="22">
        <v>5102200</v>
      </c>
      <c r="L79" s="22">
        <v>2887400</v>
      </c>
      <c r="N79" s="22" t="s">
        <v>61</v>
      </c>
      <c r="O79" s="22">
        <f t="shared" si="6"/>
        <v>3239.6617788541289</v>
      </c>
      <c r="P79" s="22">
        <f t="shared" si="7"/>
        <v>3688.800909411626</v>
      </c>
      <c r="Q79" s="22">
        <f t="shared" si="8"/>
        <v>3532.9362055828774</v>
      </c>
      <c r="R79" s="22">
        <f t="shared" si="9"/>
        <v>0</v>
      </c>
      <c r="T79" s="22" t="s">
        <v>61</v>
      </c>
    </row>
    <row r="80" spans="1:24" x14ac:dyDescent="0.2">
      <c r="A80" s="94" t="s">
        <v>62</v>
      </c>
      <c r="B80" s="22">
        <v>48383500</v>
      </c>
      <c r="C80" s="22">
        <v>56375700</v>
      </c>
      <c r="D80" s="22">
        <v>5103700</v>
      </c>
      <c r="E80" s="22">
        <v>2888500</v>
      </c>
      <c r="F80" s="22">
        <v>112751400</v>
      </c>
      <c r="H80" s="22" t="str">
        <v>1995/96</v>
      </c>
      <c r="I80" s="22">
        <v>48383500</v>
      </c>
      <c r="J80" s="22">
        <v>56375700</v>
      </c>
      <c r="K80" s="22">
        <v>5103700</v>
      </c>
      <c r="L80" s="22">
        <v>2888500</v>
      </c>
      <c r="N80" s="22" t="s">
        <v>62</v>
      </c>
      <c r="O80" s="22">
        <f t="shared" si="6"/>
        <v>10077.815784306635</v>
      </c>
      <c r="P80" s="22">
        <f t="shared" si="7"/>
        <v>12900.640711640573</v>
      </c>
      <c r="Q80" s="22">
        <f t="shared" si="8"/>
        <v>3748.6584732560154</v>
      </c>
      <c r="R80" s="22">
        <f t="shared" si="9"/>
        <v>10509.723160865407</v>
      </c>
      <c r="T80" s="22" t="s">
        <v>62</v>
      </c>
      <c r="U80" s="22" t="e">
        <f>IF(ROUND(VLOOKUP($T80,$N$66:$R$114,O$64,FALSE),0)=VLOOKUP($T80,Notes!$A$1:$I$27,'QA checks'!U$64,FALSE),TRUE,"Error")</f>
        <v>#N/A</v>
      </c>
      <c r="V80" s="22" t="e">
        <f>IF(ROUND(VLOOKUP($T80,$N$66:$R$114,P$64,FALSE),0)=VLOOKUP($T80,Notes!$A$1:$I$27,'QA checks'!V$64,FALSE),TRUE,"Error")</f>
        <v>#N/A</v>
      </c>
      <c r="X80" s="22" t="e">
        <f>IF(ROUND(VLOOKUP($T80,$N$66:$R$114,R$64,FALSE),0)=VLOOKUP($T80,Notes!$A$1:$I$27,'QA checks'!X$64,FALSE),TRUE,"Error")</f>
        <v>#N/A</v>
      </c>
    </row>
    <row r="81" spans="1:24" x14ac:dyDescent="0.2">
      <c r="A81" s="94" t="s">
        <v>63</v>
      </c>
      <c r="B81" s="22">
        <v>48519100</v>
      </c>
      <c r="C81" s="22">
        <v>56502600</v>
      </c>
      <c r="D81" s="22">
        <v>5092200</v>
      </c>
      <c r="E81" s="22">
        <v>2891300</v>
      </c>
      <c r="F81" s="22">
        <v>113005200</v>
      </c>
      <c r="H81" s="22" t="str">
        <v>1996/97</v>
      </c>
      <c r="I81" s="22">
        <v>48519100</v>
      </c>
      <c r="J81" s="22">
        <v>56502600</v>
      </c>
      <c r="K81" s="22">
        <v>5092200</v>
      </c>
      <c r="L81" s="22">
        <v>2891300</v>
      </c>
      <c r="N81" s="22" t="s">
        <v>63</v>
      </c>
      <c r="O81" s="22">
        <f t="shared" si="6"/>
        <v>8532.7221650855026</v>
      </c>
      <c r="P81" s="22">
        <f t="shared" si="7"/>
        <v>11214.799104512786</v>
      </c>
      <c r="Q81" s="22">
        <f t="shared" si="8"/>
        <v>3884.4118562584304</v>
      </c>
      <c r="R81" s="22">
        <f t="shared" si="9"/>
        <v>8925.0406175998978</v>
      </c>
      <c r="T81" s="22" t="s">
        <v>63</v>
      </c>
      <c r="U81" s="22" t="e">
        <f>IF(ROUND(VLOOKUP($T81,$N$66:$R$114,O$64,FALSE),0)=VLOOKUP($T81,Notes!$A$1:$I$27,'QA checks'!U$64,FALSE),TRUE,"Error")</f>
        <v>#N/A</v>
      </c>
      <c r="V81" s="22" t="e">
        <f>IF(ROUND(VLOOKUP($T81,$N$66:$R$114,P$64,FALSE),0)=VLOOKUP($T81,Notes!$A$1:$I$27,'QA checks'!V$64,FALSE),TRUE,"Error")</f>
        <v>#N/A</v>
      </c>
      <c r="X81" s="22" t="e">
        <f>IF(ROUND(VLOOKUP($T81,$N$66:$R$114,R$64,FALSE),0)=VLOOKUP($T81,Notes!$A$1:$I$27,'QA checks'!X$64,FALSE),TRUE,"Error")</f>
        <v>#N/A</v>
      </c>
    </row>
    <row r="82" spans="1:24" x14ac:dyDescent="0.2">
      <c r="A82" s="94" t="s">
        <v>64</v>
      </c>
      <c r="B82" s="22">
        <v>48664800</v>
      </c>
      <c r="C82" s="22">
        <v>56643000</v>
      </c>
      <c r="D82" s="22">
        <v>5083300</v>
      </c>
      <c r="E82" s="22">
        <v>2894900</v>
      </c>
      <c r="F82" s="22">
        <v>113286000</v>
      </c>
      <c r="H82" s="22" t="str">
        <v>1997/98</v>
      </c>
      <c r="I82" s="22">
        <v>48664800</v>
      </c>
      <c r="J82" s="22">
        <v>56643000</v>
      </c>
      <c r="K82" s="22">
        <v>5083300</v>
      </c>
      <c r="L82" s="22">
        <v>2894900</v>
      </c>
      <c r="N82" s="22" t="s">
        <v>64</v>
      </c>
      <c r="O82" s="22">
        <f t="shared" si="6"/>
        <v>7444.8061021518633</v>
      </c>
      <c r="P82" s="22">
        <f t="shared" si="7"/>
        <v>9916.9830621840138</v>
      </c>
      <c r="Q82" s="22">
        <f t="shared" si="8"/>
        <v>3915.5065805381878</v>
      </c>
      <c r="R82" s="22">
        <f t="shared" si="9"/>
        <v>7818.0887311759607</v>
      </c>
      <c r="T82" s="22" t="s">
        <v>64</v>
      </c>
      <c r="U82" s="22" t="e">
        <f>IF(ROUND(VLOOKUP($T82,$N$66:$R$114,O$64,FALSE),0)=VLOOKUP($T82,Notes!$A$1:$I$27,'QA checks'!U$64,FALSE),TRUE,"Error")</f>
        <v>#N/A</v>
      </c>
      <c r="V82" s="22" t="e">
        <f>IF(ROUND(VLOOKUP($T82,$N$66:$R$114,P$64,FALSE),0)=VLOOKUP($T82,Notes!$A$1:$I$27,'QA checks'!V$64,FALSE),TRUE,"Error")</f>
        <v>#N/A</v>
      </c>
      <c r="X82" s="22" t="e">
        <f>IF(ROUND(VLOOKUP($T82,$N$66:$R$114,R$64,FALSE),0)=VLOOKUP($T82,Notes!$A$1:$I$27,'QA checks'!X$64,FALSE),TRUE,"Error")</f>
        <v>#N/A</v>
      </c>
    </row>
    <row r="83" spans="1:24" x14ac:dyDescent="0.2">
      <c r="A83" s="94" t="s">
        <v>65</v>
      </c>
      <c r="B83" s="22">
        <v>48820600</v>
      </c>
      <c r="C83" s="22">
        <v>56797200</v>
      </c>
      <c r="D83" s="22">
        <v>5077100</v>
      </c>
      <c r="E83" s="22">
        <v>2899500</v>
      </c>
      <c r="F83" s="22">
        <v>113594400</v>
      </c>
      <c r="H83" s="22" t="str">
        <v>1998/99</v>
      </c>
      <c r="I83" s="22">
        <v>48820600</v>
      </c>
      <c r="J83" s="22">
        <v>56797200</v>
      </c>
      <c r="K83" s="22">
        <v>5077100</v>
      </c>
      <c r="L83" s="22">
        <v>2899500</v>
      </c>
      <c r="N83" s="22" t="s">
        <v>65</v>
      </c>
      <c r="O83" s="22">
        <f t="shared" si="6"/>
        <v>6468.5808859374929</v>
      </c>
      <c r="P83" s="22">
        <f t="shared" si="7"/>
        <v>9164.8775875992196</v>
      </c>
      <c r="Q83" s="22">
        <f t="shared" si="8"/>
        <v>4125.1939989653383</v>
      </c>
      <c r="R83" s="22">
        <f t="shared" si="9"/>
        <v>6820.3186072552871</v>
      </c>
      <c r="T83" s="22" t="s">
        <v>65</v>
      </c>
      <c r="U83" s="22" t="e">
        <f>IF(ROUND(VLOOKUP($T83,$N$66:$R$114,O$64,FALSE),0)=VLOOKUP($T83,Notes!$A$1:$I$27,'QA checks'!U$64,FALSE),TRUE,"Error")</f>
        <v>#N/A</v>
      </c>
      <c r="V83" s="22" t="e">
        <f>IF(ROUND(VLOOKUP($T83,$N$66:$R$114,P$64,FALSE),0)=VLOOKUP($T83,Notes!$A$1:$I$27,'QA checks'!V$64,FALSE),TRUE,"Error")</f>
        <v>#N/A</v>
      </c>
      <c r="X83" s="22" t="e">
        <f>IF(ROUND(VLOOKUP($T83,$N$66:$R$114,R$64,FALSE),0)=VLOOKUP($T83,Notes!$A$1:$I$27,'QA checks'!X$64,FALSE),TRUE,"Error")</f>
        <v>#N/A</v>
      </c>
    </row>
    <row r="84" spans="1:24" x14ac:dyDescent="0.2">
      <c r="A84" s="94" t="s">
        <v>66</v>
      </c>
      <c r="B84" s="22">
        <v>49032900</v>
      </c>
      <c r="C84" s="22">
        <v>57005400</v>
      </c>
      <c r="D84" s="22">
        <v>5072000</v>
      </c>
      <c r="E84" s="22">
        <v>2900600</v>
      </c>
      <c r="F84" s="22">
        <v>114010900</v>
      </c>
      <c r="H84" s="22" t="str">
        <v>1999/00</v>
      </c>
      <c r="I84" s="22">
        <v>49032900</v>
      </c>
      <c r="J84" s="22">
        <v>57005400</v>
      </c>
      <c r="K84" s="22">
        <v>5072000</v>
      </c>
      <c r="L84" s="22">
        <v>2900600</v>
      </c>
      <c r="N84" s="22" t="s">
        <v>66</v>
      </c>
      <c r="O84" s="22">
        <f t="shared" si="6"/>
        <v>7872.8160072114842</v>
      </c>
      <c r="P84" s="22">
        <f t="shared" si="7"/>
        <v>10516.561514195584</v>
      </c>
      <c r="Q84" s="22">
        <f t="shared" si="8"/>
        <v>10857.753568227263</v>
      </c>
      <c r="R84" s="22">
        <f t="shared" si="9"/>
        <v>8259.9367779192853</v>
      </c>
      <c r="T84" s="22" t="s">
        <v>66</v>
      </c>
      <c r="U84" s="22" t="e">
        <f>IF(ROUND(VLOOKUP($T84,$N$66:$R$114,O$64,FALSE),0)=VLOOKUP($T84,Notes!$A$1:$I$27,'QA checks'!U$64,FALSE),TRUE,"Error")</f>
        <v>#N/A</v>
      </c>
      <c r="V84" s="22" t="e">
        <f>IF(ROUND(VLOOKUP($T84,$N$66:$R$114,P$64,FALSE),0)=VLOOKUP($T84,Notes!$A$1:$I$27,'QA checks'!V$64,FALSE),TRUE,"Error")</f>
        <v>#N/A</v>
      </c>
      <c r="W84" s="22" t="e">
        <f>IF(ROUND(VLOOKUP($T84,$N$66:$R$114,Q$64,FALSE),0)=VLOOKUP($T84,Notes!$A$1:$I$27,'QA checks'!W$64,FALSE),TRUE,"Error")</f>
        <v>#N/A</v>
      </c>
      <c r="X84" s="22" t="e">
        <f>IF(ROUND(VLOOKUP($T84,$N$66:$R$114,R$64,FALSE),0)=VLOOKUP($T84,Notes!$A$1:$I$27,'QA checks'!X$64,FALSE),TRUE,"Error")</f>
        <v>#N/A</v>
      </c>
    </row>
    <row r="85" spans="1:24" x14ac:dyDescent="0.2">
      <c r="A85" s="94" t="s">
        <v>67</v>
      </c>
      <c r="B85" s="22">
        <v>49233300</v>
      </c>
      <c r="C85" s="22">
        <v>57203100</v>
      </c>
      <c r="D85" s="22">
        <v>5062900</v>
      </c>
      <c r="E85" s="22">
        <v>2906900</v>
      </c>
      <c r="F85" s="22">
        <v>114406200</v>
      </c>
      <c r="H85" s="22" t="str">
        <v>2000/01</v>
      </c>
      <c r="I85" s="22">
        <v>49233300</v>
      </c>
      <c r="J85" s="22">
        <v>57203100</v>
      </c>
      <c r="K85" s="22">
        <v>5062900</v>
      </c>
      <c r="L85" s="22">
        <v>2906900</v>
      </c>
      <c r="N85" s="22" t="s">
        <v>67</v>
      </c>
      <c r="O85" s="22">
        <f t="shared" si="6"/>
        <v>7297.0733223245243</v>
      </c>
      <c r="P85" s="22">
        <f t="shared" si="7"/>
        <v>11074.680519070098</v>
      </c>
      <c r="Q85" s="22">
        <f t="shared" si="8"/>
        <v>10147.923905191097</v>
      </c>
      <c r="R85" s="22">
        <f t="shared" si="9"/>
        <v>7776.2918443231219</v>
      </c>
      <c r="T85" s="22" t="s">
        <v>67</v>
      </c>
      <c r="U85" s="22" t="e">
        <f>IF(ROUND(VLOOKUP($T85,$N$66:$R$114,O$64,FALSE),0)=VLOOKUP($T85,Notes!$A$1:$I$27,'QA checks'!U$64,FALSE),TRUE,"Error")</f>
        <v>#N/A</v>
      </c>
      <c r="V85" s="22" t="e">
        <f>IF(ROUND(VLOOKUP($T85,$N$66:$R$114,P$64,FALSE),0)=VLOOKUP($T85,Notes!$A$1:$I$27,'QA checks'!V$64,FALSE),TRUE,"Error")</f>
        <v>#N/A</v>
      </c>
      <c r="W85" s="22" t="e">
        <f>IF(ROUND(VLOOKUP($T85,$N$66:$R$114,Q$64,FALSE),0)=VLOOKUP($T85,Notes!$A$1:$I$27,'QA checks'!W$64,FALSE),TRUE,"Error")</f>
        <v>#N/A</v>
      </c>
      <c r="X85" s="22" t="e">
        <f>IF(ROUND(VLOOKUP($T85,$N$66:$R$114,R$64,FALSE),0)=VLOOKUP($T85,Notes!$A$1:$I$27,'QA checks'!X$64,FALSE),TRUE,"Error")</f>
        <v>#N/A</v>
      </c>
    </row>
    <row r="86" spans="1:24" x14ac:dyDescent="0.2">
      <c r="A86" s="94" t="s">
        <v>68</v>
      </c>
      <c r="B86" s="22">
        <v>49449700</v>
      </c>
      <c r="C86" s="22">
        <v>57424200</v>
      </c>
      <c r="D86" s="22">
        <v>5064200</v>
      </c>
      <c r="E86" s="22">
        <v>2910200</v>
      </c>
      <c r="F86" s="22">
        <v>114848300</v>
      </c>
      <c r="H86" s="22" t="str">
        <v>2001/02</v>
      </c>
      <c r="I86" s="22">
        <v>49449700</v>
      </c>
      <c r="J86" s="22">
        <v>57424200</v>
      </c>
      <c r="K86" s="22">
        <v>5064200</v>
      </c>
      <c r="L86" s="22">
        <v>2910200</v>
      </c>
      <c r="N86" s="22" t="s">
        <v>68</v>
      </c>
      <c r="O86" s="22">
        <f t="shared" si="6"/>
        <v>8732.8740113691292</v>
      </c>
      <c r="P86" s="22">
        <f t="shared" si="7"/>
        <v>11436.949567552625</v>
      </c>
      <c r="Q86" s="22">
        <f t="shared" si="8"/>
        <v>12096.419490069411</v>
      </c>
      <c r="R86" s="22">
        <f t="shared" si="9"/>
        <v>9141.7903949902648</v>
      </c>
      <c r="T86" s="22" t="s">
        <v>68</v>
      </c>
      <c r="U86" s="22" t="e">
        <f>IF(ROUND(VLOOKUP($T86,$N$66:$R$114,O$64,FALSE),0)=VLOOKUP($T86,Notes!$A$1:$I$27,'QA checks'!U$64,FALSE),TRUE,"Error")</f>
        <v>#N/A</v>
      </c>
      <c r="V86" s="22" t="e">
        <f>IF(ROUND(VLOOKUP($T86,$N$66:$R$114,P$64,FALSE),0)=VLOOKUP($T86,Notes!$A$1:$I$27,'QA checks'!V$64,FALSE),TRUE,"Error")</f>
        <v>#N/A</v>
      </c>
      <c r="W86" s="22" t="e">
        <f>IF(ROUND(VLOOKUP($T86,$N$66:$R$114,Q$64,FALSE),0)=VLOOKUP($T86,Notes!$A$1:$I$27,'QA checks'!W$64,FALSE),TRUE,"Error")</f>
        <v>#N/A</v>
      </c>
      <c r="X86" s="22" t="e">
        <f>IF(ROUND(VLOOKUP($T86,$N$66:$R$114,R$64,FALSE),0)=VLOOKUP($T86,Notes!$A$1:$I$27,'QA checks'!X$64,FALSE),TRUE,"Error")</f>
        <v>#N/A</v>
      </c>
    </row>
    <row r="87" spans="1:24" x14ac:dyDescent="0.2">
      <c r="A87" s="94" t="s">
        <v>69</v>
      </c>
      <c r="B87" s="22">
        <v>49679300</v>
      </c>
      <c r="C87" s="22">
        <v>57668100</v>
      </c>
      <c r="D87" s="22">
        <v>5066000</v>
      </c>
      <c r="E87" s="22">
        <v>2922900</v>
      </c>
      <c r="F87" s="22">
        <v>115336300</v>
      </c>
      <c r="H87" s="22" t="str">
        <v>2002/03</v>
      </c>
      <c r="I87" s="22">
        <v>49679300</v>
      </c>
      <c r="J87" s="22">
        <v>57668100</v>
      </c>
      <c r="K87" s="22">
        <v>5066000</v>
      </c>
      <c r="L87" s="22">
        <v>2922900</v>
      </c>
      <c r="N87" s="22" t="s">
        <v>69</v>
      </c>
      <c r="O87" s="22">
        <f t="shared" si="6"/>
        <v>8303.0759290086626</v>
      </c>
      <c r="P87" s="22">
        <f t="shared" si="7"/>
        <v>10921.042242400315</v>
      </c>
      <c r="Q87" s="22">
        <f t="shared" si="8"/>
        <v>11971.671969619214</v>
      </c>
      <c r="R87" s="22">
        <f t="shared" si="9"/>
        <v>8719.0144984835642</v>
      </c>
      <c r="T87" s="22" t="s">
        <v>69</v>
      </c>
      <c r="U87" s="22" t="e">
        <f>IF(ROUND(VLOOKUP($T87,$N$66:$R$114,O$64,FALSE),0)=VLOOKUP($T87,Notes!$A$1:$I$27,'QA checks'!U$64,FALSE),TRUE,"Error")</f>
        <v>#N/A</v>
      </c>
      <c r="V87" s="22" t="e">
        <f>IF(ROUND(VLOOKUP($T87,$N$66:$R$114,P$64,FALSE),0)=VLOOKUP($T87,Notes!$A$1:$I$27,'QA checks'!V$64,FALSE),TRUE,"Error")</f>
        <v>#N/A</v>
      </c>
      <c r="W87" s="22" t="e">
        <f>IF(ROUND(VLOOKUP($T87,$N$66:$R$114,Q$64,FALSE),0)=VLOOKUP($T87,Notes!$A$1:$I$27,'QA checks'!W$64,FALSE),TRUE,"Error")</f>
        <v>#N/A</v>
      </c>
      <c r="X87" s="22" t="e">
        <f>IF(ROUND(VLOOKUP($T87,$N$66:$R$114,R$64,FALSE),0)=VLOOKUP($T87,Notes!$A$1:$I$27,'QA checks'!X$64,FALSE),TRUE,"Error")</f>
        <v>#N/A</v>
      </c>
    </row>
    <row r="88" spans="1:24" x14ac:dyDescent="0.2">
      <c r="A88" s="94" t="s">
        <v>70</v>
      </c>
      <c r="B88" s="22">
        <v>49925500</v>
      </c>
      <c r="C88" s="22">
        <v>57931700</v>
      </c>
      <c r="D88" s="22">
        <v>5068500</v>
      </c>
      <c r="E88" s="22">
        <v>2937700</v>
      </c>
      <c r="F88" s="22">
        <v>115863400</v>
      </c>
      <c r="H88" s="22" t="str">
        <v>2003/04</v>
      </c>
      <c r="I88" s="22">
        <v>49925500</v>
      </c>
      <c r="J88" s="22">
        <v>57931700</v>
      </c>
      <c r="K88" s="22">
        <v>5068500</v>
      </c>
      <c r="L88" s="22">
        <v>2937700</v>
      </c>
      <c r="N88" s="22" t="s">
        <v>70</v>
      </c>
      <c r="O88" s="22">
        <f t="shared" si="6"/>
        <v>9485.3932359215232</v>
      </c>
      <c r="P88" s="22">
        <f t="shared" si="7"/>
        <v>12185.459208838907</v>
      </c>
      <c r="Q88" s="22">
        <f t="shared" si="8"/>
        <v>12338.564182864146</v>
      </c>
      <c r="R88" s="22">
        <f t="shared" si="9"/>
        <v>9866.3080834845168</v>
      </c>
      <c r="T88" s="22" t="s">
        <v>70</v>
      </c>
      <c r="U88" s="22" t="e">
        <f>IF(ROUND(VLOOKUP($T88,$N$66:$R$114,O$64,FALSE),0)=VLOOKUP($T88,Notes!$A$1:$I$27,'QA checks'!U$64,FALSE),TRUE,"Error")</f>
        <v>#N/A</v>
      </c>
      <c r="V88" s="22" t="e">
        <f>IF(ROUND(VLOOKUP($T88,$N$66:$R$114,P$64,FALSE),0)=VLOOKUP($T88,Notes!$A$1:$I$27,'QA checks'!V$64,FALSE),TRUE,"Error")</f>
        <v>#N/A</v>
      </c>
      <c r="W88" s="22" t="e">
        <f>IF(ROUND(VLOOKUP($T88,$N$66:$R$114,Q$64,FALSE),0)=VLOOKUP($T88,Notes!$A$1:$I$27,'QA checks'!W$64,FALSE),TRUE,"Error")</f>
        <v>#N/A</v>
      </c>
      <c r="X88" s="22" t="e">
        <f>IF(ROUND(VLOOKUP($T88,$N$66:$R$114,R$64,FALSE),0)=VLOOKUP($T88,Notes!$A$1:$I$27,'QA checks'!X$64,FALSE),TRUE,"Error")</f>
        <v>#N/A</v>
      </c>
    </row>
    <row r="89" spans="1:24" x14ac:dyDescent="0.2">
      <c r="A89" s="94" t="s">
        <v>71</v>
      </c>
      <c r="B89" s="22">
        <v>50194600</v>
      </c>
      <c r="C89" s="22">
        <v>58236300</v>
      </c>
      <c r="D89" s="22">
        <v>5084300</v>
      </c>
      <c r="E89" s="22">
        <v>2957400</v>
      </c>
      <c r="F89" s="22">
        <v>116472600</v>
      </c>
      <c r="H89" s="22" t="str">
        <v>2004/05</v>
      </c>
      <c r="I89" s="22">
        <v>50194600</v>
      </c>
      <c r="J89" s="22">
        <v>58236300</v>
      </c>
      <c r="K89" s="22">
        <v>5084300</v>
      </c>
      <c r="L89" s="22">
        <v>2957400</v>
      </c>
      <c r="N89" s="22" t="s">
        <v>71</v>
      </c>
      <c r="O89" s="22">
        <f t="shared" si="6"/>
        <v>6812.8444095580007</v>
      </c>
      <c r="P89" s="22">
        <f t="shared" si="7"/>
        <v>8687.7249572212495</v>
      </c>
      <c r="Q89" s="22">
        <f t="shared" si="8"/>
        <v>8904.7812267532299</v>
      </c>
      <c r="R89" s="22">
        <f t="shared" si="9"/>
        <v>7082.764530026805</v>
      </c>
      <c r="T89" s="22" t="s">
        <v>71</v>
      </c>
      <c r="U89" s="22" t="e">
        <f>IF(ROUND(VLOOKUP($T89,$N$66:$R$114,O$64,FALSE),0)=VLOOKUP($T89,Notes!$A$1:$I$27,'QA checks'!U$64,FALSE),TRUE,"Error")</f>
        <v>#N/A</v>
      </c>
      <c r="V89" s="22" t="e">
        <f>IF(ROUND(VLOOKUP($T89,$N$66:$R$114,P$64,FALSE),0)=VLOOKUP($T89,Notes!$A$1:$I$27,'QA checks'!V$64,FALSE),TRUE,"Error")</f>
        <v>#N/A</v>
      </c>
      <c r="W89" s="22" t="e">
        <f>IF(ROUND(VLOOKUP($T89,$N$66:$R$114,Q$64,FALSE),0)=VLOOKUP($T89,Notes!$A$1:$I$27,'QA checks'!W$64,FALSE),TRUE,"Error")</f>
        <v>#N/A</v>
      </c>
      <c r="X89" s="22" t="e">
        <f>IF(ROUND(VLOOKUP($T89,$N$66:$R$114,R$64,FALSE),0)=VLOOKUP($T89,Notes!$A$1:$I$27,'QA checks'!X$64,FALSE),TRUE,"Error")</f>
        <v>#N/A</v>
      </c>
    </row>
    <row r="90" spans="1:24" x14ac:dyDescent="0.2">
      <c r="A90" s="94" t="s">
        <v>72</v>
      </c>
      <c r="B90" s="22">
        <v>50606000</v>
      </c>
      <c r="C90" s="22">
        <v>58685500</v>
      </c>
      <c r="D90" s="22">
        <v>5110200</v>
      </c>
      <c r="E90" s="22">
        <v>2969300</v>
      </c>
      <c r="F90" s="22">
        <v>117371000</v>
      </c>
      <c r="H90" s="22" t="str">
        <v>2005/06</v>
      </c>
      <c r="I90" s="22">
        <v>50606000</v>
      </c>
      <c r="J90" s="22">
        <v>58685500</v>
      </c>
      <c r="K90" s="22">
        <v>5110200</v>
      </c>
      <c r="L90" s="22">
        <v>2969300</v>
      </c>
      <c r="N90" s="22" t="s">
        <v>72</v>
      </c>
      <c r="O90" s="22">
        <f t="shared" si="6"/>
        <v>6641.6432834051302</v>
      </c>
      <c r="P90" s="22">
        <f t="shared" si="7"/>
        <v>9466.3613948573438</v>
      </c>
      <c r="Q90" s="22">
        <f t="shared" si="8"/>
        <v>8207.3215909473602</v>
      </c>
      <c r="R90" s="22">
        <f t="shared" si="9"/>
        <v>6966.8316705148627</v>
      </c>
      <c r="T90" s="22" t="s">
        <v>72</v>
      </c>
      <c r="U90" s="22" t="e">
        <f>IF(ROUND(VLOOKUP($T90,$N$66:$R$114,O$64,FALSE),0)=VLOOKUP($T90,Notes!$A$1:$I$27,'QA checks'!U$64,FALSE),TRUE,"Error")</f>
        <v>#N/A</v>
      </c>
      <c r="V90" s="22" t="e">
        <f>IF(ROUND(VLOOKUP($T90,$N$66:$R$114,P$64,FALSE),0)=VLOOKUP($T90,Notes!$A$1:$I$27,'QA checks'!V$64,FALSE),TRUE,"Error")</f>
        <v>#N/A</v>
      </c>
      <c r="W90" s="22" t="e">
        <f>IF(ROUND(VLOOKUP($T90,$N$66:$R$114,Q$64,FALSE),0)=VLOOKUP($T90,Notes!$A$1:$I$27,'QA checks'!W$64,FALSE),TRUE,"Error")</f>
        <v>#N/A</v>
      </c>
      <c r="X90" s="22" t="e">
        <f>IF(ROUND(VLOOKUP($T90,$N$66:$R$114,R$64,FALSE),0)=VLOOKUP($T90,Notes!$A$1:$I$27,'QA checks'!X$64,FALSE),TRUE,"Error")</f>
        <v>#N/A</v>
      </c>
    </row>
    <row r="91" spans="1:24" x14ac:dyDescent="0.2">
      <c r="A91" s="94" t="s">
        <v>73</v>
      </c>
      <c r="B91" s="22">
        <v>50965200</v>
      </c>
      <c r="C91" s="22">
        <v>59083900</v>
      </c>
      <c r="D91" s="22">
        <v>5133000</v>
      </c>
      <c r="E91" s="22">
        <v>2985700</v>
      </c>
      <c r="F91" s="22">
        <v>118167800</v>
      </c>
      <c r="H91" s="22" t="str">
        <v>2006/07</v>
      </c>
      <c r="I91" s="22">
        <v>50965200</v>
      </c>
      <c r="J91" s="22">
        <v>59083900</v>
      </c>
      <c r="K91" s="22">
        <v>5133000</v>
      </c>
      <c r="L91" s="22">
        <v>2985700</v>
      </c>
      <c r="N91" s="22" t="s">
        <v>73</v>
      </c>
      <c r="O91" s="22">
        <f t="shared" si="6"/>
        <v>6597.3056124571276</v>
      </c>
      <c r="P91" s="22">
        <f t="shared" si="7"/>
        <v>9465.2250146113383</v>
      </c>
      <c r="Q91" s="22">
        <f t="shared" si="8"/>
        <v>8874.6357638074824</v>
      </c>
      <c r="R91" s="22">
        <f t="shared" si="9"/>
        <v>6961.5411304940935</v>
      </c>
      <c r="T91" s="22" t="s">
        <v>73</v>
      </c>
      <c r="U91" s="22" t="e">
        <f>IF(ROUND(VLOOKUP($T91,$N$66:$R$114,O$64,FALSE),0)=VLOOKUP($T91,Notes!$A$1:$I$27,'QA checks'!U$64,FALSE),TRUE,"Error")</f>
        <v>#N/A</v>
      </c>
      <c r="V91" s="22" t="e">
        <f>IF(ROUND(VLOOKUP($T91,$N$66:$R$114,P$64,FALSE),0)=VLOOKUP($T91,Notes!$A$1:$I$27,'QA checks'!V$64,FALSE),TRUE,"Error")</f>
        <v>#N/A</v>
      </c>
      <c r="W91" s="22" t="e">
        <f>IF(ROUND(VLOOKUP($T91,$N$66:$R$114,Q$64,FALSE),0)=VLOOKUP($T91,Notes!$A$1:$I$27,'QA checks'!W$64,FALSE),TRUE,"Error")</f>
        <v>#N/A</v>
      </c>
      <c r="X91" s="22" t="e">
        <f>IF(ROUND(VLOOKUP($T91,$N$66:$R$114,R$64,FALSE),0)=VLOOKUP($T91,Notes!$A$1:$I$27,'QA checks'!X$64,FALSE),TRUE,"Error")</f>
        <v>#N/A</v>
      </c>
    </row>
    <row r="92" spans="1:24" x14ac:dyDescent="0.2">
      <c r="A92" s="94" t="s">
        <v>74</v>
      </c>
      <c r="B92" s="22">
        <v>51381100</v>
      </c>
      <c r="C92" s="22">
        <v>59557400</v>
      </c>
      <c r="D92" s="22">
        <v>5170000</v>
      </c>
      <c r="E92" s="22">
        <v>3006300</v>
      </c>
      <c r="F92" s="22">
        <v>119114800</v>
      </c>
      <c r="H92" s="22" t="str">
        <v>2007/08</v>
      </c>
      <c r="I92" s="22">
        <v>51381100</v>
      </c>
      <c r="J92" s="22">
        <v>59557400</v>
      </c>
      <c r="K92" s="22">
        <v>5170000</v>
      </c>
      <c r="L92" s="22">
        <v>3006300</v>
      </c>
      <c r="N92" s="22" t="s">
        <v>74</v>
      </c>
      <c r="O92" s="22">
        <f t="shared" si="6"/>
        <v>5720.3913501267971</v>
      </c>
      <c r="P92" s="22">
        <f t="shared" si="7"/>
        <v>8827.0793036750492</v>
      </c>
      <c r="Q92" s="22">
        <f t="shared" si="8"/>
        <v>8203.1068090343615</v>
      </c>
      <c r="R92" s="22">
        <f t="shared" si="9"/>
        <v>6115.3945605415956</v>
      </c>
      <c r="T92" s="22" t="s">
        <v>74</v>
      </c>
      <c r="U92" s="22" t="e">
        <f>IF(ROUND(VLOOKUP($T92,$N$66:$R$114,O$64,FALSE),0)=VLOOKUP($T92,Notes!$A$1:$I$27,'QA checks'!U$64,FALSE),TRUE,"Error")</f>
        <v>#N/A</v>
      </c>
      <c r="V92" s="22" t="e">
        <f>IF(ROUND(VLOOKUP($T92,$N$66:$R$114,P$64,FALSE),0)=VLOOKUP($T92,Notes!$A$1:$I$27,'QA checks'!V$64,FALSE),TRUE,"Error")</f>
        <v>#N/A</v>
      </c>
      <c r="W92" s="22" t="e">
        <f>IF(ROUND(VLOOKUP($T92,$N$66:$R$114,Q$64,FALSE),0)=VLOOKUP($T92,Notes!$A$1:$I$27,'QA checks'!W$64,FALSE),TRUE,"Error")</f>
        <v>#N/A</v>
      </c>
      <c r="X92" s="22" t="e">
        <f>IF(ROUND(VLOOKUP($T92,$N$66:$R$114,R$64,FALSE),0)=VLOOKUP($T92,Notes!$A$1:$I$27,'QA checks'!X$64,FALSE),TRUE,"Error")</f>
        <v>#N/A</v>
      </c>
    </row>
    <row r="93" spans="1:24" x14ac:dyDescent="0.2">
      <c r="A93" s="94" t="s">
        <v>75</v>
      </c>
      <c r="B93" s="22">
        <v>51815900</v>
      </c>
      <c r="C93" s="22">
        <v>60044600</v>
      </c>
      <c r="D93" s="22">
        <v>5202900</v>
      </c>
      <c r="E93" s="22">
        <v>3025900</v>
      </c>
      <c r="F93" s="22">
        <v>120089300</v>
      </c>
      <c r="H93" s="22" t="str">
        <v>2008/09</v>
      </c>
      <c r="I93" s="22">
        <v>51815900</v>
      </c>
      <c r="J93" s="22">
        <v>60044600</v>
      </c>
      <c r="K93" s="22">
        <v>5202900</v>
      </c>
      <c r="L93" s="22">
        <v>3025900</v>
      </c>
      <c r="N93" s="22" t="s">
        <v>75</v>
      </c>
      <c r="O93" s="22">
        <f t="shared" si="6"/>
        <v>4810.0486530196331</v>
      </c>
      <c r="P93" s="22">
        <f t="shared" si="7"/>
        <v>7797.5744296450057</v>
      </c>
      <c r="Q93" s="22">
        <f t="shared" si="8"/>
        <v>6451.3037443405274</v>
      </c>
      <c r="R93" s="22">
        <f t="shared" si="9"/>
        <v>5151.6372829530055</v>
      </c>
      <c r="T93" s="22" t="s">
        <v>75</v>
      </c>
      <c r="U93" s="22" t="e">
        <f>IF(ROUND(VLOOKUP($T93,$N$66:$R$114,O$64,FALSE),0)=VLOOKUP($T93,Notes!$A$1:$I$27,'QA checks'!U$64,FALSE),TRUE,"Error")</f>
        <v>#N/A</v>
      </c>
      <c r="V93" s="22" t="e">
        <f>IF(ROUND(VLOOKUP($T93,$N$66:$R$114,P$64,FALSE),0)=VLOOKUP($T93,Notes!$A$1:$I$27,'QA checks'!V$64,FALSE),TRUE,"Error")</f>
        <v>#N/A</v>
      </c>
      <c r="W93" s="22" t="e">
        <f>IF(ROUND(VLOOKUP($T93,$N$66:$R$114,Q$64,FALSE),0)=VLOOKUP($T93,Notes!$A$1:$I$27,'QA checks'!W$64,FALSE),TRUE,"Error")</f>
        <v>#N/A</v>
      </c>
      <c r="X93" s="22" t="e">
        <f>IF(ROUND(VLOOKUP($T93,$N$66:$R$114,R$64,FALSE),0)=VLOOKUP($T93,Notes!$A$1:$I$27,'QA checks'!X$64,FALSE),TRUE,"Error")</f>
        <v>#N/A</v>
      </c>
    </row>
    <row r="94" spans="1:24" x14ac:dyDescent="0.2">
      <c r="A94" s="94" t="s">
        <v>76</v>
      </c>
      <c r="B94" s="22">
        <v>52196400</v>
      </c>
      <c r="C94" s="22">
        <v>60467200</v>
      </c>
      <c r="D94" s="22">
        <v>5231900</v>
      </c>
      <c r="E94" s="22">
        <v>3038900</v>
      </c>
      <c r="F94" s="22">
        <v>120934400</v>
      </c>
      <c r="H94" s="22" t="str">
        <v>2009/10</v>
      </c>
      <c r="I94" s="22">
        <v>52196400</v>
      </c>
      <c r="J94" s="22">
        <v>60467200</v>
      </c>
      <c r="K94" s="22">
        <v>5231900</v>
      </c>
      <c r="L94" s="22">
        <v>3038900</v>
      </c>
      <c r="N94" s="22" t="s">
        <v>76</v>
      </c>
      <c r="O94" s="22">
        <f t="shared" si="6"/>
        <v>4626.0278486638927</v>
      </c>
      <c r="P94" s="22">
        <f t="shared" si="7"/>
        <v>7404.0023700758802</v>
      </c>
      <c r="Q94" s="22">
        <f t="shared" si="8"/>
        <v>6301.2932311033601</v>
      </c>
      <c r="R94" s="22">
        <f t="shared" si="9"/>
        <v>4950.584779847587</v>
      </c>
      <c r="T94" s="22" t="s">
        <v>76</v>
      </c>
      <c r="U94" s="22" t="e">
        <f>IF(ROUND(VLOOKUP($T94,$N$66:$R$114,O$64,FALSE),0)=VLOOKUP($T94,Notes!$A$1:$I$27,'QA checks'!U$64,FALSE),TRUE,"Error")</f>
        <v>#N/A</v>
      </c>
      <c r="V94" s="22" t="e">
        <f>IF(ROUND(VLOOKUP($T94,$N$66:$R$114,P$64,FALSE),0)=VLOOKUP($T94,Notes!$A$1:$I$27,'QA checks'!V$64,FALSE),TRUE,"Error")</f>
        <v>#N/A</v>
      </c>
      <c r="W94" s="22" t="e">
        <f>IF(ROUND(VLOOKUP($T94,$N$66:$R$114,Q$64,FALSE),0)=VLOOKUP($T94,Notes!$A$1:$I$27,'QA checks'!W$64,FALSE),TRUE,"Error")</f>
        <v>#N/A</v>
      </c>
      <c r="X94" s="22" t="e">
        <f>IF(ROUND(VLOOKUP($T94,$N$66:$R$114,R$64,FALSE),0)=VLOOKUP($T94,Notes!$A$1:$I$27,'QA checks'!X$64,FALSE),TRUE,"Error")</f>
        <v>#N/A</v>
      </c>
    </row>
    <row r="95" spans="1:24" x14ac:dyDescent="0.2">
      <c r="A95" s="94" t="s">
        <v>33</v>
      </c>
      <c r="B95" s="22">
        <v>52642500</v>
      </c>
      <c r="C95" s="22">
        <v>60954600</v>
      </c>
      <c r="D95" s="22">
        <v>5262200</v>
      </c>
      <c r="E95" s="22">
        <v>3050000</v>
      </c>
      <c r="F95" s="22">
        <v>121909300</v>
      </c>
      <c r="H95" s="22" t="str">
        <v>2010/11</v>
      </c>
      <c r="I95" s="22">
        <v>52642500</v>
      </c>
      <c r="J95" s="22">
        <v>60954600</v>
      </c>
      <c r="K95" s="22">
        <v>5262200</v>
      </c>
      <c r="L95" s="22">
        <v>3050000</v>
      </c>
      <c r="N95" s="22" t="s">
        <v>33</v>
      </c>
      <c r="O95" s="22">
        <f t="shared" si="6"/>
        <v>4339.2126133827232</v>
      </c>
      <c r="P95" s="22">
        <f t="shared" si="7"/>
        <v>7398.9966173843641</v>
      </c>
      <c r="Q95" s="22">
        <f t="shared" si="8"/>
        <v>6782.622950819672</v>
      </c>
      <c r="R95" s="22">
        <f t="shared" si="9"/>
        <v>4725.6318637149616</v>
      </c>
      <c r="T95" s="22" t="s">
        <v>33</v>
      </c>
      <c r="U95" s="22" t="e">
        <f>IF(ROUND(VLOOKUP($T95,$N$66:$R$114,O$64,FALSE),0)=VLOOKUP($T95,Notes!$A$1:$I$27,'QA checks'!U$64,FALSE),TRUE,"Error")</f>
        <v>#N/A</v>
      </c>
      <c r="V95" s="22" t="e">
        <f>IF(ROUND(VLOOKUP($T95,$N$66:$R$114,P$64,FALSE),0)=VLOOKUP($T95,Notes!$A$1:$I$27,'QA checks'!V$64,FALSE),TRUE,"Error")</f>
        <v>#N/A</v>
      </c>
      <c r="W95" s="22" t="e">
        <f>IF(ROUND(VLOOKUP($T95,$N$66:$R$114,Q$64,FALSE),0)=VLOOKUP($T95,Notes!$A$1:$I$27,'QA checks'!W$64,FALSE),TRUE,"Error")</f>
        <v>#N/A</v>
      </c>
      <c r="X95" s="22" t="e">
        <f>IF(ROUND(VLOOKUP($T95,$N$66:$R$114,R$64,FALSE),0)=VLOOKUP($T95,Notes!$A$1:$I$27,'QA checks'!X$64,FALSE),TRUE,"Error")</f>
        <v>#N/A</v>
      </c>
    </row>
    <row r="96" spans="1:24" x14ac:dyDescent="0.2">
      <c r="A96" s="94" t="s">
        <v>34</v>
      </c>
      <c r="B96" s="22">
        <v>53107200</v>
      </c>
      <c r="C96" s="22">
        <v>61470800</v>
      </c>
      <c r="D96" s="22">
        <v>5299900</v>
      </c>
      <c r="E96" s="22">
        <v>3063800</v>
      </c>
      <c r="F96" s="22">
        <v>122941700</v>
      </c>
      <c r="H96" s="22" t="str">
        <v>2011/12</v>
      </c>
      <c r="I96" s="22">
        <v>53107200</v>
      </c>
      <c r="J96" s="22">
        <v>61470800</v>
      </c>
      <c r="K96" s="22">
        <v>5299900</v>
      </c>
      <c r="L96" s="22">
        <v>3063800</v>
      </c>
      <c r="N96" s="22" t="s">
        <v>34</v>
      </c>
      <c r="O96" s="22">
        <f t="shared" si="6"/>
        <v>4216.8481863099541</v>
      </c>
      <c r="P96" s="22">
        <f t="shared" si="7"/>
        <v>6101.8132417592788</v>
      </c>
      <c r="Q96" s="22">
        <f t="shared" si="8"/>
        <v>5375.350871466806</v>
      </c>
      <c r="R96" s="22">
        <f t="shared" si="9"/>
        <v>4437.1148577861359</v>
      </c>
      <c r="T96" s="22" t="s">
        <v>34</v>
      </c>
      <c r="U96" s="22" t="e">
        <f>IF(ROUND(VLOOKUP($T96,$N$66:$R$114,O$64,FALSE),0)=VLOOKUP($T96,Notes!$A$1:$I$27,'QA checks'!U$64,FALSE),TRUE,"Error")</f>
        <v>#N/A</v>
      </c>
      <c r="V96" s="22" t="e">
        <f>IF(ROUND(VLOOKUP($T96,$N$66:$R$114,P$64,FALSE),0)=VLOOKUP($T96,Notes!$A$1:$I$27,'QA checks'!V$64,FALSE),TRUE,"Error")</f>
        <v>#N/A</v>
      </c>
      <c r="W96" s="22" t="e">
        <f>IF(ROUND(VLOOKUP($T96,$N$66:$R$114,Q$64,FALSE),0)=VLOOKUP($T96,Notes!$A$1:$I$27,'QA checks'!W$64,FALSE),TRUE,"Error")</f>
        <v>#N/A</v>
      </c>
      <c r="X96" s="22" t="e">
        <f>IF(ROUND(VLOOKUP($T96,$N$66:$R$114,R$64,FALSE),0)=VLOOKUP($T96,Notes!$A$1:$I$27,'QA checks'!X$64,FALSE),TRUE,"Error")</f>
        <v>#N/A</v>
      </c>
    </row>
    <row r="97" spans="1:24" x14ac:dyDescent="0.2">
      <c r="A97" s="94" t="s">
        <v>35</v>
      </c>
      <c r="B97" s="22">
        <v>53506800</v>
      </c>
      <c r="C97" s="22">
        <v>61885900</v>
      </c>
      <c r="D97" s="22">
        <v>5308200</v>
      </c>
      <c r="E97" s="22">
        <v>3070900</v>
      </c>
      <c r="F97" s="22">
        <v>123771800</v>
      </c>
      <c r="H97" s="22" t="str">
        <v>2012/13</v>
      </c>
      <c r="I97" s="22">
        <v>53506800</v>
      </c>
      <c r="J97" s="22">
        <v>61885900</v>
      </c>
      <c r="K97" s="22">
        <v>5308200</v>
      </c>
      <c r="L97" s="22">
        <v>3070900</v>
      </c>
      <c r="N97" s="22" t="s">
        <v>35</v>
      </c>
      <c r="O97" s="22">
        <f t="shared" si="6"/>
        <v>2887.0536081395262</v>
      </c>
      <c r="P97" s="22">
        <f t="shared" si="7"/>
        <v>5037.4891677027999</v>
      </c>
      <c r="Q97" s="22">
        <f t="shared" si="8"/>
        <v>3725.2922595981636</v>
      </c>
      <c r="R97" s="22">
        <f t="shared" si="9"/>
        <v>3113.1000761078049</v>
      </c>
      <c r="T97" s="22" t="s">
        <v>35</v>
      </c>
      <c r="U97" s="22" t="e">
        <f>IF(ROUND(VLOOKUP($T97,$N$66:$R$114,O$64,FALSE),0)=VLOOKUP($T97,Notes!$A$1:$I$27,'QA checks'!U$64,FALSE),TRUE,"Error")</f>
        <v>#N/A</v>
      </c>
      <c r="V97" s="22" t="e">
        <f>IF(ROUND(VLOOKUP($T97,$N$66:$R$114,P$64,FALSE),0)=VLOOKUP($T97,Notes!$A$1:$I$27,'QA checks'!V$64,FALSE),TRUE,"Error")</f>
        <v>#N/A</v>
      </c>
      <c r="W97" s="22" t="e">
        <f>IF(ROUND(VLOOKUP($T97,$N$66:$R$114,Q$64,FALSE),0)=VLOOKUP($T97,Notes!$A$1:$I$27,'QA checks'!W$64,FALSE),TRUE,"Error")</f>
        <v>#N/A</v>
      </c>
      <c r="X97" s="22" t="e">
        <f>IF(ROUND(VLOOKUP($T97,$N$66:$R$114,R$64,FALSE),0)=VLOOKUP($T97,Notes!$A$1:$I$27,'QA checks'!X$64,FALSE),TRUE,"Error")</f>
        <v>#N/A</v>
      </c>
    </row>
    <row r="98" spans="1:24" x14ac:dyDescent="0.2">
      <c r="A98" s="94" t="s">
        <v>36</v>
      </c>
      <c r="B98" s="22">
        <v>53918700</v>
      </c>
      <c r="C98" s="22">
        <v>62306500</v>
      </c>
      <c r="D98" s="22">
        <v>5316800</v>
      </c>
      <c r="E98" s="22">
        <v>3071100</v>
      </c>
      <c r="F98" s="22">
        <v>124613100</v>
      </c>
      <c r="H98" s="22" t="str">
        <v>2013/14</v>
      </c>
      <c r="I98" s="22">
        <v>53918700</v>
      </c>
      <c r="J98" s="22">
        <v>62306500</v>
      </c>
      <c r="K98" s="22">
        <v>5316800</v>
      </c>
      <c r="L98" s="22">
        <v>3071100</v>
      </c>
      <c r="N98" s="22" t="s">
        <v>36</v>
      </c>
      <c r="O98" s="22">
        <f t="shared" ref="O98:O114" si="10">1000000*(VLOOKUP($N98,$N$9:$R$58,O$64,FALSE)/VLOOKUP($N98,_xlfn.ANCHORARRAY($H$65),I$64,FALSE))</f>
        <v>3178.4149098550224</v>
      </c>
      <c r="P98" s="22">
        <f t="shared" ref="P98:P114" si="11">1000000*(VLOOKUP($N98,$N$9:$R$58,P$64,FALSE)/VLOOKUP($N98,_xlfn.ANCHORARRAY($H$65),J$64,FALSE))</f>
        <v>5264.2566957568461</v>
      </c>
      <c r="Q98" s="22">
        <f t="shared" ref="Q98:Q114" si="12">1000000*(VLOOKUP($N98,$N$9:$R$58,Q$64,FALSE)/VLOOKUP($N98,_xlfn.ANCHORARRAY($H$65),K$64,FALSE))</f>
        <v>4287.7144996906645</v>
      </c>
      <c r="R98" s="22">
        <f t="shared" ref="R98:R114" si="13">1000000*(VLOOKUP($N98,$N$9:$R$58,R$64,FALSE)/VLOOKUP($N98,_xlfn.ANCHORARRAY($H$65),L$64,FALSE))</f>
        <v>3411.0887307102794</v>
      </c>
      <c r="T98" s="22" t="s">
        <v>36</v>
      </c>
      <c r="U98" s="22" t="e">
        <f>IF(ROUND(VLOOKUP($T98,$N$66:$R$114,O$64,FALSE),0)=VLOOKUP($T98,Notes!$A$1:$I$27,'QA checks'!U$64,FALSE),TRUE,"Error")</f>
        <v>#N/A</v>
      </c>
      <c r="V98" s="22" t="e">
        <f>IF(ROUND(VLOOKUP($T98,$N$66:$R$114,P$64,FALSE),0)=VLOOKUP($T98,Notes!$A$1:$I$27,'QA checks'!V$64,FALSE),TRUE,"Error")</f>
        <v>#N/A</v>
      </c>
      <c r="W98" s="22" t="e">
        <f>IF(ROUND(VLOOKUP($T98,$N$66:$R$114,Q$64,FALSE),0)=VLOOKUP($T98,Notes!$A$1:$I$27,'QA checks'!W$64,FALSE),TRUE,"Error")</f>
        <v>#N/A</v>
      </c>
      <c r="X98" s="22" t="e">
        <f>IF(ROUND(VLOOKUP($T98,$N$66:$R$114,R$64,FALSE),0)=VLOOKUP($T98,Notes!$A$1:$I$27,'QA checks'!X$64,FALSE),TRUE,"Error")</f>
        <v>#N/A</v>
      </c>
    </row>
    <row r="99" spans="1:24" x14ac:dyDescent="0.2">
      <c r="A99" s="94" t="s">
        <v>37</v>
      </c>
      <c r="B99" s="22">
        <v>54370300</v>
      </c>
      <c r="C99" s="22">
        <v>62775500</v>
      </c>
      <c r="D99" s="22">
        <v>5331400</v>
      </c>
      <c r="E99" s="22">
        <v>3073800</v>
      </c>
      <c r="F99" s="22">
        <v>125551000</v>
      </c>
      <c r="H99" s="22" t="str">
        <v>2014/15</v>
      </c>
      <c r="I99" s="22">
        <v>54370300</v>
      </c>
      <c r="J99" s="22">
        <v>62775500</v>
      </c>
      <c r="K99" s="22">
        <v>5331400</v>
      </c>
      <c r="L99" s="22">
        <v>3073800</v>
      </c>
      <c r="N99" s="22" t="s">
        <v>37</v>
      </c>
      <c r="O99" s="22">
        <f t="shared" si="10"/>
        <v>2852.4396591521472</v>
      </c>
      <c r="P99" s="22">
        <f t="shared" si="11"/>
        <v>4693.7014667817084</v>
      </c>
      <c r="Q99" s="22">
        <f t="shared" si="12"/>
        <v>3790.7476088229555</v>
      </c>
      <c r="R99" s="22">
        <f t="shared" si="13"/>
        <v>3054.7586239854722</v>
      </c>
      <c r="T99" s="22" t="s">
        <v>37</v>
      </c>
      <c r="U99" s="22" t="e">
        <f>IF(ROUND(VLOOKUP($T99,$N$66:$R$114,O$64,FALSE),0)=VLOOKUP($T99,Notes!$A$1:$I$27,'QA checks'!U$64,FALSE),TRUE,"Error")</f>
        <v>#N/A</v>
      </c>
      <c r="V99" s="22" t="e">
        <f>IF(ROUND(VLOOKUP($T99,$N$66:$R$114,P$64,FALSE),0)=VLOOKUP($T99,Notes!$A$1:$I$27,'QA checks'!V$64,FALSE),TRUE,"Error")</f>
        <v>#N/A</v>
      </c>
      <c r="W99" s="22" t="e">
        <f>IF(ROUND(VLOOKUP($T99,$N$66:$R$114,Q$64,FALSE),0)=VLOOKUP($T99,Notes!$A$1:$I$27,'QA checks'!W$64,FALSE),TRUE,"Error")</f>
        <v>#N/A</v>
      </c>
      <c r="X99" s="22" t="e">
        <f>IF(ROUND(VLOOKUP($T99,$N$66:$R$114,R$64,FALSE),0)=VLOOKUP($T99,Notes!$A$1:$I$27,'QA checks'!X$64,FALSE),TRUE,"Error")</f>
        <v>#N/A</v>
      </c>
    </row>
    <row r="100" spans="1:24" x14ac:dyDescent="0.2">
      <c r="A100" s="94" t="s">
        <v>38</v>
      </c>
      <c r="B100" s="22">
        <v>54808700</v>
      </c>
      <c r="C100" s="22">
        <v>63232000</v>
      </c>
      <c r="D100" s="22">
        <v>5350600</v>
      </c>
      <c r="E100" s="22">
        <v>3072700</v>
      </c>
      <c r="F100" s="22">
        <v>126464000</v>
      </c>
      <c r="H100" s="22" t="str">
        <v>2015/16</v>
      </c>
      <c r="I100" s="22">
        <v>54808700</v>
      </c>
      <c r="J100" s="22">
        <v>63232000</v>
      </c>
      <c r="K100" s="22">
        <v>5350600</v>
      </c>
      <c r="L100" s="22">
        <v>3072700</v>
      </c>
      <c r="N100" s="22" t="s">
        <v>38</v>
      </c>
      <c r="O100" s="22">
        <f t="shared" si="10"/>
        <v>2961.2269584938158</v>
      </c>
      <c r="P100" s="22">
        <f t="shared" si="11"/>
        <v>4976.6381340410426</v>
      </c>
      <c r="Q100" s="22">
        <f t="shared" si="12"/>
        <v>3941.4846877339146</v>
      </c>
      <c r="R100" s="22">
        <f t="shared" si="13"/>
        <v>3179.4028340080968</v>
      </c>
      <c r="T100" s="22" t="s">
        <v>38</v>
      </c>
      <c r="U100" s="22" t="e">
        <f>IF(ROUND(VLOOKUP($T100,$N$66:$R$114,O$64,FALSE),0)=VLOOKUP($T100,Notes!$A$1:$I$27,'QA checks'!U$64,FALSE),TRUE,"Error")</f>
        <v>#N/A</v>
      </c>
      <c r="V100" s="22" t="e">
        <f>IF(ROUND(VLOOKUP($T100,$N$66:$R$114,P$64,FALSE),0)=VLOOKUP($T100,Notes!$A$1:$I$27,'QA checks'!V$64,FALSE),TRUE,"Error")</f>
        <v>#N/A</v>
      </c>
      <c r="W100" s="22" t="e">
        <f>IF(ROUND(VLOOKUP($T100,$N$66:$R$114,Q$64,FALSE),0)=VLOOKUP($T100,Notes!$A$1:$I$27,'QA checks'!W$64,FALSE),TRUE,"Error")</f>
        <v>#N/A</v>
      </c>
      <c r="X100" s="22" t="e">
        <f>IF(ROUND(VLOOKUP($T100,$N$66:$R$114,R$64,FALSE),0)=VLOOKUP($T100,Notes!$A$1:$I$27,'QA checks'!X$64,FALSE),TRUE,"Error")</f>
        <v>#N/A</v>
      </c>
    </row>
    <row r="101" spans="1:24" x14ac:dyDescent="0.2">
      <c r="A101" s="94" t="s">
        <v>39</v>
      </c>
      <c r="B101" s="22">
        <v>55289000</v>
      </c>
      <c r="C101" s="22">
        <v>63739800</v>
      </c>
      <c r="D101" s="22">
        <v>5373600</v>
      </c>
      <c r="E101" s="22">
        <v>3077200</v>
      </c>
      <c r="F101" s="22">
        <v>127479600</v>
      </c>
      <c r="H101" s="22" t="str">
        <v>2016/17</v>
      </c>
      <c r="I101" s="22">
        <v>55289000</v>
      </c>
      <c r="J101" s="22">
        <v>63739800</v>
      </c>
      <c r="K101" s="22">
        <v>5373600</v>
      </c>
      <c r="L101" s="22">
        <v>3077200</v>
      </c>
      <c r="N101" s="22" t="s">
        <v>39</v>
      </c>
      <c r="O101" s="22">
        <f t="shared" si="10"/>
        <v>2931.6681437537304</v>
      </c>
      <c r="P101" s="22">
        <f t="shared" si="11"/>
        <v>5081.3235075182374</v>
      </c>
      <c r="Q101" s="22">
        <f t="shared" si="12"/>
        <v>3494.4105030547248</v>
      </c>
      <c r="R101" s="22">
        <f t="shared" si="13"/>
        <v>3140.0631944248335</v>
      </c>
      <c r="T101" s="22" t="s">
        <v>39</v>
      </c>
      <c r="U101" s="22" t="e">
        <f>IF(ROUND(VLOOKUP($T101,$N$66:$R$114,O$64,FALSE),0)=VLOOKUP($T101,Notes!$A$1:$I$27,'QA checks'!U$64,FALSE),TRUE,"Error")</f>
        <v>#N/A</v>
      </c>
      <c r="V101" s="22" t="e">
        <f>IF(ROUND(VLOOKUP($T101,$N$66:$R$114,P$64,FALSE),0)=VLOOKUP($T101,Notes!$A$1:$I$27,'QA checks'!V$64,FALSE),TRUE,"Error")</f>
        <v>#N/A</v>
      </c>
      <c r="W101" s="22" t="e">
        <f>IF(ROUND(VLOOKUP($T101,$N$66:$R$114,Q$64,FALSE),0)=VLOOKUP($T101,Notes!$A$1:$I$27,'QA checks'!W$64,FALSE),TRUE,"Error")</f>
        <v>#N/A</v>
      </c>
      <c r="X101" s="22" t="e">
        <f>IF(ROUND(VLOOKUP($T101,$N$66:$R$114,R$64,FALSE),0)=VLOOKUP($T101,Notes!$A$1:$I$27,'QA checks'!X$64,FALSE),TRUE,"Error")</f>
        <v>#N/A</v>
      </c>
    </row>
    <row r="102" spans="1:24" x14ac:dyDescent="0.2">
      <c r="A102" s="94" t="s">
        <v>40</v>
      </c>
      <c r="B102" s="22">
        <v>55619500</v>
      </c>
      <c r="C102" s="22">
        <v>64089100</v>
      </c>
      <c r="D102" s="22">
        <v>5388200</v>
      </c>
      <c r="E102" s="22">
        <v>3081400</v>
      </c>
      <c r="F102" s="22">
        <v>128178200</v>
      </c>
      <c r="H102" s="22" t="str">
        <v>2017/18</v>
      </c>
      <c r="I102" s="22">
        <v>55619500</v>
      </c>
      <c r="J102" s="22">
        <v>64089100</v>
      </c>
      <c r="K102" s="22">
        <v>5388200</v>
      </c>
      <c r="L102" s="22">
        <v>3081400</v>
      </c>
      <c r="N102" s="22" t="s">
        <v>40</v>
      </c>
      <c r="O102" s="22">
        <f t="shared" si="10"/>
        <v>3009.789732018447</v>
      </c>
      <c r="P102" s="22">
        <f t="shared" si="11"/>
        <v>4857.6519060168521</v>
      </c>
      <c r="Q102" s="22">
        <f t="shared" si="12"/>
        <v>3576.9455442331409</v>
      </c>
      <c r="R102" s="22">
        <f t="shared" si="13"/>
        <v>3192.4149348329124</v>
      </c>
      <c r="T102" s="22" t="s">
        <v>40</v>
      </c>
      <c r="U102" s="22" t="e">
        <f>IF(ROUND(VLOOKUP($T102,$N$66:$R$114,O$64,FALSE),0)=VLOOKUP($T102,Notes!$A$1:$I$27,'QA checks'!U$64,FALSE),TRUE,"Error")</f>
        <v>#N/A</v>
      </c>
      <c r="V102" s="22" t="e">
        <f>IF(ROUND(VLOOKUP($T102,$N$66:$R$114,P$64,FALSE),0)=VLOOKUP($T102,Notes!$A$1:$I$27,'QA checks'!V$64,FALSE),TRUE,"Error")</f>
        <v>#N/A</v>
      </c>
      <c r="W102" s="22" t="e">
        <f>IF(ROUND(VLOOKUP($T102,$N$66:$R$114,Q$64,FALSE),0)=VLOOKUP($T102,Notes!$A$1:$I$27,'QA checks'!W$64,FALSE),TRUE,"Error")</f>
        <v>#N/A</v>
      </c>
      <c r="X102" s="22" t="e">
        <f>IF(ROUND(VLOOKUP($T102,$N$66:$R$114,R$64,FALSE),0)=VLOOKUP($T102,Notes!$A$1:$I$27,'QA checks'!X$64,FALSE),TRUE,"Error")</f>
        <v>#N/A</v>
      </c>
    </row>
    <row r="103" spans="1:24" x14ac:dyDescent="0.2">
      <c r="A103" s="94" t="s">
        <v>41</v>
      </c>
      <c r="B103" s="22">
        <v>55924500</v>
      </c>
      <c r="C103" s="22">
        <v>64400500</v>
      </c>
      <c r="D103" s="22">
        <v>5392100</v>
      </c>
      <c r="E103" s="22">
        <v>3083800</v>
      </c>
      <c r="F103" s="22">
        <v>128800900</v>
      </c>
      <c r="H103" s="22" t="str">
        <v>2018/19</v>
      </c>
      <c r="I103" s="22">
        <v>55924500</v>
      </c>
      <c r="J103" s="22">
        <v>64400500</v>
      </c>
      <c r="K103" s="22">
        <v>5392100</v>
      </c>
      <c r="L103" s="22">
        <v>3083800</v>
      </c>
      <c r="N103" s="22" t="s">
        <v>41</v>
      </c>
      <c r="O103" s="22">
        <f t="shared" si="10"/>
        <v>3271.6966624645729</v>
      </c>
      <c r="P103" s="22">
        <f t="shared" si="11"/>
        <v>4972.8306225774741</v>
      </c>
      <c r="Q103" s="22">
        <f t="shared" si="12"/>
        <v>4186.7176859718529</v>
      </c>
      <c r="R103" s="22">
        <f t="shared" si="13"/>
        <v>3457.938991156901</v>
      </c>
      <c r="T103" s="22" t="s">
        <v>41</v>
      </c>
      <c r="U103" s="22" t="e">
        <f>IF(ROUND(VLOOKUP($T103,$N$66:$R$114,O$64,FALSE),0)=VLOOKUP($T103,Notes!$A$1:$I$27,'QA checks'!U$64,FALSE),TRUE,"Error")</f>
        <v>#N/A</v>
      </c>
      <c r="V103" s="22" t="e">
        <f>IF(ROUND(VLOOKUP($T103,$N$66:$R$114,P$64,FALSE),0)=VLOOKUP($T103,Notes!$A$1:$I$27,'QA checks'!V$64,FALSE),TRUE,"Error")</f>
        <v>#N/A</v>
      </c>
      <c r="W103" s="22" t="e">
        <f>IF(ROUND(VLOOKUP($T103,$N$66:$R$114,Q$64,FALSE),0)=VLOOKUP($T103,Notes!$A$1:$I$27,'QA checks'!W$64,FALSE),TRUE,"Error")</f>
        <v>#N/A</v>
      </c>
      <c r="X103" s="22" t="e">
        <f>IF(ROUND(VLOOKUP($T103,$N$66:$R$114,R$64,FALSE),0)=VLOOKUP($T103,Notes!$A$1:$I$27,'QA checks'!X$64,FALSE),TRUE,"Error")</f>
        <v>#N/A</v>
      </c>
    </row>
    <row r="104" spans="1:24" x14ac:dyDescent="0.2">
      <c r="A104" s="94" t="s">
        <v>42</v>
      </c>
      <c r="B104" s="22">
        <v>56230100</v>
      </c>
      <c r="C104" s="22">
        <v>64729000</v>
      </c>
      <c r="D104" s="22">
        <v>5411200</v>
      </c>
      <c r="E104" s="22">
        <v>3087700</v>
      </c>
      <c r="F104" s="22">
        <v>129458000</v>
      </c>
      <c r="H104" s="22" t="str">
        <v>2019/20</v>
      </c>
      <c r="I104" s="22">
        <v>56230100</v>
      </c>
      <c r="J104" s="22">
        <v>64729000</v>
      </c>
      <c r="K104" s="22">
        <v>5411200</v>
      </c>
      <c r="L104" s="22">
        <v>3087700</v>
      </c>
      <c r="N104" s="22" t="s">
        <v>42</v>
      </c>
      <c r="O104" s="22">
        <f t="shared" si="10"/>
        <v>2742.2145790244017</v>
      </c>
      <c r="P104" s="22">
        <f t="shared" si="11"/>
        <v>4527.6463630987582</v>
      </c>
      <c r="Q104" s="22">
        <f t="shared" si="12"/>
        <v>3428.7657479677432</v>
      </c>
      <c r="R104" s="22">
        <f t="shared" si="13"/>
        <v>2924.2225277696243</v>
      </c>
      <c r="T104" s="22" t="s">
        <v>42</v>
      </c>
      <c r="U104" s="22" t="e">
        <f>IF(ROUND(VLOOKUP($T104,$N$66:$R$114,O$64,FALSE),0)=VLOOKUP($T104,Notes!$A$1:$I$27,'QA checks'!U$64,FALSE),TRUE,"Error")</f>
        <v>#N/A</v>
      </c>
      <c r="V104" s="22" t="e">
        <f>IF(ROUND(VLOOKUP($T104,$N$66:$R$114,P$64,FALSE),0)=VLOOKUP($T104,Notes!$A$1:$I$27,'QA checks'!V$64,FALSE),TRUE,"Error")</f>
        <v>#N/A</v>
      </c>
      <c r="W104" s="22" t="e">
        <f>IF(ROUND(VLOOKUP($T104,$N$66:$R$114,Q$64,FALSE),0)=VLOOKUP($T104,Notes!$A$1:$I$27,'QA checks'!W$64,FALSE),TRUE,"Error")</f>
        <v>#N/A</v>
      </c>
      <c r="X104" s="22" t="e">
        <f>IF(ROUND(VLOOKUP($T104,$N$66:$R$114,R$64,FALSE),0)=VLOOKUP($T104,Notes!$A$1:$I$27,'QA checks'!X$64,FALSE),TRUE,"Error")</f>
        <v>#N/A</v>
      </c>
    </row>
    <row r="105" spans="1:24" x14ac:dyDescent="0.2">
      <c r="A105" s="94" t="s">
        <v>43</v>
      </c>
      <c r="B105" s="22">
        <v>56326000</v>
      </c>
      <c r="C105" s="22">
        <v>64839300</v>
      </c>
      <c r="D105" s="22">
        <v>5408900</v>
      </c>
      <c r="E105" s="22">
        <v>3104500</v>
      </c>
      <c r="F105" s="22">
        <v>129678700</v>
      </c>
      <c r="H105" s="22" t="str">
        <v>2020/21</v>
      </c>
      <c r="I105" s="22">
        <v>56326000</v>
      </c>
      <c r="J105" s="22">
        <v>64839300</v>
      </c>
      <c r="K105" s="22">
        <v>5408900</v>
      </c>
      <c r="L105" s="22">
        <v>3104500</v>
      </c>
      <c r="N105" s="22" t="s">
        <v>43</v>
      </c>
      <c r="O105" s="22">
        <f t="shared" si="10"/>
        <v>2682.8640414728543</v>
      </c>
      <c r="P105" s="22">
        <f t="shared" si="11"/>
        <v>4652.332267189262</v>
      </c>
      <c r="Q105" s="22">
        <f t="shared" si="12"/>
        <v>3326.4615880173942</v>
      </c>
      <c r="R105" s="22">
        <f t="shared" si="13"/>
        <v>2877.9767825994418</v>
      </c>
      <c r="T105" s="22" t="s">
        <v>43</v>
      </c>
      <c r="U105" s="22" t="e">
        <f>IF(ROUND(VLOOKUP($T105,$N$66:$R$114,O$64,FALSE),0)=VLOOKUP($T105,Notes!$A$1:$I$27,'QA checks'!U$64,FALSE),TRUE,"Error")</f>
        <v>#N/A</v>
      </c>
      <c r="V105" s="22" t="e">
        <f>IF(ROUND(VLOOKUP($T105,$N$66:$R$114,P$64,FALSE),0)=VLOOKUP($T105,Notes!$A$1:$I$27,'QA checks'!V$64,FALSE),TRUE,"Error")</f>
        <v>#N/A</v>
      </c>
      <c r="W105" s="22" t="e">
        <f>IF(ROUND(VLOOKUP($T105,$N$66:$R$114,Q$64,FALSE),0)=VLOOKUP($T105,Notes!$A$1:$I$27,'QA checks'!W$64,FALSE),TRUE,"Error")</f>
        <v>#N/A</v>
      </c>
      <c r="X105" s="22" t="e">
        <f>IF(ROUND(VLOOKUP($T105,$N$66:$R$114,R$64,FALSE),0)=VLOOKUP($T105,Notes!$A$1:$I$27,'QA checks'!X$64,FALSE),TRUE,"Error")</f>
        <v>#N/A</v>
      </c>
    </row>
    <row r="106" spans="1:24" x14ac:dyDescent="0.2">
      <c r="A106" s="94" t="s">
        <v>44</v>
      </c>
      <c r="B106" s="22">
        <v>56554900</v>
      </c>
      <c r="C106" s="22">
        <v>65073400</v>
      </c>
      <c r="D106" s="22">
        <v>5412900</v>
      </c>
      <c r="E106" s="22">
        <v>3105600</v>
      </c>
      <c r="F106" s="22">
        <v>130146800</v>
      </c>
      <c r="H106" s="22" t="str">
        <v>2021/22</v>
      </c>
      <c r="I106" s="22">
        <v>56554900</v>
      </c>
      <c r="J106" s="22">
        <v>65073400</v>
      </c>
      <c r="K106" s="22">
        <v>5412900</v>
      </c>
      <c r="L106" s="22">
        <v>3105600</v>
      </c>
      <c r="N106" s="22" t="s">
        <v>44</v>
      </c>
      <c r="O106" s="22">
        <f t="shared" si="10"/>
        <v>2699.5538848092738</v>
      </c>
      <c r="P106" s="22">
        <f t="shared" si="11"/>
        <v>5135.8791036228267</v>
      </c>
      <c r="Q106" s="22">
        <f t="shared" si="12"/>
        <v>3458.5909325090161</v>
      </c>
      <c r="R106" s="22">
        <f t="shared" si="13"/>
        <v>2938.4356741771599</v>
      </c>
      <c r="T106" s="22" t="s">
        <v>44</v>
      </c>
      <c r="U106" s="22" t="e">
        <f>IF(ROUND(VLOOKUP($T106,$N$66:$R$114,O$64,FALSE),0)=VLOOKUP($T106,Notes!$A$1:$I$27,'QA checks'!U$64,FALSE),TRUE,"Error")</f>
        <v>#N/A</v>
      </c>
      <c r="V106" s="22" t="e">
        <f>IF(ROUND(VLOOKUP($T106,$N$66:$R$114,P$64,FALSE),0)=VLOOKUP($T106,Notes!$A$1:$I$27,'QA checks'!V$64,FALSE),TRUE,"Error")</f>
        <v>#N/A</v>
      </c>
      <c r="W106" s="22" t="e">
        <f>IF(ROUND(VLOOKUP($T106,$N$66:$R$114,Q$64,FALSE),0)=VLOOKUP($T106,Notes!$A$1:$I$27,'QA checks'!W$64,FALSE),TRUE,"Error")</f>
        <v>#N/A</v>
      </c>
      <c r="X106" s="22" t="e">
        <f>IF(ROUND(VLOOKUP($T106,$N$66:$R$114,R$64,FALSE),0)=VLOOKUP($T106,Notes!$A$1:$I$27,'QA checks'!X$64,FALSE),TRUE,"Error")</f>
        <v>#N/A</v>
      </c>
    </row>
    <row r="107" spans="1:24" x14ac:dyDescent="0.2">
      <c r="A107" s="94" t="s">
        <v>45</v>
      </c>
      <c r="B107" s="22">
        <v>57144400</v>
      </c>
      <c r="C107" s="22">
        <v>65725600</v>
      </c>
      <c r="D107" s="22">
        <v>5447000</v>
      </c>
      <c r="E107" s="22">
        <v>3134200</v>
      </c>
      <c r="F107" s="22">
        <v>131451200</v>
      </c>
      <c r="H107" s="22" t="str">
        <v>2022/23</v>
      </c>
      <c r="I107" s="22">
        <v>57144400</v>
      </c>
      <c r="J107" s="22">
        <v>65725600</v>
      </c>
      <c r="K107" s="22">
        <v>5447000</v>
      </c>
      <c r="L107" s="22">
        <v>3134200</v>
      </c>
      <c r="N107" s="22" t="s">
        <v>45</v>
      </c>
      <c r="O107" s="22">
        <f t="shared" si="10"/>
        <v>3130.892965889921</v>
      </c>
      <c r="P107" s="22">
        <f t="shared" si="11"/>
        <v>4928.0337800624202</v>
      </c>
      <c r="Q107" s="22">
        <f t="shared" si="12"/>
        <v>3531.3636653691528</v>
      </c>
      <c r="R107" s="22">
        <f t="shared" si="13"/>
        <v>3298.9276628893458</v>
      </c>
      <c r="T107" s="22" t="s">
        <v>45</v>
      </c>
      <c r="U107" s="22" t="e">
        <f>IF(ROUND(VLOOKUP($T107,$N$66:$R$114,O$64,FALSE),0)=VLOOKUP($T107,Notes!$A$1:$I$27,'QA checks'!U$64,FALSE),TRUE,"Error")</f>
        <v>#N/A</v>
      </c>
      <c r="V107" s="22" t="e">
        <f>IF(ROUND(VLOOKUP($T107,$N$66:$R$114,P$64,FALSE),0)=VLOOKUP($T107,Notes!$A$1:$I$27,'QA checks'!V$64,FALSE),TRUE,"Error")</f>
        <v>#N/A</v>
      </c>
      <c r="W107" s="22" t="e">
        <f>IF(ROUND(VLOOKUP($T107,$N$66:$R$114,Q$64,FALSE),0)=VLOOKUP($T107,Notes!$A$1:$I$27,'QA checks'!W$64,FALSE),TRUE,"Error")</f>
        <v>#N/A</v>
      </c>
      <c r="X107" s="22" t="e">
        <f>IF(ROUND(VLOOKUP($T107,$N$66:$R$114,R$64,FALSE),0)=VLOOKUP($T107,Notes!$A$1:$I$27,'QA checks'!X$64,FALSE),TRUE,"Error")</f>
        <v>#N/A</v>
      </c>
    </row>
    <row r="108" spans="1:24" x14ac:dyDescent="0.2">
      <c r="A108" s="94" t="s">
        <v>46</v>
      </c>
      <c r="B108" s="22">
        <v>57932500</v>
      </c>
      <c r="C108" s="22">
        <v>66605800</v>
      </c>
      <c r="D108" s="22">
        <v>5506000</v>
      </c>
      <c r="E108" s="22">
        <v>3167300</v>
      </c>
      <c r="F108" s="22">
        <v>133211600</v>
      </c>
      <c r="H108" s="22" t="str">
        <v>2023/24</v>
      </c>
      <c r="I108" s="22">
        <v>57932500</v>
      </c>
      <c r="J108" s="22">
        <v>66605800</v>
      </c>
      <c r="K108" s="22">
        <v>5506000</v>
      </c>
      <c r="L108" s="22">
        <v>3167300</v>
      </c>
      <c r="N108" s="22" t="s">
        <v>46</v>
      </c>
      <c r="O108" s="22">
        <f t="shared" si="10"/>
        <v>2399.0851421913435</v>
      </c>
      <c r="P108" s="22">
        <f t="shared" si="11"/>
        <v>4376.8616055212497</v>
      </c>
      <c r="Q108" s="22">
        <f t="shared" si="12"/>
        <v>3062.8611119881289</v>
      </c>
      <c r="R108" s="22">
        <f t="shared" si="13"/>
        <v>2594.1434529725643</v>
      </c>
      <c r="T108" s="22" t="s">
        <v>46</v>
      </c>
      <c r="U108" s="22" t="e">
        <f>IF(ROUND(VLOOKUP($T108,$N$66:$R$114,O$64,FALSE),0)=VLOOKUP($T108,Notes!$A$1:$I$27,'QA checks'!U$64,FALSE),TRUE,"Error")</f>
        <v>#N/A</v>
      </c>
      <c r="V108" s="22" t="e">
        <f>IF(ROUND(VLOOKUP($T108,$N$66:$R$114,P$64,FALSE),0)=VLOOKUP($T108,Notes!$A$1:$I$27,'QA checks'!V$64,FALSE),TRUE,"Error")</f>
        <v>#N/A</v>
      </c>
      <c r="W108" s="22" t="e">
        <f>IF(ROUND(VLOOKUP($T108,$N$66:$R$114,Q$64,FALSE),0)=VLOOKUP($T108,Notes!$A$1:$I$27,'QA checks'!W$64,FALSE),TRUE,"Error")</f>
        <v>#N/A</v>
      </c>
      <c r="X108" s="22" t="e">
        <f>IF(ROUND(VLOOKUP($T108,$N$66:$R$114,R$64,FALSE),0)=VLOOKUP($T108,Notes!$A$1:$I$27,'QA checks'!X$64,FALSE),TRUE,"Error")</f>
        <v>#N/A</v>
      </c>
    </row>
    <row r="109" spans="1:24" x14ac:dyDescent="0.2">
      <c r="A109" s="94" t="s">
        <v>109</v>
      </c>
      <c r="B109" s="22">
        <v>2185980800</v>
      </c>
      <c r="C109" s="22">
        <v>2536500700</v>
      </c>
      <c r="D109" s="22">
        <v>223402100</v>
      </c>
      <c r="E109" s="22">
        <v>127118300</v>
      </c>
      <c r="F109" s="22">
        <v>5073001900</v>
      </c>
      <c r="H109" s="22" t="str">
        <v>Grand Total</v>
      </c>
      <c r="I109" s="22">
        <v>2185980800</v>
      </c>
      <c r="J109" s="22">
        <v>2536500700</v>
      </c>
      <c r="K109" s="22">
        <v>223402100</v>
      </c>
      <c r="L109" s="22">
        <v>127118300</v>
      </c>
      <c r="N109" s="22" t="s">
        <v>47</v>
      </c>
      <c r="O109" s="22" t="e">
        <f t="shared" si="10"/>
        <v>#N/A</v>
      </c>
      <c r="P109" s="22" t="e">
        <f t="shared" si="11"/>
        <v>#N/A</v>
      </c>
      <c r="Q109" s="22" t="e">
        <f t="shared" si="12"/>
        <v>#N/A</v>
      </c>
      <c r="R109" s="22" t="e">
        <f t="shared" si="13"/>
        <v>#N/A</v>
      </c>
      <c r="T109" s="22" t="s">
        <v>47</v>
      </c>
      <c r="U109" s="22" t="e">
        <f>IF(ROUND(VLOOKUP($T109,$N$66:$R$114,O$64,FALSE),0)=VLOOKUP($T109,Notes!$A$1:$I$27,'QA checks'!U$64,FALSE),TRUE,"Error")</f>
        <v>#N/A</v>
      </c>
      <c r="V109" s="22" t="e">
        <f>IF(ROUND(VLOOKUP($T109,$N$66:$R$114,P$64,FALSE),0)=VLOOKUP($T109,Notes!$A$1:$I$27,'QA checks'!V$64,FALSE),TRUE,"Error")</f>
        <v>#N/A</v>
      </c>
      <c r="W109" s="22" t="e">
        <f>IF(ROUND(VLOOKUP($T109,$N$66:$R$114,Q$64,FALSE),0)=VLOOKUP($T109,Notes!$A$1:$I$27,'QA checks'!W$64,FALSE),TRUE,"Error")</f>
        <v>#N/A</v>
      </c>
      <c r="X109" s="22" t="e">
        <f>IF(ROUND(VLOOKUP($T109,$N$66:$R$114,R$64,FALSE),0)=VLOOKUP($T109,Notes!$A$1:$I$27,'QA checks'!X$64,FALSE),TRUE,"Error")</f>
        <v>#N/A</v>
      </c>
    </row>
    <row r="110" spans="1:24" x14ac:dyDescent="0.2">
      <c r="H110" s="22">
        <v>0</v>
      </c>
      <c r="I110" s="22">
        <v>0</v>
      </c>
      <c r="J110" s="22">
        <v>0</v>
      </c>
      <c r="K110" s="22">
        <v>0</v>
      </c>
      <c r="L110" s="22">
        <v>0</v>
      </c>
      <c r="N110" s="22" t="s">
        <v>110</v>
      </c>
      <c r="O110" s="22" t="e">
        <f t="shared" si="10"/>
        <v>#N/A</v>
      </c>
      <c r="P110" s="22" t="e">
        <f t="shared" si="11"/>
        <v>#N/A</v>
      </c>
      <c r="Q110" s="22" t="e">
        <f t="shared" si="12"/>
        <v>#N/A</v>
      </c>
      <c r="R110" s="22" t="e">
        <f t="shared" si="13"/>
        <v>#N/A</v>
      </c>
      <c r="T110" s="22" t="s">
        <v>110</v>
      </c>
      <c r="U110" s="22" t="e">
        <f>IF(ROUND(VLOOKUP($T110,$N$66:$R$114,O$64,FALSE),0)=VLOOKUP($T110,Notes!$A$1:$I$27,'QA checks'!U$64,FALSE),TRUE,"Error")</f>
        <v>#N/A</v>
      </c>
      <c r="V110" s="22" t="e">
        <f>IF(ROUND(VLOOKUP($T110,$N$66:$R$114,P$64,FALSE),0)=VLOOKUP($T110,Notes!$A$1:$I$27,'QA checks'!V$64,FALSE),TRUE,"Error")</f>
        <v>#N/A</v>
      </c>
      <c r="W110" s="22" t="e">
        <f>IF(ROUND(VLOOKUP($T110,$N$66:$R$114,Q$64,FALSE),0)=VLOOKUP($T110,Notes!$A$1:$I$27,'QA checks'!W$64,FALSE),TRUE,"Error")</f>
        <v>#N/A</v>
      </c>
      <c r="X110" s="22" t="e">
        <f>IF(ROUND(VLOOKUP($T110,$N$66:$R$114,R$64,FALSE),0)=VLOOKUP($T110,Notes!$A$1:$I$27,'QA checks'!X$64,FALSE),TRUE,"Error")</f>
        <v>#N/A</v>
      </c>
    </row>
    <row r="111" spans="1:24" x14ac:dyDescent="0.2">
      <c r="H111" s="22">
        <v>0</v>
      </c>
      <c r="I111" s="22">
        <v>0</v>
      </c>
      <c r="J111" s="22">
        <v>0</v>
      </c>
      <c r="K111" s="22">
        <v>0</v>
      </c>
      <c r="L111" s="22">
        <v>0</v>
      </c>
      <c r="N111" s="22" t="s">
        <v>111</v>
      </c>
      <c r="O111" s="22" t="e">
        <f t="shared" si="10"/>
        <v>#N/A</v>
      </c>
      <c r="P111" s="22" t="e">
        <f t="shared" si="11"/>
        <v>#N/A</v>
      </c>
      <c r="Q111" s="22" t="e">
        <f t="shared" si="12"/>
        <v>#N/A</v>
      </c>
      <c r="R111" s="22" t="e">
        <f t="shared" si="13"/>
        <v>#N/A</v>
      </c>
      <c r="T111" s="22" t="s">
        <v>111</v>
      </c>
      <c r="U111" s="22" t="e">
        <f>IF(ROUND(VLOOKUP($T111,$N$66:$R$114,O$64,FALSE),0)=VLOOKUP($T111,Notes!$A$1:$I$27,'QA checks'!U$64,FALSE),TRUE,"Error")</f>
        <v>#N/A</v>
      </c>
      <c r="V111" s="22" t="e">
        <f>IF(ROUND(VLOOKUP($T111,$N$66:$R$114,P$64,FALSE),0)=VLOOKUP($T111,Notes!$A$1:$I$27,'QA checks'!V$64,FALSE),TRUE,"Error")</f>
        <v>#N/A</v>
      </c>
      <c r="W111" s="22" t="e">
        <f>IF(ROUND(VLOOKUP($T111,$N$66:$R$114,Q$64,FALSE),0)=VLOOKUP($T111,Notes!$A$1:$I$27,'QA checks'!W$64,FALSE),TRUE,"Error")</f>
        <v>#N/A</v>
      </c>
      <c r="X111" s="22" t="e">
        <f>IF(ROUND(VLOOKUP($T111,$N$66:$R$114,R$64,FALSE),0)=VLOOKUP($T111,Notes!$A$1:$I$27,'QA checks'!X$64,FALSE),TRUE,"Error")</f>
        <v>#N/A</v>
      </c>
    </row>
    <row r="112" spans="1:24" x14ac:dyDescent="0.2">
      <c r="H112" s="22">
        <v>0</v>
      </c>
      <c r="I112" s="22">
        <v>0</v>
      </c>
      <c r="J112" s="22">
        <v>0</v>
      </c>
      <c r="K112" s="22">
        <v>0</v>
      </c>
      <c r="L112" s="22">
        <v>0</v>
      </c>
      <c r="N112" s="22" t="s">
        <v>112</v>
      </c>
      <c r="O112" s="22" t="e">
        <f t="shared" si="10"/>
        <v>#N/A</v>
      </c>
      <c r="P112" s="22" t="e">
        <f t="shared" si="11"/>
        <v>#N/A</v>
      </c>
      <c r="Q112" s="22" t="e">
        <f t="shared" si="12"/>
        <v>#N/A</v>
      </c>
      <c r="R112" s="22" t="e">
        <f t="shared" si="13"/>
        <v>#N/A</v>
      </c>
      <c r="T112" s="22" t="s">
        <v>112</v>
      </c>
      <c r="U112" s="22" t="e">
        <f>IF(ROUND(VLOOKUP($T112,$N$66:$R$114,O$64,FALSE),0)=VLOOKUP($T112,Notes!$A$1:$I$27,'QA checks'!U$64,FALSE),TRUE,"Error")</f>
        <v>#N/A</v>
      </c>
      <c r="V112" s="22" t="e">
        <f>IF(ROUND(VLOOKUP($T112,$N$66:$R$114,P$64,FALSE),0)=VLOOKUP($T112,Notes!$A$1:$I$27,'QA checks'!V$64,FALSE),TRUE,"Error")</f>
        <v>#N/A</v>
      </c>
      <c r="W112" s="22" t="e">
        <f>IF(ROUND(VLOOKUP($T112,$N$66:$R$114,Q$64,FALSE),0)=VLOOKUP($T112,Notes!$A$1:$I$27,'QA checks'!W$64,FALSE),TRUE,"Error")</f>
        <v>#N/A</v>
      </c>
      <c r="X112" s="22" t="e">
        <f>IF(ROUND(VLOOKUP($T112,$N$66:$R$114,R$64,FALSE),0)=VLOOKUP($T112,Notes!$A$1:$I$27,'QA checks'!X$64,FALSE),TRUE,"Error")</f>
        <v>#N/A</v>
      </c>
    </row>
    <row r="113" spans="8:24" x14ac:dyDescent="0.2">
      <c r="H113" s="22">
        <v>0</v>
      </c>
      <c r="I113" s="22">
        <v>0</v>
      </c>
      <c r="J113" s="22">
        <v>0</v>
      </c>
      <c r="K113" s="22">
        <v>0</v>
      </c>
      <c r="L113" s="22">
        <v>0</v>
      </c>
      <c r="N113" s="22" t="s">
        <v>113</v>
      </c>
      <c r="O113" s="22" t="e">
        <f t="shared" si="10"/>
        <v>#N/A</v>
      </c>
      <c r="P113" s="22" t="e">
        <f t="shared" si="11"/>
        <v>#N/A</v>
      </c>
      <c r="Q113" s="22" t="e">
        <f t="shared" si="12"/>
        <v>#N/A</v>
      </c>
      <c r="R113" s="22" t="e">
        <f t="shared" si="13"/>
        <v>#N/A</v>
      </c>
      <c r="T113" s="22" t="s">
        <v>113</v>
      </c>
      <c r="U113" s="22" t="e">
        <f>IF(ROUND(VLOOKUP($T113,$N$66:$R$114,O$64,FALSE),0)=VLOOKUP($T113,Notes!$A$1:$I$27,'QA checks'!U$64,FALSE),TRUE,"Error")</f>
        <v>#N/A</v>
      </c>
      <c r="V113" s="22" t="e">
        <f>IF(ROUND(VLOOKUP($T113,$N$66:$R$114,P$64,FALSE),0)=VLOOKUP($T113,Notes!$A$1:$I$27,'QA checks'!V$64,FALSE),TRUE,"Error")</f>
        <v>#N/A</v>
      </c>
      <c r="W113" s="22" t="e">
        <f>IF(ROUND(VLOOKUP($T113,$N$66:$R$114,Q$64,FALSE),0)=VLOOKUP($T113,Notes!$A$1:$I$27,'QA checks'!W$64,FALSE),TRUE,"Error")</f>
        <v>#N/A</v>
      </c>
      <c r="X113" s="22" t="e">
        <f>IF(ROUND(VLOOKUP($T113,$N$66:$R$114,R$64,FALSE),0)=VLOOKUP($T113,Notes!$A$1:$I$27,'QA checks'!X$64,FALSE),TRUE,"Error")</f>
        <v>#N/A</v>
      </c>
    </row>
    <row r="114" spans="8:24" x14ac:dyDescent="0.2">
      <c r="H114" s="22">
        <v>0</v>
      </c>
      <c r="I114" s="22">
        <v>0</v>
      </c>
      <c r="J114" s="22">
        <v>0</v>
      </c>
      <c r="K114" s="22">
        <v>0</v>
      </c>
      <c r="L114" s="22">
        <v>0</v>
      </c>
      <c r="N114" s="22" t="s">
        <v>114</v>
      </c>
      <c r="O114" s="22" t="e">
        <f t="shared" si="10"/>
        <v>#N/A</v>
      </c>
      <c r="P114" s="22" t="e">
        <f t="shared" si="11"/>
        <v>#N/A</v>
      </c>
      <c r="Q114" s="22" t="e">
        <f t="shared" si="12"/>
        <v>#N/A</v>
      </c>
      <c r="R114" s="22" t="e">
        <f t="shared" si="13"/>
        <v>#N/A</v>
      </c>
      <c r="T114" s="22" t="s">
        <v>114</v>
      </c>
      <c r="U114" s="22" t="e">
        <f>IF(ROUND(VLOOKUP($T114,$N$66:$R$114,O$64,FALSE),0)=VLOOKUP($T114,Notes!$A$1:$I$27,'QA checks'!U$64,FALSE),TRUE,"Error")</f>
        <v>#N/A</v>
      </c>
      <c r="V114" s="22" t="e">
        <f>IF(ROUND(VLOOKUP($T114,$N$66:$R$114,P$64,FALSE),0)=VLOOKUP($T114,Notes!$A$1:$I$27,'QA checks'!V$64,FALSE),TRUE,"Error")</f>
        <v>#N/A</v>
      </c>
      <c r="W114" s="22" t="e">
        <f>IF(ROUND(VLOOKUP($T114,$N$66:$R$114,Q$64,FALSE),0)=VLOOKUP($T114,Notes!$A$1:$I$27,'QA checks'!W$64,FALSE),TRUE,"Error")</f>
        <v>#N/A</v>
      </c>
      <c r="X114" s="22" t="e">
        <f>IF(ROUND(VLOOKUP($T114,$N$66:$R$114,R$64,FALSE),0)=VLOOKUP($T114,Notes!$A$1:$I$27,'QA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91" priority="47" operator="containsText" text="error">
      <formula>NOT(ISERROR(SEARCH("error",A4)))</formula>
    </cfRule>
  </conditionalFormatting>
  <conditionalFormatting sqref="B1">
    <cfRule type="containsText" dxfId="90" priority="41" operator="containsText" text="PASS">
      <formula>NOT(ISERROR(SEARCH("PASS",B1)))</formula>
    </cfRule>
    <cfRule type="cellIs" dxfId="89" priority="42" operator="greaterThan">
      <formula>0</formula>
    </cfRule>
  </conditionalFormatting>
  <conditionalFormatting sqref="B4">
    <cfRule type="cellIs" dxfId="88" priority="44" operator="equal">
      <formula>0</formula>
    </cfRule>
    <cfRule type="cellIs" dxfId="87" priority="48" operator="greaterThan">
      <formula>0</formula>
    </cfRule>
  </conditionalFormatting>
  <conditionalFormatting sqref="B60">
    <cfRule type="cellIs" dxfId="86" priority="7" operator="equal">
      <formula>0</formula>
    </cfRule>
    <cfRule type="cellIs" dxfId="85" priority="8"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84" priority="46" operator="containsText" text="true">
      <formula>NOT(ISERROR(SEARCH("true",A4)))</formula>
    </cfRule>
  </conditionalFormatting>
  <conditionalFormatting sqref="T10:X58">
    <cfRule type="containsText" dxfId="83" priority="9" operator="containsText" text="True">
      <formula>NOT(ISERROR(SEARCH("True",T10)))</formula>
    </cfRule>
    <cfRule type="containsText" dxfId="82" priority="10" operator="containsText" text="Error">
      <formula>NOT(ISERROR(SEARCH("Error",T10)))</formula>
    </cfRule>
  </conditionalFormatting>
  <conditionalFormatting sqref="U9:X9">
    <cfRule type="containsText" dxfId="81" priority="11" operator="containsText" text="true">
      <formula>NOT(ISERROR(SEARCH("true",U9)))</formula>
    </cfRule>
    <cfRule type="containsText" dxfId="80" priority="12" operator="containsText" text="error">
      <formula>NOT(ISERROR(SEARCH("error",U9)))</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Props1.xml><?xml version="1.0" encoding="utf-8"?>
<ds:datastoreItem xmlns:ds="http://schemas.openxmlformats.org/officeDocument/2006/customXml" ds:itemID="{CF8D2E0C-D201-402D-991D-CDA61312AA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A4AC9F-5AAC-46D0-84A9-5C33E4AC5F2E}">
  <ds:schemaRefs>
    <ds:schemaRef ds:uri="http://schemas.microsoft.com/sharepoint/v3/contenttype/forms"/>
  </ds:schemaRefs>
</ds:datastoreItem>
</file>

<file path=customXml/itemProps3.xml><?xml version="1.0" encoding="utf-8"?>
<ds:datastoreItem xmlns:ds="http://schemas.openxmlformats.org/officeDocument/2006/customXml" ds:itemID="{C470558C-30BD-49EF-A9FE-19DE058A416F}">
  <ds:schemaRefs>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87123c6c-b1ca-4f35-bd74-c830a9e7ea33"/>
    <ds:schemaRef ds:uri="2611856c-b04d-4a05-858c-1345b3915c95"/>
    <ds:schemaRef ds:uri="http://purl.org/dc/elements/1.1/"/>
    <ds:schemaRef ds:uri="60b4899e-55b4-4231-8241-12d69350e134"/>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Cover_sheet</vt:lpstr>
      <vt:lpstr>config</vt:lpstr>
      <vt:lpstr>Contents</vt:lpstr>
      <vt:lpstr>Data - population</vt:lpstr>
      <vt:lpstr>Data - fires</vt:lpstr>
      <vt:lpstr>FIRE0103_working</vt:lpstr>
      <vt:lpstr>FIRE0103</vt:lpstr>
      <vt:lpstr>Notes</vt:lpstr>
      <vt:lpstr>QA checks</vt:lpstr>
      <vt:lpstr>Contents!Print_Area</vt:lpstr>
      <vt:lpstr>FIRE0103!Print_Area</vt:lpstr>
      <vt:lpstr>Notes!Print_Area</vt:lpstr>
      <vt:lpstr>FIRE0103!Print_Titles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2025-03-06T12:55:14Z</dcterms:created>
  <dcterms:modified xsi:type="dcterms:W3CDTF">2026-06-26T06:05:05Z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