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0" documentId="8_{674CBB24-A5B4-4519-B291-9FA438DB26A8}" xr6:coauthVersionLast="47" xr6:coauthVersionMax="47" xr10:uidLastSave="{00000000-0000-0000-0000-000000000000}"/>
  <bookViews>
    <workbookView xWindow="-120" yWindow="-120" windowWidth="29040" windowHeight="15720" tabRatio="864" xr2:uid="{924A8C1D-B419-4769-B3C0-7E660D02882D}"/>
  </bookViews>
  <sheets>
    <sheet name="Contents" sheetId="1" r:id="rId1"/>
    <sheet name="Notes" sheetId="3" r:id="rId2"/>
    <sheet name="Table 1" sheetId="2" r:id="rId3"/>
    <sheet name="Table 2.1a" sheetId="4" r:id="rId4"/>
    <sheet name="Table 2.1b" sheetId="5" r:id="rId5"/>
    <sheet name="Table 2.1c" sheetId="51" r:id="rId6"/>
    <sheet name="Table 2.2" sheetId="19" r:id="rId7"/>
    <sheet name="Table 2.3a" sheetId="6" r:id="rId8"/>
    <sheet name="Table 2.3b" sheetId="7" r:id="rId9"/>
    <sheet name="Table 2.4a" sheetId="8" r:id="rId10"/>
    <sheet name="Table 2.4b" sheetId="9" r:id="rId11"/>
    <sheet name="Table 2.5" sheetId="10" r:id="rId12"/>
    <sheet name="Table 2.6" sheetId="54" r:id="rId13"/>
    <sheet name="Table 2.7" sheetId="11" r:id="rId14"/>
    <sheet name="Table 2.8" sheetId="12" r:id="rId15"/>
    <sheet name="Table 2.9a" sheetId="13" r:id="rId16"/>
    <sheet name="Table 2.9b" sheetId="14" r:id="rId17"/>
    <sheet name="Table 2.9c" sheetId="15" r:id="rId18"/>
    <sheet name="Table 2.10" sheetId="16" r:id="rId19"/>
    <sheet name="Table 2.11" sheetId="17" r:id="rId20"/>
    <sheet name="Table 2.12" sheetId="18" r:id="rId21"/>
    <sheet name="Table 3.1a" sheetId="20" r:id="rId22"/>
    <sheet name="Table 3.1b" sheetId="21" r:id="rId23"/>
    <sheet name="Table 3.2" sheetId="22" r:id="rId24"/>
    <sheet name="Table 3.3" sheetId="24" r:id="rId25"/>
    <sheet name="Table 3.4" sheetId="25" r:id="rId26"/>
    <sheet name="Table 3.5" sheetId="26" r:id="rId27"/>
    <sheet name="Table 3.6" sheetId="53" r:id="rId28"/>
    <sheet name="Table 3.7" sheetId="27" r:id="rId29"/>
    <sheet name="Table 4.1a" sheetId="28" r:id="rId30"/>
    <sheet name="Table 4.1b" sheetId="29" r:id="rId31"/>
    <sheet name="Table 4.2" sheetId="30" r:id="rId32"/>
    <sheet name="Table 4.3" sheetId="31" r:id="rId33"/>
    <sheet name="Table 4.4" sheetId="32" r:id="rId34"/>
    <sheet name="Table 4.5" sheetId="33" r:id="rId35"/>
    <sheet name="Table 4.6" sheetId="34" r:id="rId36"/>
    <sheet name="Table 4.7" sheetId="35" r:id="rId37"/>
    <sheet name="Table 5.1" sheetId="36" r:id="rId38"/>
    <sheet name="Table 5.2" sheetId="38" r:id="rId39"/>
    <sheet name="Table 5.3" sheetId="39" r:id="rId40"/>
    <sheet name="Table 5.4" sheetId="40" r:id="rId41"/>
    <sheet name="Table 5.5" sheetId="41" r:id="rId42"/>
    <sheet name="Table 5.6" sheetId="43" r:id="rId43"/>
    <sheet name="Annex 1" sheetId="47" r:id="rId44"/>
    <sheet name="Annex 2" sheetId="50" r:id="rId45"/>
    <sheet name="Annex 3" sheetId="48" r:id="rId46"/>
  </sheets>
  <definedNames>
    <definedName name="_xlnm._FilterDatabase" localSheetId="4" hidden="1">'Table 2.1b'!$A$3:$J$3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 i="4" l="1"/>
  <c r="C4" i="5"/>
  <c r="D4" i="5"/>
  <c r="E4" i="5"/>
  <c r="F4" i="5"/>
  <c r="I4" i="5" s="1"/>
  <c r="G4" i="5"/>
  <c r="J4" i="5" s="1"/>
  <c r="B4" i="5"/>
  <c r="C6" i="6"/>
  <c r="D6" i="6"/>
  <c r="F5" i="53"/>
  <c r="H4" i="28"/>
  <c r="L11" i="2"/>
  <c r="J5" i="20"/>
  <c r="H4" i="5" l="1"/>
  <c r="D6" i="7"/>
  <c r="I5" i="5"/>
  <c r="E5" i="30"/>
  <c r="D6" i="32"/>
  <c r="D5" i="9"/>
  <c r="D4" i="9"/>
  <c r="H28" i="19" l="1"/>
  <c r="G28" i="19"/>
  <c r="F28" i="19"/>
  <c r="E28" i="19"/>
  <c r="D28" i="19"/>
  <c r="C28" i="19"/>
  <c r="G27" i="19"/>
  <c r="F4" i="4"/>
  <c r="G4" i="4"/>
  <c r="J81" i="22"/>
  <c r="J82" i="22"/>
  <c r="J83" i="22"/>
  <c r="J85" i="22"/>
  <c r="J88" i="22"/>
  <c r="J89" i="22"/>
  <c r="J90" i="22"/>
  <c r="J91" i="22"/>
  <c r="K81" i="22"/>
  <c r="K82" i="22"/>
  <c r="K83" i="22"/>
  <c r="K85" i="22"/>
  <c r="K88" i="22"/>
  <c r="K89" i="22"/>
  <c r="K90" i="22"/>
  <c r="K91" i="22"/>
  <c r="L82" i="22"/>
  <c r="L83" i="22"/>
  <c r="L84" i="22"/>
  <c r="L85" i="22"/>
  <c r="L89" i="22"/>
  <c r="L90" i="22"/>
  <c r="L91" i="22"/>
  <c r="M82" i="22"/>
  <c r="M83" i="22"/>
  <c r="M84" i="22"/>
  <c r="M85" i="22"/>
  <c r="M89" i="22"/>
  <c r="M90" i="22"/>
  <c r="M91" i="22"/>
  <c r="J70" i="21"/>
  <c r="J151" i="21"/>
  <c r="J23" i="21"/>
  <c r="J14" i="21"/>
  <c r="J124" i="21"/>
  <c r="J27" i="21"/>
  <c r="J160" i="21"/>
  <c r="J125" i="21"/>
  <c r="J50" i="21"/>
  <c r="J91" i="21"/>
  <c r="J141" i="21"/>
  <c r="J22" i="21"/>
  <c r="J152" i="21"/>
  <c r="J168" i="21"/>
  <c r="J153" i="21"/>
  <c r="J46" i="21"/>
  <c r="J9" i="21"/>
  <c r="J6" i="21"/>
  <c r="J116" i="21"/>
  <c r="K70" i="21"/>
  <c r="K151" i="21"/>
  <c r="K23" i="21"/>
  <c r="K14" i="21"/>
  <c r="K124" i="21"/>
  <c r="K27" i="21"/>
  <c r="K160" i="21"/>
  <c r="K125" i="21"/>
  <c r="K50" i="21"/>
  <c r="K91" i="21"/>
  <c r="K141" i="21"/>
  <c r="K22" i="21"/>
  <c r="K152" i="21"/>
  <c r="K168" i="21"/>
  <c r="K153" i="21"/>
  <c r="K46" i="21"/>
  <c r="K9" i="21"/>
  <c r="K6" i="21"/>
  <c r="K116" i="21"/>
  <c r="L70" i="21"/>
  <c r="L151" i="21"/>
  <c r="L23" i="21"/>
  <c r="L14" i="21"/>
  <c r="L124" i="21"/>
  <c r="L27" i="21"/>
  <c r="L160" i="21"/>
  <c r="L125" i="21"/>
  <c r="L50" i="21"/>
  <c r="L91" i="21"/>
  <c r="L141" i="21"/>
  <c r="L22" i="21"/>
  <c r="L152" i="21"/>
  <c r="L168" i="21"/>
  <c r="L153" i="21"/>
  <c r="L46" i="21"/>
  <c r="L9" i="21"/>
  <c r="L6" i="21"/>
  <c r="L116" i="21"/>
  <c r="M70" i="21"/>
  <c r="M151" i="21"/>
  <c r="M23" i="21"/>
  <c r="M14" i="21"/>
  <c r="M124" i="21"/>
  <c r="M27" i="21"/>
  <c r="M160" i="21"/>
  <c r="M125" i="21"/>
  <c r="M50" i="21"/>
  <c r="M91" i="21"/>
  <c r="M141" i="21"/>
  <c r="M22" i="21"/>
  <c r="M152" i="21"/>
  <c r="M168" i="21"/>
  <c r="M153" i="21"/>
  <c r="M46" i="21"/>
  <c r="M9" i="21"/>
  <c r="M6" i="21"/>
  <c r="M116" i="21"/>
  <c r="D6" i="29"/>
  <c r="D7" i="29"/>
  <c r="D8" i="29"/>
  <c r="D9" i="29"/>
  <c r="D10" i="29"/>
  <c r="D11" i="29"/>
  <c r="D12" i="29"/>
  <c r="D13" i="29"/>
  <c r="D14" i="29"/>
  <c r="D15" i="29"/>
  <c r="D16" i="29"/>
  <c r="D17" i="29"/>
  <c r="D18" i="29"/>
  <c r="D19" i="29"/>
  <c r="D20" i="29"/>
  <c r="D21" i="29"/>
  <c r="D22" i="29"/>
  <c r="D23" i="29"/>
  <c r="D24" i="29"/>
  <c r="D25" i="29"/>
  <c r="D26" i="29"/>
  <c r="D27" i="29"/>
  <c r="D28" i="29"/>
  <c r="D29" i="29"/>
  <c r="D30" i="29"/>
  <c r="D31" i="29"/>
  <c r="D32" i="29"/>
  <c r="D33" i="29"/>
  <c r="D34" i="29"/>
  <c r="D35" i="29"/>
  <c r="D36" i="29"/>
  <c r="D37" i="29"/>
  <c r="D38" i="29"/>
  <c r="D39" i="29"/>
  <c r="D40" i="29"/>
  <c r="D41" i="29"/>
  <c r="D42" i="29"/>
  <c r="D43" i="29"/>
  <c r="D44" i="29"/>
  <c r="D45" i="29"/>
  <c r="D46" i="29"/>
  <c r="D47" i="29"/>
  <c r="D48" i="29"/>
  <c r="D49" i="29"/>
  <c r="D50" i="29"/>
  <c r="D51" i="29"/>
  <c r="D52" i="29"/>
  <c r="D53" i="29"/>
  <c r="D54" i="29"/>
  <c r="D55" i="29"/>
  <c r="D56" i="29"/>
  <c r="D57" i="29"/>
  <c r="D58" i="29"/>
  <c r="D59" i="29"/>
  <c r="D60" i="29"/>
  <c r="D61" i="29"/>
  <c r="D62" i="29"/>
  <c r="D63" i="29"/>
  <c r="D64" i="29"/>
  <c r="D66" i="29"/>
  <c r="D67" i="29"/>
  <c r="D68" i="29"/>
  <c r="D69" i="29"/>
  <c r="D70" i="29"/>
  <c r="D72" i="29"/>
  <c r="D73" i="29"/>
  <c r="D74" i="29"/>
  <c r="D75" i="29"/>
  <c r="D76" i="29"/>
  <c r="D77" i="29"/>
  <c r="D80" i="29"/>
  <c r="D83" i="29"/>
  <c r="D86" i="29"/>
  <c r="D87" i="29"/>
  <c r="D88" i="29"/>
  <c r="D91" i="29"/>
  <c r="D93" i="29"/>
  <c r="D94" i="29"/>
  <c r="D96" i="29"/>
  <c r="D98" i="29"/>
  <c r="D101" i="29"/>
  <c r="D104" i="29"/>
  <c r="D107" i="29"/>
  <c r="D108" i="29"/>
  <c r="D109" i="29"/>
  <c r="D110" i="29"/>
  <c r="D111" i="29"/>
  <c r="D112" i="29"/>
  <c r="D113" i="29"/>
  <c r="C4" i="53" l="1"/>
  <c r="D4" i="53"/>
  <c r="E4" i="53"/>
  <c r="B4" i="53"/>
  <c r="E6" i="25"/>
  <c r="F4" i="21"/>
  <c r="G4" i="21"/>
  <c r="G5" i="53" s="1"/>
  <c r="H4" i="21"/>
  <c r="H5" i="53" s="1"/>
  <c r="I4" i="21"/>
  <c r="I5" i="53" s="1"/>
  <c r="C4" i="21"/>
  <c r="C5" i="53" s="1"/>
  <c r="D4" i="21"/>
  <c r="E4" i="21"/>
  <c r="E5" i="53" s="1"/>
  <c r="B4" i="21"/>
  <c r="B5" i="53" s="1"/>
  <c r="J117" i="21"/>
  <c r="J138" i="21"/>
  <c r="J86" i="21"/>
  <c r="J130" i="21"/>
  <c r="J88" i="21"/>
  <c r="J59" i="21"/>
  <c r="J98" i="21"/>
  <c r="J162" i="21"/>
  <c r="J20" i="21"/>
  <c r="J40" i="21"/>
  <c r="J114" i="21"/>
  <c r="J68" i="21"/>
  <c r="J67" i="21"/>
  <c r="J87" i="21"/>
  <c r="J62" i="21"/>
  <c r="J139" i="21"/>
  <c r="J24" i="21"/>
  <c r="J74" i="21"/>
  <c r="J63" i="21"/>
  <c r="J171" i="21"/>
  <c r="J51" i="21"/>
  <c r="J31" i="21"/>
  <c r="J69" i="21"/>
  <c r="J142" i="21"/>
  <c r="J109" i="21"/>
  <c r="J136" i="21"/>
  <c r="J12" i="21"/>
  <c r="J30" i="21"/>
  <c r="J26" i="21"/>
  <c r="J57" i="21"/>
  <c r="J5" i="21"/>
  <c r="J134" i="21"/>
  <c r="J163" i="21"/>
  <c r="J73" i="21"/>
  <c r="J154" i="21"/>
  <c r="J85" i="21"/>
  <c r="J89" i="21"/>
  <c r="J97" i="21"/>
  <c r="J83" i="21"/>
  <c r="J28" i="21"/>
  <c r="J44" i="21"/>
  <c r="J35" i="21"/>
  <c r="J143" i="21"/>
  <c r="J131" i="21"/>
  <c r="J126" i="21"/>
  <c r="J94" i="21"/>
  <c r="J81" i="21"/>
  <c r="J79" i="21"/>
  <c r="J164" i="21"/>
  <c r="J49" i="21"/>
  <c r="J165" i="21"/>
  <c r="J144" i="21"/>
  <c r="J145" i="21"/>
  <c r="J166" i="21"/>
  <c r="J56" i="21"/>
  <c r="J13" i="21"/>
  <c r="J92" i="21"/>
  <c r="J10" i="21"/>
  <c r="J113" i="21"/>
  <c r="J36" i="21"/>
  <c r="J43" i="21"/>
  <c r="J127" i="21"/>
  <c r="J128" i="21"/>
  <c r="J157" i="21"/>
  <c r="J7" i="21"/>
  <c r="J55" i="21"/>
  <c r="J90" i="21"/>
  <c r="J21" i="21"/>
  <c r="J78" i="21"/>
  <c r="J120" i="21"/>
  <c r="J95" i="21"/>
  <c r="J8" i="21"/>
  <c r="J32" i="21"/>
  <c r="J38" i="21"/>
  <c r="J19" i="21"/>
  <c r="J146" i="21"/>
  <c r="J112" i="21"/>
  <c r="J18" i="21"/>
  <c r="J65" i="21"/>
  <c r="J110" i="21"/>
  <c r="J132" i="21"/>
  <c r="J121" i="21"/>
  <c r="J16" i="21"/>
  <c r="J60" i="21"/>
  <c r="J147" i="21"/>
  <c r="J52" i="21"/>
  <c r="J82" i="21"/>
  <c r="J158" i="21"/>
  <c r="J172" i="21"/>
  <c r="J80" i="21"/>
  <c r="J54" i="21"/>
  <c r="J48" i="21"/>
  <c r="J93" i="21"/>
  <c r="J140" i="21"/>
  <c r="J58" i="21"/>
  <c r="J25" i="21"/>
  <c r="J72" i="21"/>
  <c r="J61" i="21"/>
  <c r="J42" i="21"/>
  <c r="J118" i="21"/>
  <c r="J64" i="21"/>
  <c r="J167" i="21"/>
  <c r="J104" i="21"/>
  <c r="J155" i="21"/>
  <c r="J122" i="21"/>
  <c r="J17" i="21"/>
  <c r="J41" i="21"/>
  <c r="J77" i="21"/>
  <c r="J47" i="21"/>
  <c r="J102" i="21"/>
  <c r="J45" i="21"/>
  <c r="J135" i="21"/>
  <c r="J75" i="21"/>
  <c r="J106" i="21"/>
  <c r="J148" i="21"/>
  <c r="J100" i="21"/>
  <c r="J84" i="21"/>
  <c r="J29" i="21"/>
  <c r="J37" i="21"/>
  <c r="J101" i="21"/>
  <c r="J66" i="21"/>
  <c r="J173" i="21"/>
  <c r="J39" i="21"/>
  <c r="J123" i="21"/>
  <c r="J108" i="21"/>
  <c r="J149" i="21"/>
  <c r="J96" i="21"/>
  <c r="J105" i="21"/>
  <c r="J99" i="21"/>
  <c r="J111" i="21"/>
  <c r="J159" i="21"/>
  <c r="J34" i="21"/>
  <c r="J161" i="21"/>
  <c r="J115" i="21"/>
  <c r="J53" i="21"/>
  <c r="J150" i="21"/>
  <c r="J15" i="21"/>
  <c r="J76" i="21"/>
  <c r="J103" i="21"/>
  <c r="J156" i="21"/>
  <c r="J33" i="21"/>
  <c r="J11" i="21"/>
  <c r="J129" i="21"/>
  <c r="J119" i="21"/>
  <c r="J169" i="21"/>
  <c r="J107" i="21"/>
  <c r="J71" i="21"/>
  <c r="J133" i="21"/>
  <c r="J170" i="21"/>
  <c r="J174" i="21"/>
  <c r="H5" i="19"/>
  <c r="H6" i="19"/>
  <c r="H7" i="19"/>
  <c r="H8" i="19"/>
  <c r="H9" i="19"/>
  <c r="H10" i="19"/>
  <c r="H11" i="19"/>
  <c r="H12" i="19"/>
  <c r="H13" i="19"/>
  <c r="H14" i="19"/>
  <c r="H16" i="19"/>
  <c r="H17" i="19"/>
  <c r="H18" i="19"/>
  <c r="H19" i="19"/>
  <c r="H20" i="19"/>
  <c r="H21" i="19"/>
  <c r="H22" i="19"/>
  <c r="H23" i="19"/>
  <c r="H24" i="19"/>
  <c r="H25" i="19"/>
  <c r="H26" i="19"/>
  <c r="G5" i="19"/>
  <c r="G6" i="19"/>
  <c r="G7" i="19"/>
  <c r="G8" i="19"/>
  <c r="G9" i="19"/>
  <c r="G10" i="19"/>
  <c r="G11" i="19"/>
  <c r="G12" i="19"/>
  <c r="G13" i="19"/>
  <c r="G14" i="19"/>
  <c r="G15" i="19"/>
  <c r="G16" i="19"/>
  <c r="G17" i="19"/>
  <c r="G18" i="19"/>
  <c r="G19" i="19"/>
  <c r="G20" i="19"/>
  <c r="G21" i="19"/>
  <c r="G22" i="19"/>
  <c r="G23" i="19"/>
  <c r="G24" i="19"/>
  <c r="G25" i="19"/>
  <c r="G26" i="19"/>
  <c r="C6" i="51"/>
  <c r="D6" i="51"/>
  <c r="E6" i="51"/>
  <c r="F6" i="51"/>
  <c r="G6" i="51"/>
  <c r="B6" i="51"/>
  <c r="J95" i="5"/>
  <c r="H72" i="5"/>
  <c r="H21" i="5"/>
  <c r="I21" i="5"/>
  <c r="J21" i="5"/>
  <c r="H38" i="5"/>
  <c r="I38" i="5"/>
  <c r="J38" i="5"/>
  <c r="I67" i="5"/>
  <c r="H96" i="5"/>
  <c r="I96" i="5"/>
  <c r="I81" i="5"/>
  <c r="J81" i="5"/>
  <c r="H26" i="5"/>
  <c r="I26" i="5"/>
  <c r="J26" i="5"/>
  <c r="H68" i="5"/>
  <c r="I68" i="5"/>
  <c r="H36" i="5"/>
  <c r="H28" i="5"/>
  <c r="I28" i="5"/>
  <c r="J28" i="5"/>
  <c r="H69" i="5"/>
  <c r="I69" i="5"/>
  <c r="J69" i="5"/>
  <c r="H40" i="5"/>
  <c r="J40" i="5"/>
  <c r="H15" i="5"/>
  <c r="I15" i="5"/>
  <c r="J15" i="5"/>
  <c r="I54" i="5"/>
  <c r="H51" i="5"/>
  <c r="J51" i="5"/>
  <c r="H83" i="5"/>
  <c r="I83" i="5"/>
  <c r="J83" i="5"/>
  <c r="H6" i="5"/>
  <c r="I6" i="5"/>
  <c r="J6" i="5"/>
  <c r="H97" i="5"/>
  <c r="J97" i="5"/>
  <c r="H41" i="5"/>
  <c r="H49" i="5"/>
  <c r="I49" i="5"/>
  <c r="J49" i="5"/>
  <c r="H52" i="5"/>
  <c r="I52" i="5"/>
  <c r="J52" i="5"/>
  <c r="H30" i="5"/>
  <c r="I30" i="5"/>
  <c r="J30" i="5"/>
  <c r="H39" i="5"/>
  <c r="I39" i="5"/>
  <c r="H44" i="5"/>
  <c r="I44" i="5"/>
  <c r="J44" i="5"/>
  <c r="H13" i="5"/>
  <c r="I13" i="5"/>
  <c r="J13" i="5"/>
  <c r="H16" i="5"/>
  <c r="I16" i="5"/>
  <c r="J16" i="5"/>
  <c r="H7" i="5"/>
  <c r="I7" i="5"/>
  <c r="J7" i="5"/>
  <c r="H43" i="5"/>
  <c r="I43" i="5"/>
  <c r="J43" i="5"/>
  <c r="H24" i="5"/>
  <c r="I24" i="5"/>
  <c r="J24" i="5"/>
  <c r="H55" i="5"/>
  <c r="H18" i="5"/>
  <c r="I18" i="5"/>
  <c r="J18" i="5"/>
  <c r="H56" i="5"/>
  <c r="I56" i="5"/>
  <c r="H57" i="5"/>
  <c r="I57" i="5"/>
  <c r="H12" i="5"/>
  <c r="I12" i="5"/>
  <c r="J12" i="5"/>
  <c r="J45" i="5"/>
  <c r="H42" i="5"/>
  <c r="I42" i="5"/>
  <c r="J42" i="5"/>
  <c r="H22" i="5"/>
  <c r="I22" i="5"/>
  <c r="J22" i="5"/>
  <c r="H29" i="5"/>
  <c r="I29" i="5"/>
  <c r="J29" i="5"/>
  <c r="H100" i="5"/>
  <c r="H8" i="5"/>
  <c r="I8" i="5"/>
  <c r="J8" i="5"/>
  <c r="H101" i="5"/>
  <c r="I101" i="5"/>
  <c r="H102" i="5"/>
  <c r="I102" i="5"/>
  <c r="H103" i="5"/>
  <c r="H75" i="5"/>
  <c r="I75" i="5"/>
  <c r="H58" i="5"/>
  <c r="I58" i="5"/>
  <c r="J58" i="5"/>
  <c r="H61" i="5"/>
  <c r="I61" i="5"/>
  <c r="J61" i="5"/>
  <c r="H27" i="5"/>
  <c r="I27" i="5"/>
  <c r="J27" i="5"/>
  <c r="H46" i="5"/>
  <c r="I46" i="5"/>
  <c r="J46" i="5"/>
  <c r="H37" i="5"/>
  <c r="I37" i="5"/>
  <c r="J37" i="5"/>
  <c r="H62" i="5"/>
  <c r="J62" i="5"/>
  <c r="H70" i="5"/>
  <c r="I70" i="5"/>
  <c r="J70" i="5"/>
  <c r="H104" i="5"/>
  <c r="I104" i="5"/>
  <c r="H105" i="5"/>
  <c r="J106" i="5"/>
  <c r="H17" i="5"/>
  <c r="I17" i="5"/>
  <c r="J17" i="5"/>
  <c r="H33" i="5"/>
  <c r="I33" i="5"/>
  <c r="J33" i="5"/>
  <c r="H88" i="5"/>
  <c r="H14" i="5"/>
  <c r="I14" i="5"/>
  <c r="J14" i="5"/>
  <c r="H47" i="5"/>
  <c r="I107" i="5"/>
  <c r="H89" i="5"/>
  <c r="H64" i="5"/>
  <c r="I64" i="5"/>
  <c r="J64" i="5"/>
  <c r="H50" i="5"/>
  <c r="I50" i="5"/>
  <c r="J50" i="5"/>
  <c r="H71" i="5"/>
  <c r="I71" i="5"/>
  <c r="J71" i="5"/>
  <c r="H90" i="5"/>
  <c r="I90" i="5"/>
  <c r="J90" i="5"/>
  <c r="H9" i="5"/>
  <c r="I9" i="5"/>
  <c r="J9" i="5"/>
  <c r="I108" i="5"/>
  <c r="H76" i="5"/>
  <c r="I76" i="5"/>
  <c r="J76" i="5"/>
  <c r="H53" i="5"/>
  <c r="I53" i="5"/>
  <c r="J53" i="5"/>
  <c r="H109" i="5"/>
  <c r="I109" i="5"/>
  <c r="H23" i="5"/>
  <c r="I23" i="5"/>
  <c r="J23" i="5"/>
  <c r="H59" i="5"/>
  <c r="I59" i="5"/>
  <c r="J59" i="5"/>
  <c r="H77" i="5"/>
  <c r="H11" i="5"/>
  <c r="I11" i="5"/>
  <c r="J11" i="5"/>
  <c r="H65" i="5"/>
  <c r="I65" i="5"/>
  <c r="J65" i="5"/>
  <c r="H48" i="5"/>
  <c r="I48" i="5"/>
  <c r="J48" i="5"/>
  <c r="H32" i="5"/>
  <c r="I32" i="5"/>
  <c r="J32" i="5"/>
  <c r="H25" i="5"/>
  <c r="I25" i="5"/>
  <c r="J25" i="5"/>
  <c r="H110" i="5"/>
  <c r="I110" i="5"/>
  <c r="H20" i="5"/>
  <c r="I20" i="5"/>
  <c r="J20" i="5"/>
  <c r="H10" i="5"/>
  <c r="I10" i="5"/>
  <c r="J10" i="5"/>
  <c r="H19" i="5"/>
  <c r="I19" i="5"/>
  <c r="J19" i="5"/>
  <c r="H66" i="5"/>
  <c r="I66" i="5"/>
  <c r="J66" i="5"/>
  <c r="H31" i="5"/>
  <c r="I31" i="5"/>
  <c r="J31" i="5"/>
  <c r="H78" i="5"/>
  <c r="I78" i="5"/>
  <c r="J78" i="5"/>
  <c r="H34" i="5"/>
  <c r="I34" i="5"/>
  <c r="J34" i="5"/>
  <c r="H5" i="5"/>
  <c r="J5" i="5"/>
  <c r="H35" i="5"/>
  <c r="H92" i="5"/>
  <c r="H94" i="5"/>
  <c r="J5" i="4"/>
  <c r="J6" i="4"/>
  <c r="J7" i="4"/>
  <c r="J8" i="4"/>
  <c r="J9" i="4"/>
  <c r="J10" i="4"/>
  <c r="J11" i="4"/>
  <c r="J12" i="4"/>
  <c r="J13" i="4"/>
  <c r="J14" i="4"/>
  <c r="J15" i="4"/>
  <c r="J16" i="4"/>
  <c r="J17" i="4"/>
  <c r="I5" i="4"/>
  <c r="I6" i="4"/>
  <c r="I7" i="4"/>
  <c r="I8" i="4"/>
  <c r="I9" i="4"/>
  <c r="I10" i="4"/>
  <c r="I11" i="4"/>
  <c r="I12" i="4"/>
  <c r="I13" i="4"/>
  <c r="I14" i="4"/>
  <c r="I15" i="4"/>
  <c r="I16" i="4"/>
  <c r="I17" i="4"/>
  <c r="H5" i="4"/>
  <c r="H6" i="4"/>
  <c r="H7" i="4"/>
  <c r="H8" i="4"/>
  <c r="H9" i="4"/>
  <c r="H10" i="4"/>
  <c r="H11" i="4"/>
  <c r="H12" i="4"/>
  <c r="H13" i="4"/>
  <c r="H14" i="4"/>
  <c r="H15" i="4"/>
  <c r="H16" i="4"/>
  <c r="H17" i="4"/>
  <c r="L5" i="2"/>
  <c r="L6" i="2"/>
  <c r="L7" i="2"/>
  <c r="L8" i="2"/>
  <c r="L9" i="2"/>
  <c r="L10" i="2"/>
  <c r="L4" i="21" l="1"/>
  <c r="D5" i="53"/>
  <c r="M4" i="21"/>
  <c r="J4" i="21"/>
  <c r="K4" i="21"/>
  <c r="B8" i="35"/>
  <c r="B4" i="22"/>
  <c r="B6" i="8" l="1"/>
  <c r="C6" i="8"/>
  <c r="E21" i="10" l="1"/>
  <c r="F21" i="10"/>
  <c r="G21" i="10"/>
  <c r="B21" i="10"/>
  <c r="C21" i="10"/>
  <c r="D21" i="10"/>
  <c r="B4" i="4"/>
  <c r="C4" i="4"/>
  <c r="D4" i="4"/>
  <c r="D5" i="29"/>
  <c r="D6" i="31"/>
  <c r="E6" i="31" s="1"/>
  <c r="I4" i="4" l="1"/>
  <c r="J4" i="4"/>
  <c r="H4" i="4"/>
  <c r="J6" i="22"/>
  <c r="K6" i="22"/>
  <c r="L6" i="22"/>
  <c r="M6" i="22"/>
  <c r="J7" i="22"/>
  <c r="K7" i="22"/>
  <c r="L7" i="22"/>
  <c r="M7" i="22"/>
  <c r="J8" i="22"/>
  <c r="K8" i="22"/>
  <c r="L8" i="22"/>
  <c r="M8" i="22"/>
  <c r="J9" i="22"/>
  <c r="K9" i="22"/>
  <c r="L9" i="22"/>
  <c r="M9" i="22"/>
  <c r="J10" i="22"/>
  <c r="K10" i="22"/>
  <c r="L10" i="22"/>
  <c r="M10" i="22"/>
  <c r="J11" i="22"/>
  <c r="K11" i="22"/>
  <c r="L11" i="22"/>
  <c r="M11" i="22"/>
  <c r="J12" i="22"/>
  <c r="K12" i="22"/>
  <c r="L12" i="22"/>
  <c r="M12" i="22"/>
  <c r="J13" i="22"/>
  <c r="K13" i="22"/>
  <c r="L13" i="22"/>
  <c r="M13" i="22"/>
  <c r="J14" i="22"/>
  <c r="K14" i="22"/>
  <c r="L14" i="22"/>
  <c r="M14" i="22"/>
  <c r="J15" i="22"/>
  <c r="K15" i="22"/>
  <c r="L15" i="22"/>
  <c r="M15" i="22"/>
  <c r="J16" i="22"/>
  <c r="K16" i="22"/>
  <c r="L16" i="22"/>
  <c r="M16" i="22"/>
  <c r="J17" i="22"/>
  <c r="K17" i="22"/>
  <c r="L17" i="22"/>
  <c r="M17" i="22"/>
  <c r="J18" i="22"/>
  <c r="K18" i="22"/>
  <c r="L18" i="22"/>
  <c r="M18" i="22"/>
  <c r="J19" i="22"/>
  <c r="K19" i="22"/>
  <c r="L19" i="22"/>
  <c r="M19" i="22"/>
  <c r="J20" i="22"/>
  <c r="K20" i="22"/>
  <c r="L20" i="22"/>
  <c r="M20" i="22"/>
  <c r="J21" i="22"/>
  <c r="K21" i="22"/>
  <c r="L21" i="22"/>
  <c r="M21" i="22"/>
  <c r="J22" i="22"/>
  <c r="K22" i="22"/>
  <c r="L22" i="22"/>
  <c r="M22" i="22"/>
  <c r="J23" i="22"/>
  <c r="K23" i="22"/>
  <c r="L23" i="22"/>
  <c r="M23" i="22"/>
  <c r="J24" i="22"/>
  <c r="K24" i="22"/>
  <c r="L24" i="22"/>
  <c r="M24" i="22"/>
  <c r="J25" i="22"/>
  <c r="K25" i="22"/>
  <c r="L25" i="22"/>
  <c r="M25" i="22"/>
  <c r="J26" i="22"/>
  <c r="K26" i="22"/>
  <c r="L26" i="22"/>
  <c r="M26" i="22"/>
  <c r="J27" i="22"/>
  <c r="K27" i="22"/>
  <c r="L27" i="22"/>
  <c r="M27" i="22"/>
  <c r="J28" i="22"/>
  <c r="K28" i="22"/>
  <c r="L28" i="22"/>
  <c r="M28" i="22"/>
  <c r="J29" i="22"/>
  <c r="K29" i="22"/>
  <c r="L29" i="22"/>
  <c r="M29" i="22"/>
  <c r="J30" i="22"/>
  <c r="K30" i="22"/>
  <c r="L30" i="22"/>
  <c r="M30" i="22"/>
  <c r="J31" i="22"/>
  <c r="K31" i="22"/>
  <c r="L31" i="22"/>
  <c r="M31" i="22"/>
  <c r="J32" i="22"/>
  <c r="K32" i="22"/>
  <c r="L32" i="22"/>
  <c r="M32" i="22"/>
  <c r="J33" i="22"/>
  <c r="K33" i="22"/>
  <c r="L33" i="22"/>
  <c r="M33" i="22"/>
  <c r="J34" i="22"/>
  <c r="K34" i="22"/>
  <c r="L34" i="22"/>
  <c r="M34" i="22"/>
  <c r="J35" i="22"/>
  <c r="K35" i="22"/>
  <c r="L35" i="22"/>
  <c r="M35" i="22"/>
  <c r="J36" i="22"/>
  <c r="K36" i="22"/>
  <c r="L36" i="22"/>
  <c r="M36" i="22"/>
  <c r="J37" i="22"/>
  <c r="K37" i="22"/>
  <c r="L37" i="22"/>
  <c r="M37" i="22"/>
  <c r="J38" i="22"/>
  <c r="K38" i="22"/>
  <c r="L38" i="22"/>
  <c r="M38" i="22"/>
  <c r="J39" i="22"/>
  <c r="K39" i="22"/>
  <c r="L39" i="22"/>
  <c r="M39" i="22"/>
  <c r="J40" i="22"/>
  <c r="K40" i="22"/>
  <c r="L40" i="22"/>
  <c r="M40" i="22"/>
  <c r="J41" i="22"/>
  <c r="K41" i="22"/>
  <c r="L41" i="22"/>
  <c r="M41" i="22"/>
  <c r="J42" i="22"/>
  <c r="K42" i="22"/>
  <c r="L42" i="22"/>
  <c r="M42" i="22"/>
  <c r="J43" i="22"/>
  <c r="K43" i="22"/>
  <c r="L43" i="22"/>
  <c r="M43" i="22"/>
  <c r="J44" i="22"/>
  <c r="K44" i="22"/>
  <c r="L44" i="22"/>
  <c r="M44" i="22"/>
  <c r="J45" i="22"/>
  <c r="K45" i="22"/>
  <c r="L45" i="22"/>
  <c r="M45" i="22"/>
  <c r="J46" i="22"/>
  <c r="K46" i="22"/>
  <c r="L46" i="22"/>
  <c r="M46" i="22"/>
  <c r="J47" i="22"/>
  <c r="K47" i="22"/>
  <c r="L47" i="22"/>
  <c r="M47" i="22"/>
  <c r="J48" i="22"/>
  <c r="K48" i="22"/>
  <c r="L48" i="22"/>
  <c r="M48" i="22"/>
  <c r="J49" i="22"/>
  <c r="K49" i="22"/>
  <c r="L49" i="22"/>
  <c r="M49" i="22"/>
  <c r="J50" i="22"/>
  <c r="K50" i="22"/>
  <c r="L50" i="22"/>
  <c r="M50" i="22"/>
  <c r="J51" i="22"/>
  <c r="K51" i="22"/>
  <c r="L51" i="22"/>
  <c r="M51" i="22"/>
  <c r="J52" i="22"/>
  <c r="K52" i="22"/>
  <c r="L52" i="22"/>
  <c r="M52" i="22"/>
  <c r="J53" i="22"/>
  <c r="K53" i="22"/>
  <c r="L53" i="22"/>
  <c r="M53" i="22"/>
  <c r="J54" i="22"/>
  <c r="K54" i="22"/>
  <c r="L54" i="22"/>
  <c r="M54" i="22"/>
  <c r="J55" i="22"/>
  <c r="K55" i="22"/>
  <c r="L55" i="22"/>
  <c r="M55" i="22"/>
  <c r="J56" i="22"/>
  <c r="K56" i="22"/>
  <c r="L56" i="22"/>
  <c r="M56" i="22"/>
  <c r="J57" i="22"/>
  <c r="K57" i="22"/>
  <c r="L57" i="22"/>
  <c r="M57" i="22"/>
  <c r="J58" i="22"/>
  <c r="K58" i="22"/>
  <c r="L58" i="22"/>
  <c r="M58" i="22"/>
  <c r="J59" i="22"/>
  <c r="K59" i="22"/>
  <c r="L59" i="22"/>
  <c r="M59" i="22"/>
  <c r="J60" i="22"/>
  <c r="K60" i="22"/>
  <c r="L60" i="22"/>
  <c r="M60" i="22"/>
  <c r="J61" i="22"/>
  <c r="K61" i="22"/>
  <c r="L61" i="22"/>
  <c r="M61" i="22"/>
  <c r="J62" i="22"/>
  <c r="K62" i="22"/>
  <c r="L62" i="22"/>
  <c r="M62" i="22"/>
  <c r="J63" i="22"/>
  <c r="K63" i="22"/>
  <c r="L63" i="22"/>
  <c r="M63" i="22"/>
  <c r="J64" i="22"/>
  <c r="K64" i="22"/>
  <c r="L64" i="22"/>
  <c r="M64" i="22"/>
  <c r="J65" i="22"/>
  <c r="K65" i="22"/>
  <c r="L65" i="22"/>
  <c r="M65" i="22"/>
  <c r="J66" i="22"/>
  <c r="K66" i="22"/>
  <c r="L66" i="22"/>
  <c r="M66" i="22"/>
  <c r="J67" i="22"/>
  <c r="K67" i="22"/>
  <c r="L67" i="22"/>
  <c r="M67" i="22"/>
  <c r="J68" i="22"/>
  <c r="K68" i="22"/>
  <c r="L68" i="22"/>
  <c r="M68" i="22"/>
  <c r="J70" i="22"/>
  <c r="K70" i="22"/>
  <c r="L70" i="22"/>
  <c r="M70" i="22"/>
  <c r="J72" i="22"/>
  <c r="K72" i="22"/>
  <c r="L72" i="22"/>
  <c r="M72" i="22"/>
  <c r="J73" i="22"/>
  <c r="K73" i="22"/>
  <c r="L73" i="22"/>
  <c r="M73" i="22"/>
  <c r="J75" i="22"/>
  <c r="K75" i="22"/>
  <c r="L75" i="22"/>
  <c r="M75" i="22"/>
  <c r="J76" i="22"/>
  <c r="K76" i="22"/>
  <c r="L76" i="22"/>
  <c r="M76" i="22"/>
  <c r="J77" i="22"/>
  <c r="K77" i="22"/>
  <c r="J92" i="22"/>
  <c r="K92" i="22"/>
  <c r="L92" i="22"/>
  <c r="M92" i="22"/>
  <c r="J94" i="22"/>
  <c r="K94" i="22"/>
  <c r="K117" i="21"/>
  <c r="L117" i="21"/>
  <c r="M117" i="21"/>
  <c r="K138" i="21"/>
  <c r="L138" i="21"/>
  <c r="M138" i="21"/>
  <c r="K86" i="21"/>
  <c r="L86" i="21"/>
  <c r="M86" i="21"/>
  <c r="K130" i="21"/>
  <c r="L130" i="21"/>
  <c r="M130" i="21"/>
  <c r="K88" i="21"/>
  <c r="L88" i="21"/>
  <c r="M88" i="21"/>
  <c r="K59" i="21"/>
  <c r="L59" i="21"/>
  <c r="M59" i="21"/>
  <c r="K98" i="21"/>
  <c r="L98" i="21"/>
  <c r="M98" i="21"/>
  <c r="K162" i="21"/>
  <c r="L162" i="21"/>
  <c r="M162" i="21"/>
  <c r="K20" i="21"/>
  <c r="L20" i="21"/>
  <c r="M20" i="21"/>
  <c r="K40" i="21"/>
  <c r="L40" i="21"/>
  <c r="M40" i="21"/>
  <c r="K114" i="21"/>
  <c r="L114" i="21"/>
  <c r="M114" i="21"/>
  <c r="K68" i="21"/>
  <c r="L68" i="21"/>
  <c r="M68" i="21"/>
  <c r="K67" i="21"/>
  <c r="L67" i="21"/>
  <c r="M67" i="21"/>
  <c r="K87" i="21"/>
  <c r="L87" i="21"/>
  <c r="M87" i="21"/>
  <c r="K62" i="21"/>
  <c r="L62" i="21"/>
  <c r="M62" i="21"/>
  <c r="K139" i="21"/>
  <c r="L139" i="21"/>
  <c r="M139" i="21"/>
  <c r="K24" i="21"/>
  <c r="L24" i="21"/>
  <c r="M24" i="21"/>
  <c r="K74" i="21"/>
  <c r="L74" i="21"/>
  <c r="M74" i="21"/>
  <c r="K63" i="21"/>
  <c r="L63" i="21"/>
  <c r="M63" i="21"/>
  <c r="K171" i="21"/>
  <c r="L171" i="21"/>
  <c r="M171" i="21"/>
  <c r="K51" i="21"/>
  <c r="L51" i="21"/>
  <c r="M51" i="21"/>
  <c r="K31" i="21"/>
  <c r="L31" i="21"/>
  <c r="M31" i="21"/>
  <c r="K69" i="21"/>
  <c r="L69" i="21"/>
  <c r="M69" i="21"/>
  <c r="K142" i="21"/>
  <c r="L142" i="21"/>
  <c r="M142" i="21"/>
  <c r="K109" i="21"/>
  <c r="L109" i="21"/>
  <c r="M109" i="21"/>
  <c r="K136" i="21"/>
  <c r="L136" i="21"/>
  <c r="M136" i="21"/>
  <c r="K12" i="21"/>
  <c r="L12" i="21"/>
  <c r="M12" i="21"/>
  <c r="K30" i="21"/>
  <c r="L30" i="21"/>
  <c r="M30" i="21"/>
  <c r="K26" i="21"/>
  <c r="L26" i="21"/>
  <c r="M26" i="21"/>
  <c r="K57" i="21"/>
  <c r="L57" i="21"/>
  <c r="M57" i="21"/>
  <c r="K5" i="21"/>
  <c r="L5" i="21"/>
  <c r="M5" i="21"/>
  <c r="K134" i="21"/>
  <c r="L134" i="21"/>
  <c r="M134" i="21"/>
  <c r="K163" i="21"/>
  <c r="L163" i="21"/>
  <c r="M163" i="21"/>
  <c r="K73" i="21"/>
  <c r="L73" i="21"/>
  <c r="M73" i="21"/>
  <c r="K154" i="21"/>
  <c r="L154" i="21"/>
  <c r="M154" i="21"/>
  <c r="K85" i="21"/>
  <c r="L85" i="21"/>
  <c r="M85" i="21"/>
  <c r="K89" i="21"/>
  <c r="L89" i="21"/>
  <c r="M89" i="21"/>
  <c r="K97" i="21"/>
  <c r="L97" i="21"/>
  <c r="M97" i="21"/>
  <c r="K83" i="21"/>
  <c r="L83" i="21"/>
  <c r="M83" i="21"/>
  <c r="K28" i="21"/>
  <c r="L28" i="21"/>
  <c r="M28" i="21"/>
  <c r="K44" i="21"/>
  <c r="L44" i="21"/>
  <c r="M44" i="21"/>
  <c r="K35" i="21"/>
  <c r="L35" i="21"/>
  <c r="M35" i="21"/>
  <c r="K143" i="21"/>
  <c r="L143" i="21"/>
  <c r="M143" i="21"/>
  <c r="K131" i="21"/>
  <c r="L131" i="21"/>
  <c r="M131" i="21"/>
  <c r="K126" i="21"/>
  <c r="L126" i="21"/>
  <c r="M126" i="21"/>
  <c r="K94" i="21"/>
  <c r="L94" i="21"/>
  <c r="M94" i="21"/>
  <c r="K81" i="21"/>
  <c r="L81" i="21"/>
  <c r="M81" i="21"/>
  <c r="K79" i="21"/>
  <c r="L79" i="21"/>
  <c r="M79" i="21"/>
  <c r="K164" i="21"/>
  <c r="L164" i="21"/>
  <c r="M164" i="21"/>
  <c r="K49" i="21"/>
  <c r="L49" i="21"/>
  <c r="M49" i="21"/>
  <c r="K165" i="21"/>
  <c r="L165" i="21"/>
  <c r="M165" i="21"/>
  <c r="K144" i="21"/>
  <c r="L144" i="21"/>
  <c r="M144" i="21"/>
  <c r="K145" i="21"/>
  <c r="L145" i="21"/>
  <c r="M145" i="21"/>
  <c r="K166" i="21"/>
  <c r="L166" i="21"/>
  <c r="M166" i="21"/>
  <c r="K56" i="21"/>
  <c r="L56" i="21"/>
  <c r="M56" i="21"/>
  <c r="K13" i="21"/>
  <c r="L13" i="21"/>
  <c r="M13" i="21"/>
  <c r="K92" i="21"/>
  <c r="L92" i="21"/>
  <c r="M92" i="21"/>
  <c r="K10" i="21"/>
  <c r="L10" i="21"/>
  <c r="M10" i="21"/>
  <c r="K113" i="21"/>
  <c r="L113" i="21"/>
  <c r="M113" i="21"/>
  <c r="K36" i="21"/>
  <c r="L36" i="21"/>
  <c r="M36" i="21"/>
  <c r="K43" i="21"/>
  <c r="L43" i="21"/>
  <c r="M43" i="21"/>
  <c r="K127" i="21"/>
  <c r="L127" i="21"/>
  <c r="M127" i="21"/>
  <c r="K128" i="21"/>
  <c r="L128" i="21"/>
  <c r="M128" i="21"/>
  <c r="K157" i="21"/>
  <c r="L157" i="21"/>
  <c r="M157" i="21"/>
  <c r="K7" i="21"/>
  <c r="L7" i="21"/>
  <c r="M7" i="21"/>
  <c r="K55" i="21"/>
  <c r="L55" i="21"/>
  <c r="M55" i="21"/>
  <c r="K90" i="21"/>
  <c r="L90" i="21"/>
  <c r="M90" i="21"/>
  <c r="K21" i="21"/>
  <c r="L21" i="21"/>
  <c r="M21" i="21"/>
  <c r="K78" i="21"/>
  <c r="L78" i="21"/>
  <c r="M78" i="21"/>
  <c r="K120" i="21"/>
  <c r="L120" i="21"/>
  <c r="M120" i="21"/>
  <c r="K95" i="21"/>
  <c r="L95" i="21"/>
  <c r="M95" i="21"/>
  <c r="K8" i="21"/>
  <c r="L8" i="21"/>
  <c r="M8" i="21"/>
  <c r="K32" i="21"/>
  <c r="L32" i="21"/>
  <c r="M32" i="21"/>
  <c r="K38" i="21"/>
  <c r="L38" i="21"/>
  <c r="M38" i="21"/>
  <c r="K19" i="21"/>
  <c r="L19" i="21"/>
  <c r="M19" i="21"/>
  <c r="K146" i="21"/>
  <c r="L146" i="21"/>
  <c r="M146" i="21"/>
  <c r="K112" i="21"/>
  <c r="L112" i="21"/>
  <c r="M112" i="21"/>
  <c r="K18" i="21"/>
  <c r="L18" i="21"/>
  <c r="M18" i="21"/>
  <c r="K65" i="21"/>
  <c r="L65" i="21"/>
  <c r="M65" i="21"/>
  <c r="K110" i="21"/>
  <c r="L110" i="21"/>
  <c r="M110" i="21"/>
  <c r="K132" i="21"/>
  <c r="L132" i="21"/>
  <c r="M132" i="21"/>
  <c r="K121" i="21"/>
  <c r="L121" i="21"/>
  <c r="M121" i="21"/>
  <c r="K16" i="21"/>
  <c r="L16" i="21"/>
  <c r="M16" i="21"/>
  <c r="K60" i="21"/>
  <c r="L60" i="21"/>
  <c r="M60" i="21"/>
  <c r="K147" i="21"/>
  <c r="L147" i="21"/>
  <c r="M147" i="21"/>
  <c r="K52" i="21"/>
  <c r="L52" i="21"/>
  <c r="M52" i="21"/>
  <c r="K82" i="21"/>
  <c r="L82" i="21"/>
  <c r="M82" i="21"/>
  <c r="K158" i="21"/>
  <c r="L158" i="21"/>
  <c r="M158" i="21"/>
  <c r="K172" i="21"/>
  <c r="L172" i="21"/>
  <c r="M172" i="21"/>
  <c r="K80" i="21"/>
  <c r="L80" i="21"/>
  <c r="M80" i="21"/>
  <c r="K54" i="21"/>
  <c r="L54" i="21"/>
  <c r="M54" i="21"/>
  <c r="K48" i="21"/>
  <c r="L48" i="21"/>
  <c r="M48" i="21"/>
  <c r="K93" i="21"/>
  <c r="L93" i="21"/>
  <c r="M93" i="21"/>
  <c r="K140" i="21"/>
  <c r="L140" i="21"/>
  <c r="M140" i="21"/>
  <c r="K58" i="21"/>
  <c r="L58" i="21"/>
  <c r="M58" i="21"/>
  <c r="K25" i="21"/>
  <c r="L25" i="21"/>
  <c r="M25" i="21"/>
  <c r="K72" i="21"/>
  <c r="L72" i="21"/>
  <c r="M72" i="21"/>
  <c r="K61" i="21"/>
  <c r="L61" i="21"/>
  <c r="M61" i="21"/>
  <c r="K42" i="21"/>
  <c r="L42" i="21"/>
  <c r="M42" i="21"/>
  <c r="K118" i="21"/>
  <c r="L118" i="21"/>
  <c r="M118" i="21"/>
  <c r="K64" i="21"/>
  <c r="L64" i="21"/>
  <c r="M64" i="21"/>
  <c r="K167" i="21"/>
  <c r="L167" i="21"/>
  <c r="M167" i="21"/>
  <c r="K104" i="21"/>
  <c r="L104" i="21"/>
  <c r="M104" i="21"/>
  <c r="K155" i="21"/>
  <c r="L155" i="21"/>
  <c r="M155" i="21"/>
  <c r="K122" i="21"/>
  <c r="L122" i="21"/>
  <c r="M122" i="21"/>
  <c r="K17" i="21"/>
  <c r="L17" i="21"/>
  <c r="M17" i="21"/>
  <c r="K41" i="21"/>
  <c r="L41" i="21"/>
  <c r="M41" i="21"/>
  <c r="K77" i="21"/>
  <c r="L77" i="21"/>
  <c r="M77" i="21"/>
  <c r="K47" i="21"/>
  <c r="L47" i="21"/>
  <c r="M47" i="21"/>
  <c r="K102" i="21"/>
  <c r="L102" i="21"/>
  <c r="M102" i="21"/>
  <c r="K45" i="21"/>
  <c r="L45" i="21"/>
  <c r="M45" i="21"/>
  <c r="K135" i="21"/>
  <c r="L135" i="21"/>
  <c r="M135" i="21"/>
  <c r="K75" i="21"/>
  <c r="L75" i="21"/>
  <c r="M75" i="21"/>
  <c r="K106" i="21"/>
  <c r="L106" i="21"/>
  <c r="M106" i="21"/>
  <c r="K148" i="21"/>
  <c r="L148" i="21"/>
  <c r="M148" i="21"/>
  <c r="K100" i="21"/>
  <c r="L100" i="21"/>
  <c r="M100" i="21"/>
  <c r="K84" i="21"/>
  <c r="L84" i="21"/>
  <c r="M84" i="21"/>
  <c r="K29" i="21"/>
  <c r="L29" i="21"/>
  <c r="M29" i="21"/>
  <c r="K37" i="21"/>
  <c r="L37" i="21"/>
  <c r="M37" i="21"/>
  <c r="K101" i="21"/>
  <c r="L101" i="21"/>
  <c r="M101" i="21"/>
  <c r="K66" i="21"/>
  <c r="L66" i="21"/>
  <c r="M66" i="21"/>
  <c r="K173" i="21"/>
  <c r="L173" i="21"/>
  <c r="M173" i="21"/>
  <c r="K39" i="21"/>
  <c r="L39" i="21"/>
  <c r="M39" i="21"/>
  <c r="K123" i="21"/>
  <c r="L123" i="21"/>
  <c r="M123" i="21"/>
  <c r="K108" i="21"/>
  <c r="L108" i="21"/>
  <c r="M108" i="21"/>
  <c r="K149" i="21"/>
  <c r="L149" i="21"/>
  <c r="M149" i="21"/>
  <c r="K96" i="21"/>
  <c r="L96" i="21"/>
  <c r="M96" i="21"/>
  <c r="K105" i="21"/>
  <c r="L105" i="21"/>
  <c r="M105" i="21"/>
  <c r="K99" i="21"/>
  <c r="L99" i="21"/>
  <c r="M99" i="21"/>
  <c r="K111" i="21"/>
  <c r="L111" i="21"/>
  <c r="M111" i="21"/>
  <c r="K159" i="21"/>
  <c r="L159" i="21"/>
  <c r="M159" i="21"/>
  <c r="K34" i="21"/>
  <c r="L34" i="21"/>
  <c r="M34" i="21"/>
  <c r="K161" i="21"/>
  <c r="L161" i="21"/>
  <c r="M161" i="21"/>
  <c r="K115" i="21"/>
  <c r="L115" i="21"/>
  <c r="M115" i="21"/>
  <c r="K53" i="21"/>
  <c r="L53" i="21"/>
  <c r="M53" i="21"/>
  <c r="K150" i="21"/>
  <c r="L150" i="21"/>
  <c r="M150" i="21"/>
  <c r="K15" i="21"/>
  <c r="L15" i="21"/>
  <c r="M15" i="21"/>
  <c r="K76" i="21"/>
  <c r="L76" i="21"/>
  <c r="M76" i="21"/>
  <c r="K103" i="21"/>
  <c r="L103" i="21"/>
  <c r="M103" i="21"/>
  <c r="K156" i="21"/>
  <c r="L156" i="21"/>
  <c r="M156" i="21"/>
  <c r="K33" i="21"/>
  <c r="L33" i="21"/>
  <c r="M33" i="21"/>
  <c r="K11" i="21"/>
  <c r="L11" i="21"/>
  <c r="M11" i="21"/>
  <c r="K129" i="21"/>
  <c r="L129" i="21"/>
  <c r="M129" i="21"/>
  <c r="K119" i="21"/>
  <c r="L119" i="21"/>
  <c r="M119" i="21"/>
  <c r="K169" i="21"/>
  <c r="L169" i="21"/>
  <c r="M169" i="21"/>
  <c r="K107" i="21"/>
  <c r="L107" i="21"/>
  <c r="M107" i="21"/>
  <c r="K71" i="21"/>
  <c r="L71" i="21"/>
  <c r="M71" i="21"/>
  <c r="K133" i="21"/>
  <c r="L133" i="21"/>
  <c r="M133" i="21"/>
  <c r="K170" i="21"/>
  <c r="L170" i="21"/>
  <c r="M170" i="21"/>
  <c r="K174" i="21"/>
  <c r="L174" i="21"/>
  <c r="M174" i="21"/>
  <c r="G5" i="28" l="1"/>
  <c r="E4" i="28"/>
  <c r="D4" i="28"/>
  <c r="C4" i="28"/>
  <c r="B4" i="28"/>
  <c r="S9" i="24"/>
  <c r="B4" i="24"/>
  <c r="K7" i="20"/>
  <c r="B5" i="20"/>
  <c r="B4" i="29"/>
  <c r="D4" i="30"/>
  <c r="C4" i="30"/>
  <c r="H6" i="31"/>
  <c r="I6" i="31" s="1"/>
  <c r="C6" i="32"/>
  <c r="B6" i="33"/>
  <c r="M137" i="21"/>
  <c r="L137" i="21"/>
  <c r="K137" i="21"/>
  <c r="J137" i="21"/>
  <c r="G4" i="28" l="1"/>
  <c r="E4" i="30"/>
  <c r="C4" i="22"/>
  <c r="D4" i="22"/>
  <c r="E4" i="22"/>
  <c r="F4" i="22"/>
  <c r="J4" i="22" s="1"/>
  <c r="G4" i="22"/>
  <c r="H4" i="22"/>
  <c r="I4" i="22"/>
  <c r="M19" i="20"/>
  <c r="L19" i="20"/>
  <c r="K19" i="20"/>
  <c r="J19" i="20"/>
  <c r="K4" i="22" l="1"/>
  <c r="E6" i="30"/>
  <c r="E7" i="30"/>
  <c r="E8" i="30"/>
  <c r="E9" i="30"/>
  <c r="E10" i="30"/>
  <c r="E11" i="30"/>
  <c r="E12" i="30"/>
  <c r="E13" i="30"/>
  <c r="E14" i="30"/>
  <c r="E15" i="30"/>
  <c r="E16" i="30"/>
  <c r="E17" i="30"/>
  <c r="E18" i="30"/>
  <c r="E19" i="30"/>
  <c r="E20" i="30"/>
  <c r="E21" i="30"/>
  <c r="E22" i="30"/>
  <c r="E23" i="30"/>
  <c r="E24" i="30"/>
  <c r="E25" i="30"/>
  <c r="E26" i="30"/>
  <c r="E27" i="30"/>
  <c r="E28" i="30"/>
  <c r="E29" i="30"/>
  <c r="E30" i="30"/>
  <c r="E31" i="30"/>
  <c r="E32" i="30"/>
  <c r="E33" i="30"/>
  <c r="E34" i="30"/>
  <c r="E35" i="30"/>
  <c r="E36" i="30"/>
  <c r="E37" i="30"/>
  <c r="E10" i="18" l="1"/>
  <c r="F10" i="18"/>
  <c r="G10" i="18"/>
  <c r="C10" i="18"/>
  <c r="D10" i="18"/>
  <c r="B10" i="18"/>
  <c r="B6" i="54" l="1"/>
  <c r="C6" i="7" l="1"/>
  <c r="C4" i="29"/>
  <c r="D4" i="29" l="1"/>
  <c r="C6" i="54" l="1"/>
  <c r="D6" i="54"/>
  <c r="E6" i="54"/>
  <c r="F6" i="54"/>
  <c r="G6" i="54"/>
  <c r="C6" i="33"/>
  <c r="H6" i="25" l="1"/>
  <c r="I6" i="25" s="1"/>
  <c r="D6" i="25"/>
  <c r="B6" i="34" l="1"/>
  <c r="H5" i="28" l="1"/>
  <c r="H6" i="28"/>
  <c r="H7" i="28"/>
  <c r="H8" i="28"/>
  <c r="H9" i="28"/>
  <c r="H10" i="28"/>
  <c r="H11" i="28"/>
  <c r="H12" i="28"/>
  <c r="H13" i="28"/>
  <c r="H14" i="28"/>
  <c r="H15" i="28"/>
  <c r="H16" i="28"/>
  <c r="H17" i="28"/>
  <c r="G6" i="28"/>
  <c r="G7" i="28"/>
  <c r="G8" i="28"/>
  <c r="G9" i="28"/>
  <c r="G10" i="28"/>
  <c r="G11" i="28"/>
  <c r="G12" i="28"/>
  <c r="G13" i="28"/>
  <c r="G14" i="28"/>
  <c r="G15" i="28"/>
  <c r="G16" i="28"/>
  <c r="G17" i="28"/>
  <c r="S5" i="24"/>
  <c r="S6" i="24"/>
  <c r="S7" i="24"/>
  <c r="S8" i="24"/>
  <c r="S10" i="24"/>
  <c r="S11" i="24"/>
  <c r="S12" i="24"/>
  <c r="S13" i="24"/>
  <c r="S14" i="24"/>
  <c r="S15" i="24"/>
  <c r="S16" i="24"/>
  <c r="S17" i="24"/>
  <c r="S18" i="24"/>
  <c r="S19" i="24"/>
  <c r="S20" i="24"/>
  <c r="S21" i="24"/>
  <c r="S22" i="24"/>
  <c r="S23" i="24"/>
  <c r="S24" i="24"/>
  <c r="S25" i="24"/>
  <c r="S26" i="24"/>
  <c r="S27" i="24"/>
  <c r="S28" i="24"/>
  <c r="S29" i="24"/>
  <c r="S30" i="24"/>
  <c r="S31" i="24"/>
  <c r="S32" i="24"/>
  <c r="S33" i="24"/>
  <c r="S34" i="24"/>
  <c r="S35" i="24"/>
  <c r="S36" i="24"/>
  <c r="S37" i="24"/>
  <c r="S38" i="24"/>
  <c r="S39" i="24"/>
  <c r="S40" i="24"/>
  <c r="S41" i="24"/>
  <c r="S42" i="24"/>
  <c r="S43" i="24"/>
  <c r="S44" i="24"/>
  <c r="S45" i="24"/>
  <c r="S46" i="24"/>
  <c r="S47" i="24"/>
  <c r="S48" i="24"/>
  <c r="S49" i="24"/>
  <c r="R5" i="24"/>
  <c r="R6" i="24"/>
  <c r="R7" i="24"/>
  <c r="R8" i="24"/>
  <c r="R9" i="24"/>
  <c r="R10" i="24"/>
  <c r="R11" i="24"/>
  <c r="R12" i="24"/>
  <c r="R13" i="24"/>
  <c r="R14" i="24"/>
  <c r="R15" i="24"/>
  <c r="R16" i="24"/>
  <c r="R17" i="24"/>
  <c r="R18" i="24"/>
  <c r="R19" i="24"/>
  <c r="R20" i="24"/>
  <c r="R21" i="24"/>
  <c r="R22" i="24"/>
  <c r="R23" i="24"/>
  <c r="R24" i="24"/>
  <c r="R25" i="24"/>
  <c r="R26" i="24"/>
  <c r="R27" i="24"/>
  <c r="R28" i="24"/>
  <c r="R29" i="24"/>
  <c r="R30" i="24"/>
  <c r="R31" i="24"/>
  <c r="R32" i="24"/>
  <c r="R33" i="24"/>
  <c r="R34" i="24"/>
  <c r="R35" i="24"/>
  <c r="R36" i="24"/>
  <c r="R37" i="24"/>
  <c r="R38" i="24"/>
  <c r="R39" i="24"/>
  <c r="R40" i="24"/>
  <c r="R41" i="24"/>
  <c r="R42" i="24"/>
  <c r="R43" i="24"/>
  <c r="R44" i="24"/>
  <c r="R45" i="24"/>
  <c r="R46" i="24"/>
  <c r="R47" i="24"/>
  <c r="R48" i="24"/>
  <c r="R49" i="24"/>
  <c r="Q5" i="24"/>
  <c r="Q6" i="24"/>
  <c r="Q7" i="24"/>
  <c r="Q8" i="24"/>
  <c r="Q9" i="24"/>
  <c r="Q10" i="24"/>
  <c r="Q11" i="24"/>
  <c r="Q12" i="24"/>
  <c r="Q13" i="24"/>
  <c r="Q14" i="24"/>
  <c r="Q15" i="24"/>
  <c r="Q16" i="24"/>
  <c r="Q17" i="24"/>
  <c r="Q18" i="24"/>
  <c r="Q19" i="24"/>
  <c r="Q20" i="24"/>
  <c r="Q21" i="24"/>
  <c r="Q22" i="24"/>
  <c r="Q23" i="24"/>
  <c r="Q24" i="24"/>
  <c r="Q25" i="24"/>
  <c r="Q26" i="24"/>
  <c r="Q27" i="24"/>
  <c r="Q28" i="24"/>
  <c r="Q29" i="24"/>
  <c r="Q30" i="24"/>
  <c r="Q31" i="24"/>
  <c r="Q32" i="24"/>
  <c r="Q33" i="24"/>
  <c r="Q34" i="24"/>
  <c r="Q35" i="24"/>
  <c r="Q36" i="24"/>
  <c r="Q37" i="24"/>
  <c r="Q38" i="24"/>
  <c r="Q39" i="24"/>
  <c r="Q40" i="24"/>
  <c r="Q41" i="24"/>
  <c r="Q42" i="24"/>
  <c r="Q43" i="24"/>
  <c r="Q44" i="24"/>
  <c r="Q45" i="24"/>
  <c r="Q46" i="24"/>
  <c r="Q47" i="24"/>
  <c r="Q48" i="24"/>
  <c r="Q49" i="24"/>
  <c r="P5" i="24"/>
  <c r="P6" i="24"/>
  <c r="P7" i="24"/>
  <c r="P8" i="24"/>
  <c r="P9" i="24"/>
  <c r="P10" i="24"/>
  <c r="P11" i="24"/>
  <c r="P12" i="24"/>
  <c r="P13" i="24"/>
  <c r="P14" i="24"/>
  <c r="P15" i="24"/>
  <c r="P16" i="24"/>
  <c r="P17" i="24"/>
  <c r="P18" i="24"/>
  <c r="P19" i="24"/>
  <c r="P20" i="24"/>
  <c r="P21" i="24"/>
  <c r="P22" i="24"/>
  <c r="P23" i="24"/>
  <c r="P24" i="24"/>
  <c r="P25" i="24"/>
  <c r="P26" i="24"/>
  <c r="P27" i="24"/>
  <c r="P28" i="24"/>
  <c r="P29" i="24"/>
  <c r="P30" i="24"/>
  <c r="P31" i="24"/>
  <c r="P32" i="24"/>
  <c r="P33" i="24"/>
  <c r="P34" i="24"/>
  <c r="P35" i="24"/>
  <c r="P36" i="24"/>
  <c r="P37" i="24"/>
  <c r="P38" i="24"/>
  <c r="P39" i="24"/>
  <c r="P40" i="24"/>
  <c r="P41" i="24"/>
  <c r="P42" i="24"/>
  <c r="P43" i="24"/>
  <c r="P44" i="24"/>
  <c r="P45" i="24"/>
  <c r="P46" i="24"/>
  <c r="P47" i="24"/>
  <c r="P48" i="24"/>
  <c r="P49" i="24"/>
  <c r="O5" i="24"/>
  <c r="O6" i="24"/>
  <c r="O7" i="24"/>
  <c r="O8" i="24"/>
  <c r="O9" i="24"/>
  <c r="O10" i="24"/>
  <c r="O11" i="24"/>
  <c r="O12" i="24"/>
  <c r="O13" i="24"/>
  <c r="O14" i="24"/>
  <c r="O15" i="24"/>
  <c r="O16" i="24"/>
  <c r="O17" i="24"/>
  <c r="O18" i="24"/>
  <c r="O19" i="24"/>
  <c r="O20" i="24"/>
  <c r="O21" i="24"/>
  <c r="O22" i="24"/>
  <c r="O23" i="24"/>
  <c r="O24" i="24"/>
  <c r="O25" i="24"/>
  <c r="O26" i="24"/>
  <c r="O27" i="24"/>
  <c r="O28" i="24"/>
  <c r="O29" i="24"/>
  <c r="O30" i="24"/>
  <c r="O31" i="24"/>
  <c r="O32" i="24"/>
  <c r="O33" i="24"/>
  <c r="O34" i="24"/>
  <c r="O35" i="24"/>
  <c r="O36" i="24"/>
  <c r="O37" i="24"/>
  <c r="O38" i="24"/>
  <c r="O39" i="24"/>
  <c r="O40" i="24"/>
  <c r="O41" i="24"/>
  <c r="O42" i="24"/>
  <c r="O43" i="24"/>
  <c r="O44" i="24"/>
  <c r="O45" i="24"/>
  <c r="O46" i="24"/>
  <c r="O47" i="24"/>
  <c r="O48" i="24"/>
  <c r="O49" i="24"/>
  <c r="N5" i="24"/>
  <c r="N6" i="24"/>
  <c r="N7" i="24"/>
  <c r="N8" i="24"/>
  <c r="N9" i="24"/>
  <c r="N10" i="24"/>
  <c r="N11" i="24"/>
  <c r="N12" i="24"/>
  <c r="N13" i="24"/>
  <c r="N14" i="24"/>
  <c r="N15" i="24"/>
  <c r="N16" i="24"/>
  <c r="N17" i="24"/>
  <c r="N18" i="24"/>
  <c r="N19" i="24"/>
  <c r="N20" i="24"/>
  <c r="N21" i="24"/>
  <c r="N22" i="24"/>
  <c r="N23" i="24"/>
  <c r="N24" i="24"/>
  <c r="N25" i="24"/>
  <c r="N26" i="24"/>
  <c r="N27" i="24"/>
  <c r="N28" i="24"/>
  <c r="N29" i="24"/>
  <c r="N30" i="24"/>
  <c r="N31" i="24"/>
  <c r="N32" i="24"/>
  <c r="N33" i="24"/>
  <c r="N34" i="24"/>
  <c r="N35" i="24"/>
  <c r="N36" i="24"/>
  <c r="N37" i="24"/>
  <c r="N38" i="24"/>
  <c r="N39" i="24"/>
  <c r="N40" i="24"/>
  <c r="N41" i="24"/>
  <c r="N42" i="24"/>
  <c r="N43" i="24"/>
  <c r="N44" i="24"/>
  <c r="N45" i="24"/>
  <c r="N46" i="24"/>
  <c r="N47" i="24"/>
  <c r="N48" i="24"/>
  <c r="N49" i="24"/>
  <c r="M5" i="22"/>
  <c r="L5" i="22"/>
  <c r="K5" i="22"/>
  <c r="J5" i="22"/>
  <c r="M7" i="20"/>
  <c r="M8" i="20"/>
  <c r="M9" i="20"/>
  <c r="M10" i="20"/>
  <c r="M11" i="20"/>
  <c r="M12" i="20"/>
  <c r="M13" i="20"/>
  <c r="M14" i="20"/>
  <c r="M15" i="20"/>
  <c r="M16" i="20"/>
  <c r="M17" i="20"/>
  <c r="M18" i="20"/>
  <c r="L7" i="20"/>
  <c r="L8" i="20"/>
  <c r="L9" i="20"/>
  <c r="L10" i="20"/>
  <c r="L11" i="20"/>
  <c r="L12" i="20"/>
  <c r="L13" i="20"/>
  <c r="L14" i="20"/>
  <c r="L15" i="20"/>
  <c r="L16" i="20"/>
  <c r="L17" i="20"/>
  <c r="L18" i="20"/>
  <c r="K8" i="20"/>
  <c r="K9" i="20"/>
  <c r="K10" i="20"/>
  <c r="K11" i="20"/>
  <c r="K12" i="20"/>
  <c r="K13" i="20"/>
  <c r="K14" i="20"/>
  <c r="K15" i="20"/>
  <c r="K16" i="20"/>
  <c r="K17" i="20"/>
  <c r="K18" i="20"/>
  <c r="J7" i="20"/>
  <c r="J8" i="20"/>
  <c r="J9" i="20"/>
  <c r="J10" i="20"/>
  <c r="J11" i="20"/>
  <c r="J12" i="20"/>
  <c r="J13" i="20"/>
  <c r="J14" i="20"/>
  <c r="J15" i="20"/>
  <c r="J16" i="20"/>
  <c r="J17" i="20"/>
  <c r="J18" i="20"/>
  <c r="C8" i="35"/>
  <c r="C6" i="34"/>
  <c r="D6" i="26"/>
  <c r="E6" i="26" s="1"/>
  <c r="M4" i="24"/>
  <c r="L4" i="24"/>
  <c r="K4" i="24"/>
  <c r="J4" i="24"/>
  <c r="I4" i="24"/>
  <c r="H4" i="24"/>
  <c r="N4" i="24" s="1"/>
  <c r="G4" i="24"/>
  <c r="F4" i="24"/>
  <c r="E4" i="24"/>
  <c r="D4" i="24"/>
  <c r="P4" i="24" s="1"/>
  <c r="C4" i="24"/>
  <c r="O4" i="24" s="1"/>
  <c r="I5" i="20"/>
  <c r="I4" i="53" s="1"/>
  <c r="H5" i="20"/>
  <c r="H4" i="53" s="1"/>
  <c r="G5" i="20"/>
  <c r="G4" i="53" s="1"/>
  <c r="F5" i="20"/>
  <c r="F4" i="53" s="1"/>
  <c r="E5" i="20"/>
  <c r="D5" i="20"/>
  <c r="C5" i="20"/>
  <c r="C6" i="53" l="1"/>
  <c r="E6" i="53"/>
  <c r="D6" i="53"/>
  <c r="B6" i="53"/>
  <c r="L5" i="20"/>
  <c r="M5" i="20"/>
  <c r="K5" i="20"/>
  <c r="L4" i="22"/>
  <c r="S4" i="24"/>
  <c r="Q4" i="24"/>
  <c r="R4" i="24"/>
  <c r="M4" i="22"/>
  <c r="H6" i="53" l="1"/>
  <c r="G6" i="53"/>
  <c r="F6" i="53"/>
  <c r="I6" i="53"/>
  <c r="F22" i="10"/>
  <c r="G22" i="10"/>
  <c r="E22" i="10"/>
  <c r="G4" i="19" l="1"/>
  <c r="H4" i="19"/>
</calcChain>
</file>

<file path=xl/sharedStrings.xml><?xml version="1.0" encoding="utf-8"?>
<sst xmlns="http://schemas.openxmlformats.org/spreadsheetml/2006/main" count="1829" uniqueCount="1078">
  <si>
    <t>IPO Facts and Figures: Patents, trade mark, designs and hearings 2025</t>
  </si>
  <si>
    <t>Source: Intellectual Property Office administrative data</t>
  </si>
  <si>
    <t>Lead Statistician: Virag Patel</t>
  </si>
  <si>
    <t>statistics@ipo.gov.uk</t>
  </si>
  <si>
    <t>Contents:</t>
  </si>
  <si>
    <t>Title</t>
  </si>
  <si>
    <t>Table 1:</t>
  </si>
  <si>
    <t>Summary of all registered rights</t>
  </si>
  <si>
    <t>Patents</t>
  </si>
  <si>
    <t>Table 2.1a:</t>
  </si>
  <si>
    <t>Patent applications, publications and grants by region</t>
  </si>
  <si>
    <t>Table 2.1b:</t>
  </si>
  <si>
    <t>Table 2.1c:</t>
  </si>
  <si>
    <t>Patent applications and grants, by filing route</t>
  </si>
  <si>
    <t>Table 2.2:</t>
  </si>
  <si>
    <t>Published applications and granted patents by International Patent Classification (IPC)</t>
  </si>
  <si>
    <t>Table 2.3a:</t>
  </si>
  <si>
    <t>Top 50 applicants (Patent applications)</t>
  </si>
  <si>
    <t>Table 2.3b:</t>
  </si>
  <si>
    <t>Top 50 applicants (Patent grants)</t>
  </si>
  <si>
    <t>Table 2.4a:</t>
  </si>
  <si>
    <t>Applications with/without priority claim</t>
  </si>
  <si>
    <t>Table 2.4b:</t>
  </si>
  <si>
    <t>Requests for search and examination</t>
  </si>
  <si>
    <t>Table 2.5:</t>
  </si>
  <si>
    <t>Patent renewals by year of patent lifespan</t>
  </si>
  <si>
    <t>Table 2.6:</t>
  </si>
  <si>
    <t>UK and Non-UK patent applications, publications and grants</t>
  </si>
  <si>
    <t>Table 2.7:</t>
  </si>
  <si>
    <t>Green channel applications</t>
  </si>
  <si>
    <t>Table 2.8:</t>
  </si>
  <si>
    <t>Supplementary Protection Certificates</t>
  </si>
  <si>
    <t>Table 2.9a:</t>
  </si>
  <si>
    <t>National Security patents</t>
  </si>
  <si>
    <t>Table 2.9b:</t>
  </si>
  <si>
    <t>National Security patents: applications declassified</t>
  </si>
  <si>
    <t>Table 2.9c:</t>
  </si>
  <si>
    <t>National Security patents: applications in force</t>
  </si>
  <si>
    <t>Table 2.10:</t>
  </si>
  <si>
    <t>Extensions of period for payment of patent renewal fees</t>
  </si>
  <si>
    <t>Table 2.11:</t>
  </si>
  <si>
    <t>Licenses of right</t>
  </si>
  <si>
    <t>Table 2.12:</t>
  </si>
  <si>
    <t>Ex parte post-grant cases decided without a hearing or reasoned decision</t>
  </si>
  <si>
    <t>Trade Marks</t>
  </si>
  <si>
    <t>Table 3.1a:</t>
  </si>
  <si>
    <t>Domestic trade mark applications and registrations (including classes) by region</t>
  </si>
  <si>
    <t>Table 3.1b:</t>
  </si>
  <si>
    <t>Table 3.2:</t>
  </si>
  <si>
    <t>International trade mark applications and registrations (including classes) by national office of origin</t>
  </si>
  <si>
    <t>Table 3.3:</t>
  </si>
  <si>
    <t>Classification of trade marks for goods and services published and registered</t>
  </si>
  <si>
    <t>Table 3.4:</t>
  </si>
  <si>
    <t>Top 10 applicants (Trade mark applications)</t>
  </si>
  <si>
    <t>Table 3.5:</t>
  </si>
  <si>
    <t>Top 50 applicants (Trade mark registrations)</t>
  </si>
  <si>
    <t>Table 3.6:</t>
  </si>
  <si>
    <t>Domestic UK and Non-UK trade mark applications and registrations (including classes)</t>
  </si>
  <si>
    <t>Table 3.7:</t>
  </si>
  <si>
    <t>Maintenance of the trade mark register</t>
  </si>
  <si>
    <t>Designs</t>
  </si>
  <si>
    <t>Table 4.1a:</t>
  </si>
  <si>
    <t>Design applications and registrations by region</t>
  </si>
  <si>
    <t>Table 4.1b:</t>
  </si>
  <si>
    <t>Design applications by country</t>
  </si>
  <si>
    <t>Table 4.2:</t>
  </si>
  <si>
    <t>Design applications by classification of goods</t>
  </si>
  <si>
    <t>Table 4.3:</t>
  </si>
  <si>
    <t>Top 10 applicants (Designs registered)</t>
  </si>
  <si>
    <t>Table 4.4:</t>
  </si>
  <si>
    <t>Top 50 applicants (Design registrations)</t>
  </si>
  <si>
    <t>Table 4.5:</t>
  </si>
  <si>
    <t>Designs applications with/without priority claim</t>
  </si>
  <si>
    <t>Table 4.6:</t>
  </si>
  <si>
    <t>Non-UK designs applications</t>
  </si>
  <si>
    <t>Table 4.7:</t>
  </si>
  <si>
    <t>Design renewals by extension period</t>
  </si>
  <si>
    <t>Hearings</t>
  </si>
  <si>
    <t>Table 5.1:</t>
  </si>
  <si>
    <t>Ex parte patent hearings outcomes by type</t>
  </si>
  <si>
    <t>Table 5.2:</t>
  </si>
  <si>
    <t>Patent hearings: "requests for an opinion" filed, issued, refused and withdrawn</t>
  </si>
  <si>
    <t>Table 5.3:</t>
  </si>
  <si>
    <t xml:space="preserve">Trade Mark Hearings: Hearings and Appeals </t>
  </si>
  <si>
    <t>Table 5.4:</t>
  </si>
  <si>
    <t>Trade Mark Hearings: Oppositions to Trade Mark Registration</t>
  </si>
  <si>
    <t>Table 5.5:</t>
  </si>
  <si>
    <t>Trade Mark Hearings: Revocation, Invalidity, and Rectification</t>
  </si>
  <si>
    <t>Table 5.6:</t>
  </si>
  <si>
    <t>Design Hearings: Cancellations and Invalidations</t>
  </si>
  <si>
    <t>Annex</t>
  </si>
  <si>
    <t xml:space="preserve">Annex 1: </t>
  </si>
  <si>
    <t>Introduction to patents</t>
  </si>
  <si>
    <t xml:space="preserve">Annex 2: </t>
  </si>
  <si>
    <t>Introduction to trade marks</t>
  </si>
  <si>
    <t xml:space="preserve">Annex 3: </t>
  </si>
  <si>
    <t>Introduction to designs</t>
  </si>
  <si>
    <t>Notes</t>
  </si>
  <si>
    <t>Data Sources</t>
  </si>
  <si>
    <t>A snapshot of the IPO administration database was taken between April and June 2026 to compile these statistics. Minor variations in the statistics may occur between IPO monthly and IPO annual statistics due to late entries into the IPO databases. Late entries will mostly occur with paper-filed applications as they are dated on the post mark date received to the office, delays might occur while processing.</t>
  </si>
  <si>
    <r>
      <t>Patents: A "snapshot" of administrative patent data was taken in June 2026</t>
    </r>
    <r>
      <rPr>
        <sz val="11"/>
        <rFont val="Arial"/>
        <family val="2"/>
      </rPr>
      <t>.</t>
    </r>
    <r>
      <rPr>
        <sz val="11"/>
        <color theme="1"/>
        <rFont val="Arial"/>
        <family val="2"/>
      </rPr>
      <t xml:space="preserve"> The data covers applications, publications, grants, international patent classification (IPC), requests for search and examination, renewal fees, green channel applications, supplementary protection certificates (SPC), national security patents, extensions, licences of right, and hearings. The snapshot is not taken immediately after the end of the calendar year to ensure that the data is as accurate as possible. This allows for any manual corrections to the database, and to accommodate the patent period of grace whereby an applicant is accorded a filing date if they make the payment within a month. </t>
    </r>
  </si>
  <si>
    <t xml:space="preserve">Trade Marks: A "snapshot" of administrative trade marks data was taken in April 2026. The data covers applications, registrations, international registrations, and renewals. The snapshot is not taken immediately after the end of the calendar year to ensure that the data is as accurate as possible. This allows for any manual corrections to the database, and to accommodate the trade mark period of grace whereby an applicant is accorded a filing date if they make the payment within a month. </t>
  </si>
  <si>
    <r>
      <t xml:space="preserve">Designs: A "snapshot" of administrative designs data was taken in April 2026. The data covers </t>
    </r>
    <r>
      <rPr>
        <sz val="11"/>
        <rFont val="Arial"/>
        <family val="2"/>
      </rPr>
      <t xml:space="preserve">applications, registrations, and renewals. The snapshot is not taken immediately after the end of the calendar year to ensure that the data is as accurate as possible. This allows for any manual corrections to the database, and to accommodate the design period of grace whereby an applicant is accorded a filing date if they make the payment within a month. </t>
    </r>
  </si>
  <si>
    <t>Hearings: Hearings data are manually collated throughout the year and updated as the hearings progress. The data covers Patent hearings (Ex parte, hearings with requests for an opinion filled, issued, or withdrawn), Trade Mark hearings (objections and appeals, oppositions to trade mark registrations, revocations, invalidity, and rectifications), Designs hearings (ex parte and appeals, cancellations and invalidations). Data for 2025 was captured in April 2026.</t>
  </si>
  <si>
    <t>Statistics relating to: Appeals to Appointed Person (Ex Parte cases) and Appeals made direct to the Court have been removed from this publication pending an internal quality assurance review of data collection method</t>
  </si>
  <si>
    <t>Use of IPO Facts and Figures</t>
  </si>
  <si>
    <t>Further information about the process of applying for intellectual property rights can be found in the Annex sheets and the end of this document:</t>
  </si>
  <si>
    <t>Annex 1: Patents</t>
  </si>
  <si>
    <t>Annex 2: Trade Marks</t>
  </si>
  <si>
    <t>Annex 3: Designs</t>
  </si>
  <si>
    <t>Links to further information about Intellectual Property Office services</t>
  </si>
  <si>
    <t>The IPO has published detailed guides relating to the use of patent and trade mark data which can be found by following the links below:</t>
  </si>
  <si>
    <t>The patent guide: https://www.gov.uk/government/publications/the-patent-guide</t>
  </si>
  <si>
    <t>The trade mark guide: https://www.gov.uk/government/publications/the-trade-mark-guide</t>
  </si>
  <si>
    <t xml:space="preserve">Patents: https://www.gov.uk/topic/intellectual-property/patents </t>
  </si>
  <si>
    <t>Trade Marks: https://www.gov.uk/topic/intellectual-property/trade-marks</t>
  </si>
  <si>
    <t>Designs: https://www.gov.uk/topic/intellectual-property/designs</t>
  </si>
  <si>
    <t>Law and Practice: https://www.gov.uk/topic/intellectual-property/law-practice</t>
  </si>
  <si>
    <t>Change log 2025 to 2026</t>
  </si>
  <si>
    <t>Table 2.1c - Data is no longer taken from IPO's monthly statistics publication. The data is now taken at time of snapshot, therefore is likely to be more up-to-date</t>
  </si>
  <si>
    <t>Table 2.10 - Table is excluded for the 2025 publication. As we don’t currently have an accurate method for counting extensions of time for late filed renewals. This table has therefore been removed until we are able to provide accurate counts.</t>
  </si>
  <si>
    <t>Table 1: Summary of all registered rights</t>
  </si>
  <si>
    <t>Back to contents</t>
  </si>
  <si>
    <t>United Kingdom, 2016 to 2025</t>
  </si>
  <si>
    <t>2016</t>
  </si>
  <si>
    <t>2017</t>
  </si>
  <si>
    <t>2018</t>
  </si>
  <si>
    <t>2019</t>
  </si>
  <si>
    <t>2020</t>
  </si>
  <si>
    <t>2021</t>
  </si>
  <si>
    <t>2022</t>
  </si>
  <si>
    <t>2023</t>
  </si>
  <si>
    <t>2024</t>
  </si>
  <si>
    <t>2025</t>
  </si>
  <si>
    <t>Change 2024 to 2025 (%)</t>
  </si>
  <si>
    <t>Trade marks registrations</t>
  </si>
  <si>
    <t>Design applications</t>
  </si>
  <si>
    <t>Source: Intellectual Property Office</t>
  </si>
  <si>
    <t>A snapshot of the IPO administration database was taken in between April and June 2026 to compile these statistics. Minor variations in the statistics may occur between IPO monthly and IPO annual statistics due to late entries into the IPO databases. Late entries will mostly occur with paper-filed applications as they are dated on the post mark date received to the office, delays might occur while processing.</t>
  </si>
  <si>
    <r>
      <t>Table 2.1a: Patent applications, publications and grants</t>
    </r>
    <r>
      <rPr>
        <b/>
        <vertAlign val="superscript"/>
        <sz val="11"/>
        <rFont val="Arial"/>
        <family val="2"/>
      </rPr>
      <t>1</t>
    </r>
    <r>
      <rPr>
        <b/>
        <sz val="11"/>
        <rFont val="Arial"/>
        <family val="2"/>
      </rPr>
      <t xml:space="preserve"> by region</t>
    </r>
    <r>
      <rPr>
        <b/>
        <vertAlign val="superscript"/>
        <sz val="11"/>
        <rFont val="Arial"/>
        <family val="2"/>
      </rPr>
      <t>2</t>
    </r>
  </si>
  <si>
    <t>United Kingdom, 2024 to 2025</t>
  </si>
  <si>
    <t>Region</t>
  </si>
  <si>
    <t>Applications Filed, 2024</t>
  </si>
  <si>
    <t>Applications Published, 2024</t>
  </si>
  <si>
    <t>Patents Granted, 2024</t>
  </si>
  <si>
    <t>Applications Filed, 2025</t>
  </si>
  <si>
    <t>Applications Published, 2025</t>
  </si>
  <si>
    <t>Patents Granted, 2025</t>
  </si>
  <si>
    <t>Applications Filed % change 2024 to 2025</t>
  </si>
  <si>
    <t>Applications Published % change 2024 to 2025</t>
  </si>
  <si>
    <t>Patents Granted % change 2024 to 2025</t>
  </si>
  <si>
    <t>United Kingdom (total)</t>
  </si>
  <si>
    <t>East Midlands</t>
  </si>
  <si>
    <t>East of England</t>
  </si>
  <si>
    <t>London</t>
  </si>
  <si>
    <t>North East</t>
  </si>
  <si>
    <t>North West</t>
  </si>
  <si>
    <t>Northern Ireland</t>
  </si>
  <si>
    <t>Scotland</t>
  </si>
  <si>
    <t>South East</t>
  </si>
  <si>
    <t>South West</t>
  </si>
  <si>
    <t>Wales</t>
  </si>
  <si>
    <t>West Midlands</t>
  </si>
  <si>
    <t>Yorkshire and The Humber</t>
  </si>
  <si>
    <r>
      <t>Unmatched Postcodes</t>
    </r>
    <r>
      <rPr>
        <vertAlign val="superscript"/>
        <sz val="11"/>
        <rFont val="Arial"/>
        <family val="2"/>
      </rPr>
      <t>3</t>
    </r>
  </si>
  <si>
    <r>
      <rPr>
        <vertAlign val="superscript"/>
        <sz val="10"/>
        <rFont val="Arial"/>
        <family val="2"/>
      </rPr>
      <t xml:space="preserve">1 </t>
    </r>
    <r>
      <rPr>
        <sz val="10"/>
        <rFont val="Arial"/>
        <family val="2"/>
      </rPr>
      <t>Patent applications, publications and grants for UK patents (Patent Cooperation Treaty and direct filings to the UK Intellectual Property Office)</t>
    </r>
  </si>
  <si>
    <r>
      <rPr>
        <vertAlign val="superscript"/>
        <sz val="10"/>
        <rFont val="Arial"/>
        <family val="2"/>
      </rPr>
      <t>2</t>
    </r>
    <r>
      <rPr>
        <sz val="10"/>
        <rFont val="Arial"/>
        <family val="2"/>
      </rPr>
      <t xml:space="preserve"> Region based on address given for the first named applicant</t>
    </r>
  </si>
  <si>
    <r>
      <rPr>
        <vertAlign val="superscript"/>
        <sz val="10"/>
        <rFont val="Arial"/>
        <family val="2"/>
      </rPr>
      <t>3</t>
    </r>
    <r>
      <rPr>
        <sz val="10"/>
        <rFont val="Arial"/>
        <family val="2"/>
      </rPr>
      <t xml:space="preserve"> Unmatched postcodes are a result of incomplete address details at point of capture.</t>
    </r>
  </si>
  <si>
    <r>
      <t>Table 2.1b: Patent applications, publications and grants</t>
    </r>
    <r>
      <rPr>
        <b/>
        <vertAlign val="superscript"/>
        <sz val="11"/>
        <color theme="1"/>
        <rFont val="Arial"/>
        <family val="2"/>
      </rPr>
      <t>1</t>
    </r>
    <r>
      <rPr>
        <b/>
        <sz val="11"/>
        <color theme="1"/>
        <rFont val="Arial"/>
        <family val="2"/>
      </rPr>
      <t xml:space="preserve"> by country</t>
    </r>
    <r>
      <rPr>
        <b/>
        <vertAlign val="superscript"/>
        <sz val="11"/>
        <color theme="1"/>
        <rFont val="Arial"/>
        <family val="2"/>
      </rPr>
      <t>2</t>
    </r>
    <r>
      <rPr>
        <b/>
        <sz val="11"/>
        <color theme="1"/>
        <rFont val="Arial"/>
        <family val="2"/>
      </rPr>
      <t xml:space="preserve"> (excluding UK)</t>
    </r>
  </si>
  <si>
    <t>Country</t>
  </si>
  <si>
    <r>
      <rPr>
        <b/>
        <sz val="11"/>
        <color rgb="FF000000"/>
        <rFont val="Arial"/>
      </rPr>
      <t>Applications Filed, 2025</t>
    </r>
    <r>
      <rPr>
        <b/>
        <vertAlign val="superscript"/>
        <sz val="11"/>
        <color rgb="FF000000"/>
        <rFont val="Arial"/>
      </rPr>
      <t>2</t>
    </r>
  </si>
  <si>
    <r>
      <rPr>
        <b/>
        <sz val="11"/>
        <color rgb="FF000000"/>
        <rFont val="Arial"/>
      </rPr>
      <t>Applications Published, 2025</t>
    </r>
    <r>
      <rPr>
        <b/>
        <vertAlign val="superscript"/>
        <sz val="11"/>
        <color rgb="FF000000"/>
        <rFont val="Arial"/>
      </rPr>
      <t>2</t>
    </r>
  </si>
  <si>
    <r>
      <rPr>
        <b/>
        <sz val="11"/>
        <color rgb="FF000000"/>
        <rFont val="Arial"/>
      </rPr>
      <t>Patents Granted, 2025</t>
    </r>
    <r>
      <rPr>
        <b/>
        <vertAlign val="superscript"/>
        <sz val="11"/>
        <color rgb="FF000000"/>
        <rFont val="Arial"/>
      </rPr>
      <t>2</t>
    </r>
  </si>
  <si>
    <t>United States of America</t>
  </si>
  <si>
    <t>China</t>
  </si>
  <si>
    <t>Germany</t>
  </si>
  <si>
    <t>Japan</t>
  </si>
  <si>
    <t>Republic of Korea</t>
  </si>
  <si>
    <t>Switzerland</t>
  </si>
  <si>
    <t>Singapore</t>
  </si>
  <si>
    <t>Ireland</t>
  </si>
  <si>
    <t>Finland</t>
  </si>
  <si>
    <t>Norway</t>
  </si>
  <si>
    <t>Canada</t>
  </si>
  <si>
    <t>France (including Overseas Departments and Territories)</t>
  </si>
  <si>
    <t>Netherlands</t>
  </si>
  <si>
    <t>India</t>
  </si>
  <si>
    <t>Taiwan</t>
  </si>
  <si>
    <t>Sweden</t>
  </si>
  <si>
    <t>Australia</t>
  </si>
  <si>
    <t>Israel</t>
  </si>
  <si>
    <t>Saudi Arabia</t>
  </si>
  <si>
    <t>Hong Kong</t>
  </si>
  <si>
    <t>Spain</t>
  </si>
  <si>
    <t>Belgium</t>
  </si>
  <si>
    <t>Luxembourg</t>
  </si>
  <si>
    <t>Brazil</t>
  </si>
  <si>
    <t>Italy</t>
  </si>
  <si>
    <t>Denmark</t>
  </si>
  <si>
    <t>Türkiye</t>
  </si>
  <si>
    <t>South Africa</t>
  </si>
  <si>
    <t>New Zealand (including the Cook Islands, Niue and Tokelau)</t>
  </si>
  <si>
    <t>United Arab Emirates</t>
  </si>
  <si>
    <t>Unknown</t>
  </si>
  <si>
    <t>Bosnia and Herzegovina</t>
  </si>
  <si>
    <t>Malta</t>
  </si>
  <si>
    <t>Austria</t>
  </si>
  <si>
    <t>Egypt</t>
  </si>
  <si>
    <t>Bulgaria</t>
  </si>
  <si>
    <t>Croatia</t>
  </si>
  <si>
    <t>Isle of Man</t>
  </si>
  <si>
    <t>Greece</t>
  </si>
  <si>
    <t>Estonia</t>
  </si>
  <si>
    <t>Islamic Republic of Iran</t>
  </si>
  <si>
    <t>Malaysia</t>
  </si>
  <si>
    <t>Pakistan</t>
  </si>
  <si>
    <t>Slovenia</t>
  </si>
  <si>
    <t>Cyprus</t>
  </si>
  <si>
    <t>Portugal</t>
  </si>
  <si>
    <t>Channel Islands</t>
  </si>
  <si>
    <t>Czechia</t>
  </si>
  <si>
    <t>Russian Federation</t>
  </si>
  <si>
    <t>Cayman Islands</t>
  </si>
  <si>
    <t>Iceland</t>
  </si>
  <si>
    <t>Indonesia</t>
  </si>
  <si>
    <t>Iraq</t>
  </si>
  <si>
    <t>Liechtenstein</t>
  </si>
  <si>
    <t>Serbia</t>
  </si>
  <si>
    <t>Jordan</t>
  </si>
  <si>
    <t>Lithuania</t>
  </si>
  <si>
    <t>Mauritius</t>
  </si>
  <si>
    <t>Montenegro</t>
  </si>
  <si>
    <t>Poland</t>
  </si>
  <si>
    <t>Slovakia</t>
  </si>
  <si>
    <t>Thailand</t>
  </si>
  <si>
    <t>Bahamas</t>
  </si>
  <si>
    <t>Bermuda</t>
  </si>
  <si>
    <t>British Virgin Islands</t>
  </si>
  <si>
    <t>Mexico</t>
  </si>
  <si>
    <t>Puerto Rico</t>
  </si>
  <si>
    <t>Argentina</t>
  </si>
  <si>
    <t>Gibraltar</t>
  </si>
  <si>
    <t>Kenya</t>
  </si>
  <si>
    <t>Libyan Arab Jamahiriya</t>
  </si>
  <si>
    <t>Romania</t>
  </si>
  <si>
    <t>Seychelles</t>
  </si>
  <si>
    <t>Ukraine</t>
  </si>
  <si>
    <t>Azerbaijan</t>
  </si>
  <si>
    <t>Bangladesh</t>
  </si>
  <si>
    <t>Barbados</t>
  </si>
  <si>
    <t>Belize</t>
  </si>
  <si>
    <t>Chile</t>
  </si>
  <si>
    <t>Cuba</t>
  </si>
  <si>
    <t>Ethiopia</t>
  </si>
  <si>
    <t>Hungary</t>
  </si>
  <si>
    <t>Mauritania</t>
  </si>
  <si>
    <t>Nigeria</t>
  </si>
  <si>
    <t>Philippines</t>
  </si>
  <si>
    <t>Qatar</t>
  </si>
  <si>
    <t>Uganda</t>
  </si>
  <si>
    <t>Uruguay</t>
  </si>
  <si>
    <t>Vietnam</t>
  </si>
  <si>
    <t>Algeria</t>
  </si>
  <si>
    <t>Andorra</t>
  </si>
  <si>
    <t>Bahrain</t>
  </si>
  <si>
    <t>Colombia</t>
  </si>
  <si>
    <t>Ghana</t>
  </si>
  <si>
    <t>Honduras</t>
  </si>
  <si>
    <t>Jamaica</t>
  </si>
  <si>
    <t>Kuwait</t>
  </si>
  <si>
    <t>Latvia</t>
  </si>
  <si>
    <t>Lebanon</t>
  </si>
  <si>
    <t>Moldova</t>
  </si>
  <si>
    <t>Morocco</t>
  </si>
  <si>
    <t>Namibia</t>
  </si>
  <si>
    <t>Panama</t>
  </si>
  <si>
    <t>Republic of Macedonia</t>
  </si>
  <si>
    <t>Samoa</t>
  </si>
  <si>
    <t>Sri Lanka</t>
  </si>
  <si>
    <t>Total</t>
  </si>
  <si>
    <r>
      <rPr>
        <vertAlign val="superscript"/>
        <sz val="10"/>
        <color theme="1"/>
        <rFont val="Arial"/>
        <family val="2"/>
      </rPr>
      <t xml:space="preserve">1 </t>
    </r>
    <r>
      <rPr>
        <sz val="10"/>
        <color theme="1"/>
        <rFont val="Arial"/>
        <family val="2"/>
      </rPr>
      <t>Patent applications, publications and grants for UK patents (Patent Cooperation Treaty and direct filings to the UK Intellectual Property Office)</t>
    </r>
  </si>
  <si>
    <r>
      <rPr>
        <vertAlign val="superscript"/>
        <sz val="10"/>
        <color rgb="FF000000"/>
        <rFont val="Arial"/>
        <family val="2"/>
      </rPr>
      <t>2</t>
    </r>
    <r>
      <rPr>
        <sz val="10"/>
        <color rgb="FF000000"/>
        <rFont val="Arial"/>
        <family val="2"/>
      </rPr>
      <t xml:space="preserve"> Countries are only listed in the table if they have a count greater than 0 in any category for one or both years. Countries not present in this table can be assumed to have had no applications, publications or grants in either year. Country is based on address given for the first named applicant.</t>
    </r>
  </si>
  <si>
    <t>Table 2.1c: Patent applications and grants, by filing route</t>
  </si>
  <si>
    <t>2024 to 2025</t>
  </si>
  <si>
    <t>Year</t>
  </si>
  <si>
    <t>Patents - domestic applications</t>
  </si>
  <si>
    <t>Patents -  PCT applications</t>
  </si>
  <si>
    <t>Patents - total applications</t>
  </si>
  <si>
    <t>Patents - domestic grants</t>
  </si>
  <si>
    <t>Patents - PCT grants</t>
  </si>
  <si>
    <t xml:space="preserve">Patents - total grants by IPO of the UK </t>
  </si>
  <si>
    <t>Applications filed % change 2024 to 2025</t>
  </si>
  <si>
    <r>
      <t>Table 2.2: Published applications and granted patents by International Patent Classification (IPC)</t>
    </r>
    <r>
      <rPr>
        <b/>
        <vertAlign val="superscript"/>
        <sz val="11"/>
        <color theme="1"/>
        <rFont val="Arial"/>
        <family val="2"/>
      </rPr>
      <t>1</t>
    </r>
  </si>
  <si>
    <t>IPC code</t>
  </si>
  <si>
    <t>IPC Classification</t>
  </si>
  <si>
    <r>
      <t>Applications Published, 2025</t>
    </r>
    <r>
      <rPr>
        <b/>
        <vertAlign val="superscript"/>
        <sz val="11"/>
        <color theme="1"/>
        <rFont val="Arial"/>
        <family val="2"/>
      </rPr>
      <t>2</t>
    </r>
  </si>
  <si>
    <r>
      <t>Patents Granted, 2025</t>
    </r>
    <r>
      <rPr>
        <b/>
        <vertAlign val="superscript"/>
        <sz val="11"/>
        <color rgb="FF000000"/>
        <rFont val="Arial"/>
        <family val="2"/>
      </rPr>
      <t>2</t>
    </r>
  </si>
  <si>
    <t>Applications Published, % change 2024 to 2025</t>
  </si>
  <si>
    <t>Patents Granted, % change 2024 to 2025</t>
  </si>
  <si>
    <t>A01</t>
  </si>
  <si>
    <t>Agriculture</t>
  </si>
  <si>
    <t>A21 - A24</t>
  </si>
  <si>
    <t>Foodstuffs; Tobacco</t>
  </si>
  <si>
    <t>A41 - A47</t>
  </si>
  <si>
    <t>Personal or Domestic articles</t>
  </si>
  <si>
    <t>A61 - A99</t>
  </si>
  <si>
    <t>Health; Life-Saving; Amusement</t>
  </si>
  <si>
    <t>B01 - B09</t>
  </si>
  <si>
    <t>Seperating; Mixing</t>
  </si>
  <si>
    <t>B21 - B33</t>
  </si>
  <si>
    <t>Shaping</t>
  </si>
  <si>
    <t>B41 - B44</t>
  </si>
  <si>
    <t>Printing</t>
  </si>
  <si>
    <t>B60 - B68</t>
  </si>
  <si>
    <t>Transporting</t>
  </si>
  <si>
    <t>B81 - B99</t>
  </si>
  <si>
    <t>Micro-structural technology; Nano-technology</t>
  </si>
  <si>
    <t>C01 - C14</t>
  </si>
  <si>
    <t>Chemistry</t>
  </si>
  <si>
    <t>C21 - C30</t>
  </si>
  <si>
    <t>Metallurgy</t>
  </si>
  <si>
    <t>C40 - C99</t>
  </si>
  <si>
    <t>Combinatorial Technology</t>
  </si>
  <si>
    <t>D01 - D07</t>
  </si>
  <si>
    <t>Textiles or flexible materials</t>
  </si>
  <si>
    <t>D21 - D99</t>
  </si>
  <si>
    <t>Paper</t>
  </si>
  <si>
    <t>E01 - E06</t>
  </si>
  <si>
    <t>Building</t>
  </si>
  <si>
    <t>E21 - E99</t>
  </si>
  <si>
    <t>Earth or Rock Drilling; Mining</t>
  </si>
  <si>
    <t>F01 - F04</t>
  </si>
  <si>
    <t>Engines or Pumps</t>
  </si>
  <si>
    <t>F15 - F17</t>
  </si>
  <si>
    <t>Engineering in general</t>
  </si>
  <si>
    <t>F21 - F28</t>
  </si>
  <si>
    <t>Lighting; Heating</t>
  </si>
  <si>
    <t>F41 - F99</t>
  </si>
  <si>
    <t>Weapons; Blasting</t>
  </si>
  <si>
    <t>G01 - G16</t>
  </si>
  <si>
    <t>Instruments</t>
  </si>
  <si>
    <t>G21 - G99</t>
  </si>
  <si>
    <t>Nucleonics</t>
  </si>
  <si>
    <t>H01 - H99</t>
  </si>
  <si>
    <t>Electricity</t>
  </si>
  <si>
    <r>
      <rPr>
        <vertAlign val="superscript"/>
        <sz val="10"/>
        <color rgb="FF000000"/>
        <rFont val="Arial"/>
        <family val="2"/>
      </rPr>
      <t xml:space="preserve">1 </t>
    </r>
    <r>
      <rPr>
        <sz val="10"/>
        <color rgb="FF000000"/>
        <rFont val="Arial"/>
        <family val="2"/>
      </rPr>
      <t>Applications Published and Patents Granted by reference to their International Patent Classification (IPC), a hierarchical system for the classification of patents according to the different areas of technology to which they pertain.</t>
    </r>
  </si>
  <si>
    <t>Counts are based on the first / inventive IPC allocated to each application. For further information, please follow the link below:</t>
  </si>
  <si>
    <t xml:space="preserve">http://www.wipo.int/classifications/ipc/en/ </t>
  </si>
  <si>
    <t>Table 2.3a: Top 50 applicants (Patent applications)</t>
  </si>
  <si>
    <t xml:space="preserve">Disclaimer: Applicant name data is cleaned and matched to similar entries to consolidate inconsistent names provided to the office. </t>
  </si>
  <si>
    <t xml:space="preserve">The cleaning process relies on probabilistic matching and therefore may not find and group all applications from a single applicant.  </t>
  </si>
  <si>
    <t>Rank</t>
  </si>
  <si>
    <r>
      <t>Applicant</t>
    </r>
    <r>
      <rPr>
        <b/>
        <vertAlign val="superscript"/>
        <sz val="11"/>
        <color rgb="FF000000"/>
        <rFont val="Arial"/>
        <family val="2"/>
      </rPr>
      <t>1</t>
    </r>
  </si>
  <si>
    <t>Patent applications</t>
  </si>
  <si>
    <t>Total as a percentage of all patent applications</t>
  </si>
  <si>
    <t>Top 50 total</t>
  </si>
  <si>
    <t>Jaguar Land Rover Limited</t>
  </si>
  <si>
    <t>Dyson Technology Limited</t>
  </si>
  <si>
    <t>Mercedes-Benz Group AG</t>
  </si>
  <si>
    <t>Lenovo (Beijing) Limited</t>
  </si>
  <si>
    <t>International Business Machines Corporation</t>
  </si>
  <si>
    <t>Rolls-Royce plc</t>
  </si>
  <si>
    <t>Nokia Technologies Oy</t>
  </si>
  <si>
    <t>Samsung Electronics Co., Ltd.</t>
  </si>
  <si>
    <t>Halliburton Energy Services, Inc.</t>
  </si>
  <si>
    <t>LG Display Co., Ltd.</t>
  </si>
  <si>
    <t>Canon Kabushiki Kaisha</t>
  </si>
  <si>
    <t>Nicoventures Trading Limited</t>
  </si>
  <si>
    <t>Biaco Limited</t>
  </si>
  <si>
    <t>Bae Systems plc</t>
  </si>
  <si>
    <t>Agco International GmbH</t>
  </si>
  <si>
    <t>Lenovo (Singapore) Pte. Ltd.</t>
  </si>
  <si>
    <t>Airbus Operations Ltd</t>
  </si>
  <si>
    <t>Boe Technology Group Co., Ltd.</t>
  </si>
  <si>
    <t>Arm Ltd</t>
  </si>
  <si>
    <t>Oxford University Innovation Ltd</t>
  </si>
  <si>
    <t>Technip Energies France</t>
  </si>
  <si>
    <t>V-Nova International Ltd</t>
  </si>
  <si>
    <t>Cirrus Logic International Semiconductor Limited</t>
  </si>
  <si>
    <t>Johnson Matthey Davy Technologies Limited</t>
  </si>
  <si>
    <t>Cambridge Enterprise Ltd</t>
  </si>
  <si>
    <t>Thermo Fisher Scientific (Bremen) GmbH</t>
  </si>
  <si>
    <t>Cambridge Mechatronics Ltd</t>
  </si>
  <si>
    <t>Continental Automotive Technologies GmbH</t>
  </si>
  <si>
    <t>Imperial College Innovations Ltd</t>
  </si>
  <si>
    <t>Schlumberger Technology B.V.</t>
  </si>
  <si>
    <t>Imagination Technologies Limited</t>
  </si>
  <si>
    <t>Baker Hughes Oilfield Operations LLC</t>
  </si>
  <si>
    <t>Innospec Ltd</t>
  </si>
  <si>
    <t>Nokia Solutions and Networks Oy</t>
  </si>
  <si>
    <t>Coopervision International Limited</t>
  </si>
  <si>
    <t>EDWARDS LIMITED</t>
  </si>
  <si>
    <t>Vodafone Group Services Limited</t>
  </si>
  <si>
    <t>Micromass UK Limited</t>
  </si>
  <si>
    <t>Nec Corporation</t>
  </si>
  <si>
    <t>Eaton Intelligent Power Limited</t>
  </si>
  <si>
    <t>Apple Inc.</t>
  </si>
  <si>
    <t>Adobe Inc.</t>
  </si>
  <si>
    <t>Phinia Delphi Luxembourg Sarl</t>
  </si>
  <si>
    <t>Convatec Limited</t>
  </si>
  <si>
    <t>Largan Precision Co., Ltd.</t>
  </si>
  <si>
    <t>Leonardo UK Ltd</t>
  </si>
  <si>
    <t>Agco Corporation</t>
  </si>
  <si>
    <t>Envisics Ltd</t>
  </si>
  <si>
    <t>J.C. Bamford Excavators Ltd</t>
  </si>
  <si>
    <t>Dyson Operations PTE. LTD.</t>
  </si>
  <si>
    <r>
      <rPr>
        <vertAlign val="superscript"/>
        <sz val="10"/>
        <color theme="1"/>
        <rFont val="Arial"/>
        <family val="2"/>
      </rPr>
      <t>1</t>
    </r>
    <r>
      <rPr>
        <sz val="10"/>
        <color theme="1"/>
        <rFont val="Arial"/>
        <family val="2"/>
      </rPr>
      <t xml:space="preserve"> Applicant name data is cleaned and matched to similar entries to consolidate inconsistent names provided to the office. </t>
    </r>
  </si>
  <si>
    <t xml:space="preserve">The cleaning process relies on probabilistic matching and therefore may not find and group all applications from a single applicant. </t>
  </si>
  <si>
    <t>Only applications with company names supplied are considered. Individuals have been removed.</t>
  </si>
  <si>
    <t>Table 2.3b: Top 50 applicants (Patent grants)</t>
  </si>
  <si>
    <t>Patents granted</t>
  </si>
  <si>
    <t>Total as a percentage of all patent grants</t>
  </si>
  <si>
    <t>Arm Limited</t>
  </si>
  <si>
    <t>nVidia Corporation</t>
  </si>
  <si>
    <t>Phinia Delphi Luxembourg SARL</t>
  </si>
  <si>
    <t>Dr. Ing. h.c. F. Porsche Aktiengesellschaft</t>
  </si>
  <si>
    <t>Ocado Innovation Ltd</t>
  </si>
  <si>
    <t>CMR Surgical Limited</t>
  </si>
  <si>
    <t>Sano Development Limited</t>
  </si>
  <si>
    <t>British Telecommunications Public Limited Company</t>
  </si>
  <si>
    <t>Mitsubishi Electric Corporation</t>
  </si>
  <si>
    <t>Snap-on Incorporated</t>
  </si>
  <si>
    <t>Caterpillar Inc.</t>
  </si>
  <si>
    <t>Kimberly-Clark Worldwide, Inc.</t>
  </si>
  <si>
    <t>Jiangsu University</t>
  </si>
  <si>
    <t>Sony Interactive Entertainment Inc.</t>
  </si>
  <si>
    <t>Zebra Technologies Corporation</t>
  </si>
  <si>
    <t>Prevayl Innovations Limited</t>
  </si>
  <si>
    <t>Gyrus Medical Limited</t>
  </si>
  <si>
    <t>Guangdong Brunp Recycling Technology Co., Ltd.</t>
  </si>
  <si>
    <t>Motional AD LLC</t>
  </si>
  <si>
    <t>Skyworks Solutions, Inc.</t>
  </si>
  <si>
    <t>Elekta Ltd</t>
  </si>
  <si>
    <t>Motorola Mobility LLC</t>
  </si>
  <si>
    <t>Kabushiki Kaisha Toshiba</t>
  </si>
  <si>
    <t>LG Display Co., Ltd</t>
  </si>
  <si>
    <t>Equinor Energy AS</t>
  </si>
  <si>
    <r>
      <t>Table 2.4a: Applications with/without priority claim</t>
    </r>
    <r>
      <rPr>
        <b/>
        <vertAlign val="superscript"/>
        <sz val="11"/>
        <color theme="1"/>
        <rFont val="Arial"/>
        <family val="2"/>
      </rPr>
      <t>1</t>
    </r>
  </si>
  <si>
    <t>Priority Claim</t>
  </si>
  <si>
    <t>Without priority claim</t>
  </si>
  <si>
    <t>With priority claim</t>
  </si>
  <si>
    <r>
      <rPr>
        <vertAlign val="superscript"/>
        <sz val="10"/>
        <color theme="1"/>
        <rFont val="Arial"/>
        <family val="2"/>
      </rPr>
      <t>1</t>
    </r>
    <r>
      <rPr>
        <sz val="10"/>
        <color theme="1"/>
        <rFont val="Arial"/>
        <family val="2"/>
      </rPr>
      <t xml:space="preserve"> Patents may claim priority from an earlier filed application (within 12 months) to obtain a priority date from the earlier application.</t>
    </r>
  </si>
  <si>
    <r>
      <t>Table 2.4b: Requests for search</t>
    </r>
    <r>
      <rPr>
        <b/>
        <vertAlign val="superscript"/>
        <sz val="11"/>
        <color theme="1"/>
        <rFont val="Arial"/>
        <family val="2"/>
      </rPr>
      <t>1</t>
    </r>
    <r>
      <rPr>
        <b/>
        <sz val="11"/>
        <color theme="1"/>
        <rFont val="Arial"/>
        <family val="2"/>
      </rPr>
      <t xml:space="preserve"> and examination</t>
    </r>
    <r>
      <rPr>
        <b/>
        <vertAlign val="superscript"/>
        <sz val="11"/>
        <color theme="1"/>
        <rFont val="Arial"/>
        <family val="2"/>
      </rPr>
      <t>2</t>
    </r>
  </si>
  <si>
    <t>Request</t>
  </si>
  <si>
    <t>Requests filed % change 2024 to 2025</t>
  </si>
  <si>
    <t>Search</t>
  </si>
  <si>
    <t>Examination</t>
  </si>
  <si>
    <r>
      <rPr>
        <b/>
        <vertAlign val="superscript"/>
        <sz val="10"/>
        <color theme="1"/>
        <rFont val="Arial"/>
        <family val="2"/>
      </rPr>
      <t>1</t>
    </r>
    <r>
      <rPr>
        <sz val="10"/>
        <color theme="1"/>
        <rFont val="Arial"/>
        <family val="2"/>
      </rPr>
      <t xml:space="preserve"> A Request for Search must be made to the office before an application is published. Every published application will have a search, some may have multiple searches and some application which have been searched are withdrawn. </t>
    </r>
  </si>
  <si>
    <t>The number of Requests for Search does not necessarily match the number of Applications Published in each calendar year.</t>
  </si>
  <si>
    <r>
      <rPr>
        <b/>
        <vertAlign val="superscript"/>
        <sz val="10"/>
        <color theme="1"/>
        <rFont val="Arial"/>
        <family val="2"/>
      </rPr>
      <t>2</t>
    </r>
    <r>
      <rPr>
        <b/>
        <sz val="10"/>
        <color theme="1"/>
        <rFont val="Arial"/>
        <family val="2"/>
      </rPr>
      <t xml:space="preserve"> </t>
    </r>
    <r>
      <rPr>
        <sz val="10"/>
        <color theme="1"/>
        <rFont val="Arial"/>
        <family val="2"/>
      </rPr>
      <t xml:space="preserve">Examination of an application must be requested in order to start the substantive examination which can lead to a granted application. </t>
    </r>
  </si>
  <si>
    <t xml:space="preserve">The examination process incorporates time to amend applications in order for them to meet the requirements for granting. </t>
  </si>
  <si>
    <t>The number of Requests for Examination may not match the number of patents granted in a calendar year, not every examination leads to grant.</t>
  </si>
  <si>
    <r>
      <t>Table 2.5: Patent renewals</t>
    </r>
    <r>
      <rPr>
        <b/>
        <vertAlign val="superscript"/>
        <sz val="11"/>
        <rFont val="Arial"/>
        <family val="2"/>
      </rPr>
      <t>1</t>
    </r>
    <r>
      <rPr>
        <b/>
        <sz val="11"/>
        <rFont val="Arial"/>
        <family val="2"/>
      </rPr>
      <t xml:space="preserve"> by year of patent lifespan</t>
    </r>
  </si>
  <si>
    <t>Year of patent lifespan</t>
  </si>
  <si>
    <t>IPO patents, 2024</t>
  </si>
  <si>
    <r>
      <t>EPO patents</t>
    </r>
    <r>
      <rPr>
        <b/>
        <vertAlign val="superscript"/>
        <sz val="11"/>
        <rFont val="Arial"/>
        <family val="2"/>
      </rPr>
      <t>2</t>
    </r>
    <r>
      <rPr>
        <b/>
        <sz val="11"/>
        <rFont val="Arial"/>
        <family val="2"/>
      </rPr>
      <t xml:space="preserve"> designating UK protection, 2024</t>
    </r>
  </si>
  <si>
    <t>All patents, 2024</t>
  </si>
  <si>
    <t>IPO patents, 2025</t>
  </si>
  <si>
    <r>
      <t>EPO patents</t>
    </r>
    <r>
      <rPr>
        <b/>
        <vertAlign val="superscript"/>
        <sz val="11"/>
        <rFont val="Arial"/>
        <family val="2"/>
      </rPr>
      <t>2</t>
    </r>
    <r>
      <rPr>
        <b/>
        <sz val="11"/>
        <rFont val="Arial"/>
        <family val="2"/>
      </rPr>
      <t xml:space="preserve"> designating UK protection, 2025</t>
    </r>
  </si>
  <si>
    <t>All patents, 2025</t>
  </si>
  <si>
    <t>5th year</t>
  </si>
  <si>
    <t>6th year</t>
  </si>
  <si>
    <t>7th year</t>
  </si>
  <si>
    <t>8th year</t>
  </si>
  <si>
    <t>9th year</t>
  </si>
  <si>
    <t>10th year</t>
  </si>
  <si>
    <t>11th year</t>
  </si>
  <si>
    <t>12th year</t>
  </si>
  <si>
    <t>13th year</t>
  </si>
  <si>
    <t>14th year</t>
  </si>
  <si>
    <t>15th year</t>
  </si>
  <si>
    <t>16th year</t>
  </si>
  <si>
    <t>17th year</t>
  </si>
  <si>
    <t>18th year</t>
  </si>
  <si>
    <t>19th year</t>
  </si>
  <si>
    <t>20th year</t>
  </si>
  <si>
    <t>Percentage change on previous year</t>
  </si>
  <si>
    <r>
      <rPr>
        <vertAlign val="superscript"/>
        <sz val="10"/>
        <color rgb="FF000000"/>
        <rFont val="Arial"/>
        <family val="2"/>
      </rPr>
      <t>1</t>
    </r>
    <r>
      <rPr>
        <b/>
        <sz val="10"/>
        <color rgb="FF000000"/>
        <rFont val="Arial"/>
        <family val="2"/>
      </rPr>
      <t xml:space="preserve"> </t>
    </r>
    <r>
      <rPr>
        <sz val="10"/>
        <color rgb="FF000000"/>
        <rFont val="Arial"/>
        <family val="2"/>
      </rPr>
      <t>To keep a granted patent in force and maintain the rights for the full 20 years that the law allows, the patent must be renewed every year.</t>
    </r>
    <r>
      <rPr>
        <b/>
        <sz val="10"/>
        <color rgb="FF000000"/>
        <rFont val="Arial"/>
        <family val="2"/>
      </rPr>
      <t xml:space="preserve"> </t>
    </r>
  </si>
  <si>
    <t>IPO renewal fees are paid for the year ahead, starting from the 4th anniversary of the filing date of the patent.</t>
  </si>
  <si>
    <r>
      <rPr>
        <vertAlign val="superscript"/>
        <sz val="10"/>
        <rFont val="Arial"/>
        <family val="2"/>
      </rPr>
      <t>2</t>
    </r>
    <r>
      <rPr>
        <sz val="10"/>
        <rFont val="Arial"/>
        <family val="2"/>
      </rPr>
      <t xml:space="preserve"> A granted European Patent (EP) is a bundle of separate national patents for all the states by the applicant.  An EP patent designating UK, EP(UK), is therefore a European Patent with a national UK patent as part of the bundle. </t>
    </r>
  </si>
  <si>
    <t xml:space="preserve">EP renewal fees are paid to the EPO for the years until the patent is granted, starting from the 2nd anniversary of the filing date. Once an EP(UK) is granted it is treated the same as a GB patent and renewal fees are paid to the IPO. </t>
  </si>
  <si>
    <t>EP(UK) renewal fees are split between the IPO and EPO.</t>
  </si>
  <si>
    <r>
      <t>Table 2.6: UK and Non-UK patent applications, publications and grants</t>
    </r>
    <r>
      <rPr>
        <b/>
        <vertAlign val="superscript"/>
        <sz val="11"/>
        <rFont val="Arial"/>
        <family val="2"/>
      </rPr>
      <t>1</t>
    </r>
  </si>
  <si>
    <t>Origin of application</t>
  </si>
  <si>
    <t>UK</t>
  </si>
  <si>
    <r>
      <t>Non-UK</t>
    </r>
    <r>
      <rPr>
        <vertAlign val="superscript"/>
        <sz val="11"/>
        <rFont val="Arial"/>
        <family val="2"/>
      </rPr>
      <t>1</t>
    </r>
  </si>
  <si>
    <t>Total applications</t>
  </si>
  <si>
    <r>
      <rPr>
        <vertAlign val="superscript"/>
        <sz val="10"/>
        <rFont val="Arial"/>
        <family val="2"/>
      </rPr>
      <t>1</t>
    </r>
    <r>
      <rPr>
        <sz val="10"/>
        <rFont val="Arial"/>
        <family val="2"/>
      </rPr>
      <t xml:space="preserve"> These figures include domestic applications and international registrations designating the UK</t>
    </r>
  </si>
  <si>
    <r>
      <t>Table 2.7: Green channel applications</t>
    </r>
    <r>
      <rPr>
        <b/>
        <vertAlign val="superscript"/>
        <sz val="11"/>
        <rFont val="Arial"/>
        <family val="2"/>
      </rPr>
      <t>1</t>
    </r>
  </si>
  <si>
    <t>2009 to 2025</t>
  </si>
  <si>
    <t>Green channel requests</t>
  </si>
  <si>
    <r>
      <rPr>
        <vertAlign val="superscript"/>
        <sz val="10"/>
        <rFont val="Arial"/>
        <family val="2"/>
      </rPr>
      <t>1</t>
    </r>
    <r>
      <rPr>
        <b/>
        <sz val="10"/>
        <rFont val="Arial"/>
        <family val="2"/>
      </rPr>
      <t xml:space="preserve"> </t>
    </r>
    <r>
      <rPr>
        <sz val="10"/>
        <rFont val="Arial"/>
        <family val="2"/>
      </rPr>
      <t>The Green Channel for patent applications was introduced on 12th May 2009. This service allows applicants to request accelerated processing of their patent application if the invention has an environmental benefit.</t>
    </r>
  </si>
  <si>
    <r>
      <t>Table 2.8: Supplementary Protection Certificates (SPCs)</t>
    </r>
    <r>
      <rPr>
        <b/>
        <vertAlign val="superscript"/>
        <sz val="11"/>
        <rFont val="Arial"/>
        <family val="2"/>
      </rPr>
      <t>1,2</t>
    </r>
  </si>
  <si>
    <t>Status</t>
  </si>
  <si>
    <t>Medicinal products, 2024</t>
  </si>
  <si>
    <t>Plant protection products, 2024</t>
  </si>
  <si>
    <t>Total, 2024</t>
  </si>
  <si>
    <t>Medicinal products, 2025</t>
  </si>
  <si>
    <t>Plant protection products, 2025</t>
  </si>
  <si>
    <t>Total, 2025</t>
  </si>
  <si>
    <t>Filed</t>
  </si>
  <si>
    <t>Granted</t>
  </si>
  <si>
    <t xml:space="preserve">Rejected </t>
  </si>
  <si>
    <t>Entered into force</t>
  </si>
  <si>
    <r>
      <t xml:space="preserve">2 </t>
    </r>
    <r>
      <rPr>
        <sz val="10"/>
        <rFont val="Arial"/>
        <family val="2"/>
      </rPr>
      <t xml:space="preserve">Data taken from Supplementary protection certificates (SPC) search which can be found at: https://www.search-for-intellectual-property.service.gov.uk/  </t>
    </r>
  </si>
  <si>
    <r>
      <t>Table 2.9a: National Security patents</t>
    </r>
    <r>
      <rPr>
        <b/>
        <vertAlign val="superscript"/>
        <sz val="11"/>
        <rFont val="Arial"/>
        <family val="2"/>
      </rPr>
      <t>1</t>
    </r>
  </si>
  <si>
    <t>United Kingdom, 2000 to 2025</t>
  </si>
  <si>
    <t>UK origin</t>
  </si>
  <si>
    <t>Non-UK origin</t>
  </si>
  <si>
    <t>Private Inventors applicants</t>
  </si>
  <si>
    <t>Defence Industry applicants</t>
  </si>
  <si>
    <r>
      <rPr>
        <vertAlign val="superscript"/>
        <sz val="10"/>
        <rFont val="Arial"/>
        <family val="2"/>
      </rPr>
      <t>1</t>
    </r>
    <r>
      <rPr>
        <sz val="10"/>
        <rFont val="Arial"/>
        <family val="2"/>
      </rPr>
      <t xml:space="preserve"> Number of directions under section 22 issued per year (the total includes UK, EP and PCT applications).</t>
    </r>
  </si>
  <si>
    <r>
      <t>Table 2.9b: National Security patents: applications declassified</t>
    </r>
    <r>
      <rPr>
        <b/>
        <vertAlign val="superscript"/>
        <sz val="11"/>
        <color theme="1"/>
        <rFont val="Arial"/>
        <family val="2"/>
      </rPr>
      <t>1</t>
    </r>
  </si>
  <si>
    <t>Applications Declassified</t>
  </si>
  <si>
    <r>
      <rPr>
        <vertAlign val="superscript"/>
        <sz val="10"/>
        <color theme="1"/>
        <rFont val="Arial"/>
        <family val="2"/>
      </rPr>
      <t>1</t>
    </r>
    <r>
      <rPr>
        <sz val="10"/>
        <color theme="1"/>
        <rFont val="Arial"/>
        <family val="2"/>
      </rPr>
      <t xml:space="preserve"> Number of applications released from directions under section 22.</t>
    </r>
  </si>
  <si>
    <r>
      <t>Table 2.9c: National Security patents: applications in force</t>
    </r>
    <r>
      <rPr>
        <b/>
        <vertAlign val="superscript"/>
        <sz val="11"/>
        <color theme="1"/>
        <rFont val="Arial"/>
        <family val="2"/>
      </rPr>
      <t>1</t>
    </r>
  </si>
  <si>
    <t>Filing Year</t>
  </si>
  <si>
    <t>Applications In force</t>
  </si>
  <si>
    <r>
      <rPr>
        <vertAlign val="superscript"/>
        <sz val="10"/>
        <color theme="1"/>
        <rFont val="Arial"/>
        <family val="2"/>
      </rPr>
      <t>1</t>
    </r>
    <r>
      <rPr>
        <sz val="10"/>
        <color theme="1"/>
        <rFont val="Arial"/>
        <family val="2"/>
      </rPr>
      <t xml:space="preserve"> Number of applications under section 22 remaining in force.</t>
    </r>
  </si>
  <si>
    <r>
      <t>Table 2.10: Extensions of period for payment</t>
    </r>
    <r>
      <rPr>
        <b/>
        <vertAlign val="superscript"/>
        <sz val="11"/>
        <color theme="1"/>
        <rFont val="Arial"/>
        <family val="2"/>
      </rPr>
      <t xml:space="preserve"> </t>
    </r>
    <r>
      <rPr>
        <b/>
        <sz val="11"/>
        <color theme="1"/>
        <rFont val="Arial"/>
        <family val="2"/>
      </rPr>
      <t>of patent renewal fees</t>
    </r>
  </si>
  <si>
    <t>Since the implementation of the One IPO transformation programme, we don’t currently have an accurate method for counting extensions of time for late filed renewals. This table has therefore been removed until we are able to provide accurate counts.</t>
  </si>
  <si>
    <r>
      <rPr>
        <b/>
        <sz val="11"/>
        <color rgb="FF000000"/>
        <rFont val="Arial"/>
      </rPr>
      <t>Table 2.11: Licences of right</t>
    </r>
    <r>
      <rPr>
        <b/>
        <vertAlign val="superscript"/>
        <sz val="11"/>
        <color rgb="FF000000"/>
        <rFont val="Arial"/>
      </rPr>
      <t>1</t>
    </r>
  </si>
  <si>
    <t>2016 to 2025</t>
  </si>
  <si>
    <t>Licences of right</t>
  </si>
  <si>
    <r>
      <rPr>
        <vertAlign val="superscript"/>
        <sz val="10"/>
        <color theme="1"/>
        <rFont val="Arial"/>
        <family val="2"/>
      </rPr>
      <t>1</t>
    </r>
    <r>
      <rPr>
        <sz val="10"/>
        <color theme="1"/>
        <rFont val="Arial"/>
        <family val="2"/>
      </rPr>
      <t xml:space="preserve"> Some patent applicants may wish to let other people licence their patent, usually for a fee, and make this known publicly.</t>
    </r>
  </si>
  <si>
    <t xml:space="preserve"> These granted patents (both UK and EP(designating UK)) are recorded on a register and the applicant is entitled to pay renewal fees at half the normal rate.</t>
  </si>
  <si>
    <r>
      <t>Table 2.12: Ex parte post-grant cases decided without a hearing or reasoned decision</t>
    </r>
    <r>
      <rPr>
        <b/>
        <vertAlign val="superscript"/>
        <sz val="11"/>
        <color theme="1"/>
        <rFont val="Arial"/>
        <family val="2"/>
      </rPr>
      <t>1</t>
    </r>
  </si>
  <si>
    <t>Application Type</t>
  </si>
  <si>
    <t>Filed, 2024</t>
  </si>
  <si>
    <t>Withdrawn, 2024</t>
  </si>
  <si>
    <t>Decided, 2024</t>
  </si>
  <si>
    <t>Filed, 2025</t>
  </si>
  <si>
    <t>Withdrawn, 2025</t>
  </si>
  <si>
    <t>Decided, 2025</t>
  </si>
  <si>
    <r>
      <t>Amendments</t>
    </r>
    <r>
      <rPr>
        <vertAlign val="superscript"/>
        <sz val="11"/>
        <color theme="1"/>
        <rFont val="Arial"/>
        <family val="2"/>
      </rPr>
      <t>2</t>
    </r>
  </si>
  <si>
    <r>
      <t>Corrections</t>
    </r>
    <r>
      <rPr>
        <vertAlign val="superscript"/>
        <sz val="11"/>
        <color theme="1"/>
        <rFont val="Arial"/>
        <family val="2"/>
      </rPr>
      <t>3</t>
    </r>
  </si>
  <si>
    <r>
      <t>Cancellations of Licences of Right</t>
    </r>
    <r>
      <rPr>
        <vertAlign val="superscript"/>
        <sz val="11"/>
        <color theme="1"/>
        <rFont val="Arial"/>
        <family val="2"/>
      </rPr>
      <t>4</t>
    </r>
  </si>
  <si>
    <r>
      <t>Restorations</t>
    </r>
    <r>
      <rPr>
        <vertAlign val="superscript"/>
        <sz val="11"/>
        <color theme="1"/>
        <rFont val="Arial"/>
        <family val="2"/>
      </rPr>
      <t>5</t>
    </r>
  </si>
  <si>
    <r>
      <t>Surrender</t>
    </r>
    <r>
      <rPr>
        <vertAlign val="superscript"/>
        <sz val="11"/>
        <color theme="1"/>
        <rFont val="Arial"/>
        <family val="2"/>
      </rPr>
      <t>6</t>
    </r>
  </si>
  <si>
    <r>
      <t>Revocations</t>
    </r>
    <r>
      <rPr>
        <vertAlign val="superscript"/>
        <sz val="11"/>
        <color theme="1"/>
        <rFont val="Arial"/>
        <family val="2"/>
      </rPr>
      <t>7</t>
    </r>
  </si>
  <si>
    <r>
      <rPr>
        <vertAlign val="superscript"/>
        <sz val="10"/>
        <color theme="1"/>
        <rFont val="Arial"/>
        <family val="2"/>
      </rPr>
      <t>1</t>
    </r>
    <r>
      <rPr>
        <sz val="10"/>
        <color theme="1"/>
        <rFont val="Arial"/>
        <family val="2"/>
      </rPr>
      <t xml:space="preserve"> Actions occurring after a patent has been granted, initiated either by the applicant or the office.</t>
    </r>
  </si>
  <si>
    <r>
      <rPr>
        <vertAlign val="superscript"/>
        <sz val="10"/>
        <color theme="1"/>
        <rFont val="Arial"/>
        <family val="2"/>
      </rPr>
      <t>2</t>
    </r>
    <r>
      <rPr>
        <sz val="10"/>
        <color theme="1"/>
        <rFont val="Arial"/>
        <family val="2"/>
      </rPr>
      <t xml:space="preserve"> Amendments (s.27) - in certain circumstances it may be possible to amend a patent application after it has been granted.</t>
    </r>
  </si>
  <si>
    <r>
      <rPr>
        <vertAlign val="superscript"/>
        <sz val="10"/>
        <color theme="1"/>
        <rFont val="Arial"/>
        <family val="2"/>
      </rPr>
      <t>3</t>
    </r>
    <r>
      <rPr>
        <sz val="10"/>
        <color theme="1"/>
        <rFont val="Arial"/>
        <family val="2"/>
      </rPr>
      <t xml:space="preserve"> Corrections (s.80 and s.117) – if a feature which has clearly been omitted by mistake and should have been in the application at the time it was filed, then a correction may be possible.</t>
    </r>
  </si>
  <si>
    <r>
      <rPr>
        <vertAlign val="superscript"/>
        <sz val="10"/>
        <color theme="1"/>
        <rFont val="Arial"/>
        <family val="2"/>
      </rPr>
      <t>5</t>
    </r>
    <r>
      <rPr>
        <sz val="10"/>
        <color theme="1"/>
        <rFont val="Arial"/>
        <family val="2"/>
      </rPr>
      <t xml:space="preserve"> Restorations (s.28) –a patent may lapse so the applicant seeks to reinstate a patent.</t>
    </r>
  </si>
  <si>
    <r>
      <rPr>
        <vertAlign val="superscript"/>
        <sz val="10"/>
        <color theme="1"/>
        <rFont val="Arial"/>
        <family val="2"/>
      </rPr>
      <t>6</t>
    </r>
    <r>
      <rPr>
        <sz val="10"/>
        <color theme="1"/>
        <rFont val="Arial"/>
        <family val="2"/>
      </rPr>
      <t xml:space="preserve"> Surrender (s.29) – an applicant gives up their granted patent so that it is no longer in force.</t>
    </r>
  </si>
  <si>
    <r>
      <t>Table 3.1a: Domestic trade mark applications and registrations (including classes)</t>
    </r>
    <r>
      <rPr>
        <b/>
        <vertAlign val="superscript"/>
        <sz val="11"/>
        <color theme="1"/>
        <rFont val="Arial"/>
        <family val="2"/>
      </rPr>
      <t>1</t>
    </r>
    <r>
      <rPr>
        <b/>
        <sz val="11"/>
        <color theme="1"/>
        <rFont val="Arial"/>
        <family val="2"/>
      </rPr>
      <t xml:space="preserve"> by region</t>
    </r>
    <r>
      <rPr>
        <b/>
        <vertAlign val="superscript"/>
        <sz val="11"/>
        <color theme="1"/>
        <rFont val="Arial"/>
        <family val="2"/>
      </rPr>
      <t>2</t>
    </r>
  </si>
  <si>
    <t>Applications filed 2024</t>
  </si>
  <si>
    <t>Total classes in application, 2024</t>
  </si>
  <si>
    <t>Trade Marks registered, 2024</t>
  </si>
  <si>
    <t>Total classes registered, 2024</t>
  </si>
  <si>
    <t>Applications filed, 2025</t>
  </si>
  <si>
    <t>Total classes in application, 2025</t>
  </si>
  <si>
    <t>Trade Marks registered, 2025</t>
  </si>
  <si>
    <t>Total classes registered, 2025</t>
  </si>
  <si>
    <t>Applications filed, % change 2024 to 2025</t>
  </si>
  <si>
    <t>Total classes in application, % change 2024 to 2025</t>
  </si>
  <si>
    <t>Trade Marks registered, % change 2024 to 2025</t>
  </si>
  <si>
    <t>Total classes registered,% change 2024 to 2025</t>
  </si>
  <si>
    <t>Yorkshire</t>
  </si>
  <si>
    <r>
      <t>Unmatched Postcodes</t>
    </r>
    <r>
      <rPr>
        <vertAlign val="superscript"/>
        <sz val="11"/>
        <color theme="1"/>
        <rFont val="Arial"/>
        <family val="2"/>
      </rPr>
      <t>3</t>
    </r>
  </si>
  <si>
    <r>
      <rPr>
        <vertAlign val="superscript"/>
        <sz val="10"/>
        <color theme="1"/>
        <rFont val="Arial"/>
        <family val="2"/>
      </rPr>
      <t xml:space="preserve">1 </t>
    </r>
    <r>
      <rPr>
        <sz val="10"/>
        <color theme="1"/>
        <rFont val="Arial"/>
        <family val="2"/>
      </rPr>
      <t>Total number of trade mark applications filed and registered and the total number of classes filed and registered</t>
    </r>
  </si>
  <si>
    <r>
      <rPr>
        <vertAlign val="superscript"/>
        <sz val="10"/>
        <color theme="1"/>
        <rFont val="Arial"/>
        <family val="2"/>
      </rPr>
      <t>2</t>
    </r>
    <r>
      <rPr>
        <sz val="10"/>
        <color theme="1"/>
        <rFont val="Arial"/>
        <family val="2"/>
      </rPr>
      <t xml:space="preserve"> Region based on address given for the first named applicant</t>
    </r>
  </si>
  <si>
    <r>
      <rPr>
        <vertAlign val="superscript"/>
        <sz val="10"/>
        <color theme="1"/>
        <rFont val="Arial"/>
        <family val="2"/>
      </rPr>
      <t>3</t>
    </r>
    <r>
      <rPr>
        <sz val="10"/>
        <color theme="1"/>
        <rFont val="Arial"/>
        <family val="2"/>
      </rPr>
      <t xml:space="preserve"> Unmatched postcodes are a result of incomplete address details at point of capture.</t>
    </r>
  </si>
  <si>
    <r>
      <t>Table 3.1b: Domestic trade mark applications and registrations (including classes)</t>
    </r>
    <r>
      <rPr>
        <b/>
        <vertAlign val="superscript"/>
        <sz val="11"/>
        <color theme="1"/>
        <rFont val="Arial"/>
        <family val="2"/>
      </rPr>
      <t>1</t>
    </r>
    <r>
      <rPr>
        <b/>
        <sz val="11"/>
        <color theme="1"/>
        <rFont val="Arial"/>
        <family val="2"/>
      </rPr>
      <t xml:space="preserve"> by country</t>
    </r>
    <r>
      <rPr>
        <b/>
        <vertAlign val="superscript"/>
        <sz val="11"/>
        <color theme="1"/>
        <rFont val="Arial"/>
        <family val="2"/>
      </rPr>
      <t>2</t>
    </r>
    <r>
      <rPr>
        <b/>
        <sz val="11"/>
        <color theme="1"/>
        <rFont val="Arial"/>
        <family val="2"/>
      </rPr>
      <t xml:space="preserve"> (excluding UK)</t>
    </r>
  </si>
  <si>
    <t>Applications filed, 2024</t>
  </si>
  <si>
    <t>Total classes in application,% change 2024 to 2025</t>
  </si>
  <si>
    <t>Total classes registered, % change 2024 to 2025</t>
  </si>
  <si>
    <t>Hong Kong</t>
  </si>
  <si>
    <t>France</t>
  </si>
  <si>
    <t>Korea, Republic of (South)</t>
  </si>
  <si>
    <t>Turkey</t>
  </si>
  <si>
    <t>Cayman Islands</t>
  </si>
  <si>
    <t>British Virgin Islands</t>
  </si>
  <si>
    <t>Isle of Man</t>
  </si>
  <si>
    <t>South Africa</t>
  </si>
  <si>
    <t>Saudi Arabia</t>
  </si>
  <si>
    <t>New Zealand</t>
  </si>
  <si>
    <t>Czech Republic</t>
  </si>
  <si>
    <t>Monaco</t>
  </si>
  <si>
    <t>Sri Lanka</t>
  </si>
  <si>
    <t>Marshall Islands</t>
  </si>
  <si>
    <t>El Salvador</t>
  </si>
  <si>
    <t>Curaçao</t>
  </si>
  <si>
    <t>Costa Rica</t>
  </si>
  <si>
    <t>Antigua and Barbuda</t>
  </si>
  <si>
    <t>Trinidad and Tobago</t>
  </si>
  <si>
    <t>Georgia</t>
  </si>
  <si>
    <t>Macau</t>
  </si>
  <si>
    <t>Ecuador</t>
  </si>
  <si>
    <t>Saint Kitts and Nevis</t>
  </si>
  <si>
    <t>Armenia</t>
  </si>
  <si>
    <t>Saint Vincent and the Grenadines</t>
  </si>
  <si>
    <t>Peru</t>
  </si>
  <si>
    <t>Puerto Rico</t>
  </si>
  <si>
    <t>Oman</t>
  </si>
  <si>
    <t>Saint Lucia</t>
  </si>
  <si>
    <t>Papua New Guinea</t>
  </si>
  <si>
    <t>Venezuela</t>
  </si>
  <si>
    <t>Rwanda</t>
  </si>
  <si>
    <t>Cambodia</t>
  </si>
  <si>
    <t>Kazakhstan</t>
  </si>
  <si>
    <t>Albania</t>
  </si>
  <si>
    <t>Uzbekistan</t>
  </si>
  <si>
    <t>Iran</t>
  </si>
  <si>
    <t>Korea, Dem People's Rep (North)</t>
  </si>
  <si>
    <t>Nepal</t>
  </si>
  <si>
    <t>Russia</t>
  </si>
  <si>
    <t>Syria</t>
  </si>
  <si>
    <t>Tanzania</t>
  </si>
  <si>
    <t>Dominican Republic</t>
  </si>
  <si>
    <t>Guatemala</t>
  </si>
  <si>
    <t>Guyana</t>
  </si>
  <si>
    <t>US Virgin Islands</t>
  </si>
  <si>
    <t>Anguilla</t>
  </si>
  <si>
    <t>Dominica</t>
  </si>
  <si>
    <t>Yemen</t>
  </si>
  <si>
    <t>Christmas Island</t>
  </si>
  <si>
    <t>Palestinian Territory, Occupied</t>
  </si>
  <si>
    <t>Cameroon</t>
  </si>
  <si>
    <t>Afghanistan</t>
  </si>
  <si>
    <t>Belarus</t>
  </si>
  <si>
    <t>Macedonia</t>
  </si>
  <si>
    <t>Tunisia</t>
  </si>
  <si>
    <t>Burma (Myanmar)</t>
  </si>
  <si>
    <t>Djibouti</t>
  </si>
  <si>
    <t>Falkland Islands</t>
  </si>
  <si>
    <t>Faroe Islands</t>
  </si>
  <si>
    <t>Ivory Coast</t>
  </si>
  <si>
    <t>Kyrgyzstan</t>
  </si>
  <si>
    <t>Paraguay</t>
  </si>
  <si>
    <t>Saint Helena</t>
  </si>
  <si>
    <t>Sierra Leone</t>
  </si>
  <si>
    <t>Sudan</t>
  </si>
  <si>
    <t>Turkmenistan</t>
  </si>
  <si>
    <t>Comoros</t>
  </si>
  <si>
    <t>Solomon Islands</t>
  </si>
  <si>
    <t>Liberia</t>
  </si>
  <si>
    <t>San Marino</t>
  </si>
  <si>
    <t>Tajikistan</t>
  </si>
  <si>
    <t>Senegal</t>
  </si>
  <si>
    <t>Aruba</t>
  </si>
  <si>
    <t>Cocos (Keeling) Islands</t>
  </si>
  <si>
    <t>Equatorial Guinea</t>
  </si>
  <si>
    <t>Fiji</t>
  </si>
  <si>
    <t>Turks and Caicos Islands</t>
  </si>
  <si>
    <t>Vanuatu</t>
  </si>
  <si>
    <t>Zambia</t>
  </si>
  <si>
    <t>Bosnia and Herzegovina</t>
  </si>
  <si>
    <t>Libya</t>
  </si>
  <si>
    <t>Republic of the Congo</t>
  </si>
  <si>
    <t>Zimbabwe</t>
  </si>
  <si>
    <r>
      <rPr>
        <vertAlign val="superscript"/>
        <sz val="10"/>
        <color theme="1"/>
        <rFont val="Arial"/>
        <family val="2"/>
      </rPr>
      <t>2</t>
    </r>
    <r>
      <rPr>
        <sz val="10"/>
        <color theme="1"/>
        <rFont val="Arial"/>
        <family val="2"/>
      </rPr>
      <t xml:space="preserve"> Countries are only listed in the table if they have a count greater than 0 in any category for one or both years. Countries not present in this table can be assumed to have had no applications or registrations in either year. Country based on address given for the first named applicant</t>
    </r>
  </si>
  <si>
    <r>
      <t>Table 3.2: International trade mark applications and registrations (including classes)</t>
    </r>
    <r>
      <rPr>
        <b/>
        <vertAlign val="superscript"/>
        <sz val="11"/>
        <color theme="1"/>
        <rFont val="Arial"/>
        <family val="2"/>
      </rPr>
      <t>1</t>
    </r>
    <r>
      <rPr>
        <b/>
        <sz val="11"/>
        <color theme="1"/>
        <rFont val="Arial"/>
        <family val="2"/>
      </rPr>
      <t xml:space="preserve"> by national office of origin</t>
    </r>
    <r>
      <rPr>
        <b/>
        <vertAlign val="superscript"/>
        <sz val="11"/>
        <color theme="1"/>
        <rFont val="Arial"/>
        <family val="2"/>
      </rPr>
      <t>2</t>
    </r>
  </si>
  <si>
    <t>National office of origin</t>
  </si>
  <si>
    <t>Trade Marks protected, 2024</t>
  </si>
  <si>
    <t>Total classes protected, 2024</t>
  </si>
  <si>
    <t>Trade Marks protected, 2025</t>
  </si>
  <si>
    <t>Total classes protected, 2025</t>
  </si>
  <si>
    <t>Trade marks protected, % change 2024 to 2025</t>
  </si>
  <si>
    <t>Total classes protected, % change 2024 to 2025</t>
  </si>
  <si>
    <t>EU-IPO</t>
  </si>
  <si>
    <t>Benelux</t>
  </si>
  <si>
    <t>Guernsey</t>
  </si>
  <si>
    <t>Mongolia</t>
  </si>
  <si>
    <t>African Intellectual Property Organisation</t>
  </si>
  <si>
    <t>Madagascar</t>
  </si>
  <si>
    <t>Sint Maarten (Dutch part)</t>
  </si>
  <si>
    <t>Laos</t>
  </si>
  <si>
    <t>Bhutan</t>
  </si>
  <si>
    <t>Bonaire, Sint Eustatius and Saba</t>
  </si>
  <si>
    <r>
      <rPr>
        <vertAlign val="superscript"/>
        <sz val="10"/>
        <color theme="1"/>
        <rFont val="Arial"/>
        <family val="2"/>
      </rPr>
      <t>1</t>
    </r>
    <r>
      <rPr>
        <sz val="10"/>
        <color theme="1"/>
        <rFont val="Arial"/>
        <family val="2"/>
      </rPr>
      <t xml:space="preserve"> Total number of International Registrations filed and protected and the total number of classes filed and protected</t>
    </r>
  </si>
  <si>
    <r>
      <rPr>
        <vertAlign val="superscript"/>
        <sz val="10"/>
        <color theme="1"/>
        <rFont val="Arial"/>
        <family val="2"/>
      </rPr>
      <t>2</t>
    </r>
    <r>
      <rPr>
        <sz val="10"/>
        <color theme="1"/>
        <rFont val="Arial"/>
        <family val="2"/>
      </rPr>
      <t xml:space="preserve"> Countries are only listed in the table if they have a count greater than 0 in any category for one or both years. Countries not present in this table can be assumed to have had no applications or registrations in either year. </t>
    </r>
  </si>
  <si>
    <r>
      <t>Table 3.3: Classification of trade marks for goods and services published and registered</t>
    </r>
    <r>
      <rPr>
        <b/>
        <vertAlign val="superscript"/>
        <sz val="11"/>
        <color theme="1"/>
        <rFont val="Arial"/>
        <family val="2"/>
      </rPr>
      <t>1</t>
    </r>
  </si>
  <si>
    <r>
      <t>Classification</t>
    </r>
    <r>
      <rPr>
        <b/>
        <vertAlign val="superscript"/>
        <sz val="11"/>
        <color theme="1"/>
        <rFont val="Arial"/>
        <family val="2"/>
      </rPr>
      <t>2</t>
    </r>
  </si>
  <si>
    <t>Total Classes Applied For, National UK, 2024</t>
  </si>
  <si>
    <t>Total Classes Published, National UK, 2024</t>
  </si>
  <si>
    <t>Total Classes Registered, National UK, 2024</t>
  </si>
  <si>
    <t>Total Classes Applied For, International Registrations Designating the UK, 2024</t>
  </si>
  <si>
    <t>Total Classes Published, International Registrations Designating the UK, 2024</t>
  </si>
  <si>
    <t>Total Classes Protected, International Registrations Designating the UK, 2024</t>
  </si>
  <si>
    <t>Total Classes Applied For, National UK, 2025</t>
  </si>
  <si>
    <t>Total Classes Published, National UK, 2025</t>
  </si>
  <si>
    <t>Total Classes Registered, National UK, 2025</t>
  </si>
  <si>
    <t>Total Classes Applied For, International Registrations Designating the UK, 2025</t>
  </si>
  <si>
    <t>Total Classes Published, International Registrations Designating the UK, 2025</t>
  </si>
  <si>
    <t>Total Classes Protected, International Registrations Designating the UK, 2025</t>
  </si>
  <si>
    <t>Total Classes Applied For, National UK, 2024 to 2025, % change</t>
  </si>
  <si>
    <t>Total Classes Published,  National UK, 2024 to 2025, % change</t>
  </si>
  <si>
    <t>Total Classes Registered,  National UK, 2024 to 2025, % change</t>
  </si>
  <si>
    <t>Total Classes Applied For, International Registrations Designating the UK, 2024 to 2025, % change</t>
  </si>
  <si>
    <t>Total Classes Published, International Registrations Designating the UK, 2024 to 2025, % change</t>
  </si>
  <si>
    <t>Total Classes Protected, International Registrations Designating the UK, 2024 to 2025, % change</t>
  </si>
  <si>
    <r>
      <rPr>
        <b/>
        <sz val="11"/>
        <rFont val="Arial"/>
        <family val="2"/>
      </rPr>
      <t xml:space="preserve">Class 1 - </t>
    </r>
    <r>
      <rPr>
        <sz val="11"/>
        <rFont val="Arial"/>
        <family val="2"/>
      </rPr>
      <t>Chemical products used in industry, science etc</t>
    </r>
  </si>
  <si>
    <r>
      <rPr>
        <b/>
        <sz val="11"/>
        <rFont val="Arial"/>
        <family val="2"/>
      </rPr>
      <t xml:space="preserve">Class 2 - </t>
    </r>
    <r>
      <rPr>
        <sz val="11"/>
        <rFont val="Arial"/>
        <family val="2"/>
      </rPr>
      <t xml:space="preserve">Paints, varnishes, lacquers etc </t>
    </r>
  </si>
  <si>
    <r>
      <rPr>
        <b/>
        <sz val="11"/>
        <rFont val="Arial"/>
        <family val="2"/>
      </rPr>
      <t xml:space="preserve">Class 3 - </t>
    </r>
    <r>
      <rPr>
        <sz val="11"/>
        <rFont val="Arial"/>
        <family val="2"/>
      </rPr>
      <t xml:space="preserve">Cleaning preparations, soaps, perfumes etc </t>
    </r>
  </si>
  <si>
    <r>
      <rPr>
        <b/>
        <sz val="11"/>
        <rFont val="Arial"/>
        <family val="2"/>
      </rPr>
      <t>Class 4</t>
    </r>
    <r>
      <rPr>
        <sz val="11"/>
        <rFont val="Arial"/>
        <family val="2"/>
      </rPr>
      <t xml:space="preserve"> - Industrial oils and greases, candles. tapers, etc</t>
    </r>
  </si>
  <si>
    <r>
      <rPr>
        <b/>
        <sz val="11"/>
        <rFont val="Arial"/>
        <family val="2"/>
      </rPr>
      <t xml:space="preserve">Class 5 - </t>
    </r>
    <r>
      <rPr>
        <sz val="11"/>
        <rFont val="Arial"/>
        <family val="2"/>
      </rPr>
      <t>Pharmaceutical, veterinary and sanitary substances, infants’ and invalids’ foods etc</t>
    </r>
  </si>
  <si>
    <r>
      <rPr>
        <b/>
        <sz val="11"/>
        <rFont val="Arial"/>
        <family val="2"/>
      </rPr>
      <t xml:space="preserve">Class 6 - </t>
    </r>
    <r>
      <rPr>
        <sz val="11"/>
        <rFont val="Arial"/>
        <family val="2"/>
      </rPr>
      <t>Unwrought and partly wrought common metals etc</t>
    </r>
  </si>
  <si>
    <r>
      <rPr>
        <b/>
        <sz val="11"/>
        <rFont val="Arial"/>
        <family val="2"/>
      </rPr>
      <t xml:space="preserve">Class 7 - </t>
    </r>
    <r>
      <rPr>
        <sz val="11"/>
        <rFont val="Arial"/>
        <family val="2"/>
      </rPr>
      <t>Machines and machine tools, motors (except for vehicles) etc</t>
    </r>
  </si>
  <si>
    <r>
      <rPr>
        <b/>
        <sz val="11"/>
        <rFont val="Arial"/>
        <family val="2"/>
      </rPr>
      <t>Class 8</t>
    </r>
    <r>
      <rPr>
        <sz val="11"/>
        <rFont val="Arial"/>
        <family val="2"/>
      </rPr>
      <t xml:space="preserve"> - Hand tools and instruments; cutlery, forks and spoons; side arms</t>
    </r>
  </si>
  <si>
    <r>
      <rPr>
        <b/>
        <sz val="11"/>
        <rFont val="Arial"/>
        <family val="2"/>
      </rPr>
      <t>Class 9</t>
    </r>
    <r>
      <rPr>
        <sz val="11"/>
        <rFont val="Arial"/>
        <family val="2"/>
      </rPr>
      <t xml:space="preserve"> - Scientific, nautical and surveying and electrical apparatus and instruments (including wireless etc)</t>
    </r>
  </si>
  <si>
    <r>
      <rPr>
        <b/>
        <sz val="11"/>
        <rFont val="Arial"/>
        <family val="2"/>
      </rPr>
      <t xml:space="preserve">Class 10 - </t>
    </r>
    <r>
      <rPr>
        <sz val="11"/>
        <rFont val="Arial"/>
        <family val="2"/>
      </rPr>
      <t>Surgical, medical, dental and veterinary instruments and apparatus</t>
    </r>
  </si>
  <si>
    <r>
      <rPr>
        <b/>
        <sz val="11"/>
        <rFont val="Arial"/>
        <family val="2"/>
      </rPr>
      <t>Class 11</t>
    </r>
    <r>
      <rPr>
        <sz val="11"/>
        <rFont val="Arial"/>
        <family val="2"/>
      </rPr>
      <t xml:space="preserve"> - Installations for lighting, cooking, etc</t>
    </r>
  </si>
  <si>
    <r>
      <rPr>
        <b/>
        <sz val="11"/>
        <rFont val="Arial"/>
        <family val="2"/>
      </rPr>
      <t xml:space="preserve">Class 12 - </t>
    </r>
    <r>
      <rPr>
        <sz val="11"/>
        <rFont val="Arial"/>
        <family val="2"/>
      </rPr>
      <t>Vehicles: apparatus for locomotion by land air or water</t>
    </r>
  </si>
  <si>
    <r>
      <rPr>
        <b/>
        <sz val="11"/>
        <rFont val="Arial"/>
        <family val="2"/>
      </rPr>
      <t>Class 13</t>
    </r>
    <r>
      <rPr>
        <sz val="11"/>
        <rFont val="Arial"/>
        <family val="2"/>
      </rPr>
      <t xml:space="preserve"> - Firearms, ammunition etc</t>
    </r>
  </si>
  <si>
    <r>
      <rPr>
        <b/>
        <sz val="11"/>
        <rFont val="Arial"/>
        <family val="2"/>
      </rPr>
      <t>Class 14</t>
    </r>
    <r>
      <rPr>
        <sz val="11"/>
        <rFont val="Arial"/>
        <family val="2"/>
      </rPr>
      <t xml:space="preserve"> - Precious metals and their alloys etc</t>
    </r>
  </si>
  <si>
    <r>
      <rPr>
        <b/>
        <sz val="11"/>
        <rFont val="Arial"/>
        <family val="2"/>
      </rPr>
      <t>Class 15</t>
    </r>
    <r>
      <rPr>
        <sz val="11"/>
        <rFont val="Arial"/>
        <family val="2"/>
      </rPr>
      <t xml:space="preserve"> - Musical instruments (other than talking machines and wireless apparatus</t>
    </r>
  </si>
  <si>
    <r>
      <rPr>
        <b/>
        <sz val="11"/>
        <rFont val="Arial"/>
        <family val="2"/>
      </rPr>
      <t xml:space="preserve">Class 16 </t>
    </r>
    <r>
      <rPr>
        <sz val="11"/>
        <rFont val="Arial"/>
        <family val="2"/>
      </rPr>
      <t>-Paper and paper articles, stationery, office requisites etc</t>
    </r>
  </si>
  <si>
    <r>
      <rPr>
        <b/>
        <sz val="11"/>
        <rFont val="Arial"/>
        <family val="2"/>
      </rPr>
      <t>Class 17</t>
    </r>
    <r>
      <rPr>
        <sz val="11"/>
        <rFont val="Arial"/>
        <family val="2"/>
      </rPr>
      <t xml:space="preserve"> - Rubber, gutta-percha, gum etc</t>
    </r>
  </si>
  <si>
    <r>
      <rPr>
        <b/>
        <sz val="11"/>
        <rFont val="Arial"/>
        <family val="2"/>
      </rPr>
      <t>Class 18</t>
    </r>
    <r>
      <rPr>
        <sz val="11"/>
        <rFont val="Arial"/>
        <family val="2"/>
      </rPr>
      <t xml:space="preserve"> - Leather, skins, umbrellas, harness etc</t>
    </r>
  </si>
  <si>
    <r>
      <rPr>
        <b/>
        <sz val="11"/>
        <rFont val="Arial"/>
        <family val="2"/>
      </rPr>
      <t>Class 19</t>
    </r>
    <r>
      <rPr>
        <sz val="11"/>
        <rFont val="Arial"/>
        <family val="2"/>
      </rPr>
      <t xml:space="preserve"> - Building materials, road making materials, etc</t>
    </r>
  </si>
  <si>
    <r>
      <rPr>
        <b/>
        <sz val="11"/>
        <rFont val="Arial"/>
        <family val="2"/>
      </rPr>
      <t>Class 20</t>
    </r>
    <r>
      <rPr>
        <sz val="11"/>
        <rFont val="Arial"/>
        <family val="2"/>
      </rPr>
      <t xml:space="preserve"> - Furniture, articles of wood, cork etc</t>
    </r>
  </si>
  <si>
    <r>
      <rPr>
        <b/>
        <sz val="11"/>
        <rFont val="Arial"/>
        <family val="2"/>
      </rPr>
      <t>Class 21</t>
    </r>
    <r>
      <rPr>
        <sz val="11"/>
        <rFont val="Arial"/>
        <family val="2"/>
      </rPr>
      <t xml:space="preserve"> - Small domestic utensils and containers (not precious metal) glassware, etc</t>
    </r>
  </si>
  <si>
    <r>
      <rPr>
        <b/>
        <sz val="11"/>
        <rFont val="Arial"/>
        <family val="2"/>
      </rPr>
      <t>Class 22</t>
    </r>
    <r>
      <rPr>
        <sz val="11"/>
        <rFont val="Arial"/>
        <family val="2"/>
      </rPr>
      <t xml:space="preserve"> - Rope, string, nets, tents, raw fibrous textile materials, etc</t>
    </r>
  </si>
  <si>
    <r>
      <rPr>
        <b/>
        <sz val="11"/>
        <rFont val="Arial"/>
        <family val="2"/>
      </rPr>
      <t>Class 23</t>
    </r>
    <r>
      <rPr>
        <sz val="11"/>
        <rFont val="Arial"/>
        <family val="2"/>
      </rPr>
      <t xml:space="preserve"> - Yarns; threads</t>
    </r>
  </si>
  <si>
    <r>
      <rPr>
        <b/>
        <sz val="11"/>
        <rFont val="Arial"/>
        <family val="2"/>
      </rPr>
      <t>Class 24</t>
    </r>
    <r>
      <rPr>
        <sz val="11"/>
        <rFont val="Arial"/>
        <family val="2"/>
      </rPr>
      <t xml:space="preserve"> - Tissues (piece goods) bed and table covers etc</t>
    </r>
  </si>
  <si>
    <r>
      <rPr>
        <b/>
        <sz val="11"/>
        <rFont val="Arial"/>
        <family val="2"/>
      </rPr>
      <t>Class 25</t>
    </r>
    <r>
      <rPr>
        <sz val="11"/>
        <rFont val="Arial"/>
        <family val="2"/>
      </rPr>
      <t xml:space="preserve"> - Clothing including boots, shoes and slippers</t>
    </r>
  </si>
  <si>
    <r>
      <rPr>
        <b/>
        <sz val="11"/>
        <rFont val="Arial"/>
        <family val="2"/>
      </rPr>
      <t>Class 26</t>
    </r>
    <r>
      <rPr>
        <sz val="11"/>
        <rFont val="Arial"/>
        <family val="2"/>
      </rPr>
      <t xml:space="preserve"> - Lace and embroidery; ribbons and braids; artificial flowers etc</t>
    </r>
  </si>
  <si>
    <r>
      <rPr>
        <b/>
        <sz val="11"/>
        <rFont val="Arial"/>
        <family val="2"/>
      </rPr>
      <t>Class 27</t>
    </r>
    <r>
      <rPr>
        <sz val="11"/>
        <rFont val="Arial"/>
        <family val="2"/>
      </rPr>
      <t xml:space="preserve"> - Carpets, rugs etc</t>
    </r>
  </si>
  <si>
    <r>
      <rPr>
        <b/>
        <sz val="11"/>
        <rFont val="Arial"/>
        <family val="2"/>
      </rPr>
      <t>Class 28</t>
    </r>
    <r>
      <rPr>
        <sz val="11"/>
        <rFont val="Arial"/>
        <family val="2"/>
      </rPr>
      <t xml:space="preserve"> - Games etc</t>
    </r>
  </si>
  <si>
    <r>
      <rPr>
        <b/>
        <sz val="11"/>
        <rFont val="Arial"/>
        <family val="2"/>
      </rPr>
      <t>Class 29</t>
    </r>
    <r>
      <rPr>
        <sz val="11"/>
        <rFont val="Arial"/>
        <family val="2"/>
      </rPr>
      <t xml:space="preserve"> - Meat, fish, poultry and  game; meat extracts, etc</t>
    </r>
  </si>
  <si>
    <r>
      <rPr>
        <b/>
        <sz val="11"/>
        <rFont val="Arial"/>
        <family val="2"/>
      </rPr>
      <t xml:space="preserve">Class 30 </t>
    </r>
    <r>
      <rPr>
        <sz val="11"/>
        <rFont val="Arial"/>
        <family val="2"/>
      </rPr>
      <t>- Coffee tea, cocoa, sugar, rice etc</t>
    </r>
  </si>
  <si>
    <r>
      <rPr>
        <b/>
        <sz val="11"/>
        <rFont val="Arial"/>
        <family val="2"/>
      </rPr>
      <t>Class 31</t>
    </r>
    <r>
      <rPr>
        <sz val="11"/>
        <rFont val="Arial"/>
        <family val="2"/>
      </rPr>
      <t xml:space="preserve"> - Agricultural, horticultural and forestry products, fresh fruits etc</t>
    </r>
  </si>
  <si>
    <r>
      <rPr>
        <b/>
        <sz val="11"/>
        <rFont val="Arial"/>
        <family val="2"/>
      </rPr>
      <t>Class 32</t>
    </r>
    <r>
      <rPr>
        <sz val="11"/>
        <rFont val="Arial"/>
        <family val="2"/>
      </rPr>
      <t xml:space="preserve"> - Beer, ale, porter, mineral and aerated waters etc </t>
    </r>
  </si>
  <si>
    <r>
      <rPr>
        <b/>
        <sz val="11"/>
        <rFont val="Arial"/>
        <family val="2"/>
      </rPr>
      <t>Class 33</t>
    </r>
    <r>
      <rPr>
        <sz val="11"/>
        <rFont val="Arial"/>
        <family val="2"/>
      </rPr>
      <t xml:space="preserve"> - Wines, spirits and liqueurs</t>
    </r>
  </si>
  <si>
    <r>
      <rPr>
        <b/>
        <sz val="11"/>
        <rFont val="Arial"/>
        <family val="2"/>
      </rPr>
      <t>Class 34</t>
    </r>
    <r>
      <rPr>
        <sz val="11"/>
        <rFont val="Arial"/>
        <family val="2"/>
      </rPr>
      <t xml:space="preserve"> - Tobacco, raw or manufactured; smokers’ articles, matches</t>
    </r>
  </si>
  <si>
    <r>
      <rPr>
        <b/>
        <sz val="11"/>
        <rFont val="Arial"/>
        <family val="2"/>
      </rPr>
      <t>Class 35</t>
    </r>
    <r>
      <rPr>
        <sz val="11"/>
        <rFont val="Arial"/>
        <family val="2"/>
      </rPr>
      <t xml:space="preserve"> - Advertising; business management; business administration etc</t>
    </r>
  </si>
  <si>
    <r>
      <rPr>
        <b/>
        <sz val="11"/>
        <rFont val="Arial"/>
        <family val="2"/>
      </rPr>
      <t xml:space="preserve">Class 36 - </t>
    </r>
    <r>
      <rPr>
        <sz val="11"/>
        <rFont val="Arial"/>
        <family val="2"/>
      </rPr>
      <t>Insurance; financial affairs; monetary affairs; etc</t>
    </r>
  </si>
  <si>
    <r>
      <rPr>
        <b/>
        <sz val="11"/>
        <rFont val="Arial"/>
        <family val="2"/>
      </rPr>
      <t>Class 37</t>
    </r>
    <r>
      <rPr>
        <sz val="11"/>
        <rFont val="Arial"/>
        <family val="2"/>
      </rPr>
      <t xml:space="preserve"> - Building; construction, repair; installation services</t>
    </r>
  </si>
  <si>
    <r>
      <rPr>
        <b/>
        <sz val="11"/>
        <rFont val="Arial"/>
        <family val="2"/>
      </rPr>
      <t>Class 38</t>
    </r>
    <r>
      <rPr>
        <sz val="11"/>
        <rFont val="Arial"/>
        <family val="2"/>
      </rPr>
      <t xml:space="preserve"> - Telecommunications</t>
    </r>
  </si>
  <si>
    <r>
      <rPr>
        <b/>
        <sz val="11"/>
        <rFont val="Arial"/>
        <family val="2"/>
      </rPr>
      <t>Class 39</t>
    </r>
    <r>
      <rPr>
        <sz val="11"/>
        <rFont val="Arial"/>
        <family val="2"/>
      </rPr>
      <t xml:space="preserve"> - Transportation, packaging and storage </t>
    </r>
  </si>
  <si>
    <r>
      <rPr>
        <b/>
        <sz val="11"/>
        <rFont val="Arial"/>
        <family val="2"/>
      </rPr>
      <t>Class 40</t>
    </r>
    <r>
      <rPr>
        <sz val="11"/>
        <rFont val="Arial"/>
        <family val="2"/>
      </rPr>
      <t xml:space="preserve"> - Treatment of material</t>
    </r>
  </si>
  <si>
    <r>
      <rPr>
        <b/>
        <sz val="11"/>
        <rFont val="Arial"/>
        <family val="2"/>
      </rPr>
      <t>Class 41</t>
    </r>
    <r>
      <rPr>
        <sz val="11"/>
        <rFont val="Arial"/>
        <family val="2"/>
      </rPr>
      <t xml:space="preserve"> - Education; entertainment; sporting and cultural applications</t>
    </r>
  </si>
  <si>
    <r>
      <rPr>
        <b/>
        <sz val="11"/>
        <rFont val="Arial"/>
        <family val="2"/>
      </rPr>
      <t xml:space="preserve">Class 42 </t>
    </r>
    <r>
      <rPr>
        <sz val="11"/>
        <rFont val="Arial"/>
        <family val="2"/>
      </rPr>
      <t>- Scientific and technological services and research and design relating thereto ; industrial analysis and research services; design and development of computer hardware and software; legal services.</t>
    </r>
  </si>
  <si>
    <r>
      <rPr>
        <b/>
        <sz val="11"/>
        <rFont val="Arial"/>
        <family val="2"/>
      </rPr>
      <t>Class 43</t>
    </r>
    <r>
      <rPr>
        <sz val="11"/>
        <rFont val="Arial"/>
        <family val="2"/>
      </rPr>
      <t xml:space="preserve"> - Services for providing food or drink ; temporary accommodation </t>
    </r>
  </si>
  <si>
    <r>
      <rPr>
        <b/>
        <sz val="11"/>
        <rFont val="Arial"/>
        <family val="2"/>
      </rPr>
      <t>Class 44</t>
    </r>
    <r>
      <rPr>
        <sz val="11"/>
        <rFont val="Arial"/>
        <family val="2"/>
      </rPr>
      <t xml:space="preserve"> - Medical services; veterinary services, hygienic and beauty care for human beings or animals ; agriculture, horticulture and forestry services </t>
    </r>
  </si>
  <si>
    <r>
      <rPr>
        <b/>
        <sz val="11"/>
        <rFont val="Arial"/>
        <family val="2"/>
      </rPr>
      <t xml:space="preserve">Class 45 - </t>
    </r>
    <r>
      <rPr>
        <sz val="11"/>
        <rFont val="Arial"/>
        <family val="2"/>
      </rPr>
      <t>Personal and social services rendered by others to meet the needs of individuals ; security services for the protection of property and individuals</t>
    </r>
  </si>
  <si>
    <r>
      <rPr>
        <vertAlign val="superscript"/>
        <sz val="10"/>
        <color theme="1"/>
        <rFont val="Arial"/>
        <family val="2"/>
      </rPr>
      <t xml:space="preserve">1 </t>
    </r>
    <r>
      <rPr>
        <sz val="10"/>
        <color theme="1"/>
        <rFont val="Arial"/>
        <family val="2"/>
      </rPr>
      <t>Total number of trade marks by class applied for, published and registered by National UK and International Registrations Designating the UK. Since the implementation of the new Trade marks Act on 31 October 1994 applicants have been able to file an application (multi-class application) covering more than one class of goods and services.</t>
    </r>
  </si>
  <si>
    <r>
      <t>Table 3.4: Top 10 applicants (Trade mark applications</t>
    </r>
    <r>
      <rPr>
        <b/>
        <vertAlign val="superscript"/>
        <sz val="11"/>
        <color theme="1"/>
        <rFont val="Arial"/>
        <family val="2"/>
      </rPr>
      <t>1</t>
    </r>
    <r>
      <rPr>
        <b/>
        <sz val="11"/>
        <color theme="1"/>
        <rFont val="Arial"/>
        <family val="2"/>
      </rPr>
      <t>)</t>
    </r>
  </si>
  <si>
    <r>
      <t>Applicant</t>
    </r>
    <r>
      <rPr>
        <b/>
        <vertAlign val="superscript"/>
        <sz val="11"/>
        <color rgb="FF000000"/>
        <rFont val="Arial"/>
        <family val="2"/>
      </rPr>
      <t>2</t>
    </r>
    <r>
      <rPr>
        <b/>
        <sz val="11"/>
        <color rgb="FF000000"/>
        <rFont val="Arial"/>
        <family val="2"/>
      </rPr>
      <t>, 2024</t>
    </r>
  </si>
  <si>
    <t>Applications, 2024</t>
  </si>
  <si>
    <t>Total as a percentage of all trade mark applications, 2024</t>
  </si>
  <si>
    <r>
      <t>Applicant</t>
    </r>
    <r>
      <rPr>
        <b/>
        <vertAlign val="superscript"/>
        <sz val="11"/>
        <color rgb="FF000000"/>
        <rFont val="Arial"/>
        <family val="2"/>
      </rPr>
      <t>2</t>
    </r>
    <r>
      <rPr>
        <b/>
        <sz val="11"/>
        <color rgb="FF000000"/>
        <rFont val="Arial"/>
        <family val="2"/>
      </rPr>
      <t>, 2025</t>
    </r>
  </si>
  <si>
    <r>
      <t>Country</t>
    </r>
    <r>
      <rPr>
        <b/>
        <sz val="11"/>
        <color theme="0"/>
        <rFont val="Arial"/>
        <family val="2"/>
      </rPr>
      <t>2</t>
    </r>
  </si>
  <si>
    <t>Applications, 2025</t>
  </si>
  <si>
    <t>Total as a percentage of all trade mark applications, 2025</t>
  </si>
  <si>
    <t>Top 10 total</t>
  </si>
  <si>
    <t>L'OREAL</t>
  </si>
  <si>
    <t>FR</t>
  </si>
  <si>
    <t>World Wrestling Entertainment LLC</t>
  </si>
  <si>
    <t>US</t>
  </si>
  <si>
    <t>Fireheart Music Inc.</t>
  </si>
  <si>
    <t>Novartis AG</t>
  </si>
  <si>
    <t>CH</t>
  </si>
  <si>
    <t>Glaxo Group Limited</t>
  </si>
  <si>
    <t>GB</t>
  </si>
  <si>
    <t>Euro Games Technology Ltd.</t>
  </si>
  <si>
    <t>BG</t>
  </si>
  <si>
    <t>Soft Sonic Information Technology LLC</t>
  </si>
  <si>
    <t>AE</t>
  </si>
  <si>
    <t>Play'n GO Marks Ltd</t>
  </si>
  <si>
    <t>MT</t>
  </si>
  <si>
    <t>Nicoventures Holdings Limited</t>
  </si>
  <si>
    <t>Boehringer Ingelheim International GmbH</t>
  </si>
  <si>
    <t>DE</t>
  </si>
  <si>
    <t>SHENZHEN SKE TECHNOLOGY CO., LTD.</t>
  </si>
  <si>
    <t>CN</t>
  </si>
  <si>
    <t>UPL MAURITIUS LIMITED</t>
  </si>
  <si>
    <t>MU</t>
  </si>
  <si>
    <t>Light &amp; Wonder, Inc.</t>
  </si>
  <si>
    <t>IGT, a Nevada Corporation</t>
  </si>
  <si>
    <t>Frontier Physics Ltd</t>
  </si>
  <si>
    <t>Amazon Technologies, Inc.</t>
  </si>
  <si>
    <t>Must Have Ideas Ltd</t>
  </si>
  <si>
    <t>HUAWEI TECHNOLOGIES CO., LTD.</t>
  </si>
  <si>
    <r>
      <rPr>
        <vertAlign val="superscript"/>
        <sz val="10"/>
        <color theme="1"/>
        <rFont val="Arial"/>
        <family val="2"/>
      </rPr>
      <t>1</t>
    </r>
    <r>
      <rPr>
        <sz val="10"/>
        <color theme="1"/>
        <rFont val="Arial"/>
        <family val="2"/>
      </rPr>
      <t xml:space="preserve"> These figures include domestic applications and international registrations designating the UK</t>
    </r>
  </si>
  <si>
    <r>
      <rPr>
        <vertAlign val="superscript"/>
        <sz val="10"/>
        <color theme="1"/>
        <rFont val="Arial"/>
        <family val="2"/>
      </rPr>
      <t>2</t>
    </r>
    <r>
      <rPr>
        <sz val="10"/>
        <color theme="1"/>
        <rFont val="Arial"/>
        <family val="2"/>
      </rPr>
      <t xml:space="preserve"> Applicant name data is cleaned and matched to similar entries to consolidate inconsistent names provided to the office. The cleaning process relies on probabilistic matching and therefore may not find and group all applications from a single applicant. </t>
    </r>
  </si>
  <si>
    <r>
      <t>Table 3.5: Top 50 applicants (Trade mark registrations</t>
    </r>
    <r>
      <rPr>
        <b/>
        <vertAlign val="superscript"/>
        <sz val="11"/>
        <color theme="1"/>
        <rFont val="Arial"/>
        <family val="2"/>
      </rPr>
      <t>1</t>
    </r>
    <r>
      <rPr>
        <b/>
        <sz val="11"/>
        <color theme="1"/>
        <rFont val="Arial"/>
        <family val="2"/>
      </rPr>
      <t>)</t>
    </r>
  </si>
  <si>
    <r>
      <t>Applicant</t>
    </r>
    <r>
      <rPr>
        <b/>
        <vertAlign val="superscript"/>
        <sz val="11"/>
        <color rgb="FF000000"/>
        <rFont val="Arial"/>
        <family val="2"/>
      </rPr>
      <t>2</t>
    </r>
  </si>
  <si>
    <t>Applications</t>
  </si>
  <si>
    <t>Total as a percentage of all trade mark registrations</t>
  </si>
  <si>
    <t>NOVARTIS AG</t>
  </si>
  <si>
    <t>The Boots Company PLC</t>
  </si>
  <si>
    <t>Huawei Technologies Co., Ltd.</t>
  </si>
  <si>
    <t>Gambling Commission</t>
  </si>
  <si>
    <t>MERCK SHARP &amp; DOHME B.V.</t>
  </si>
  <si>
    <t>NL</t>
  </si>
  <si>
    <t>RENAULT s.a.s.</t>
  </si>
  <si>
    <t>Karsten Manufacturing Corporation</t>
  </si>
  <si>
    <t>World Wrestling Entertainment, LLC</t>
  </si>
  <si>
    <t>EUROSPIN ITALIA S.P.A.</t>
  </si>
  <si>
    <t>IT</t>
  </si>
  <si>
    <t>Good Turns Ltd</t>
  </si>
  <si>
    <t>TOYOTA JIDOSHA KABUSHIKI KAISHA (also trading as TOYOTA MOTOR CORPORATION)</t>
  </si>
  <si>
    <t>JP</t>
  </si>
  <si>
    <t>Nintendo Co., Ltd.</t>
  </si>
  <si>
    <t>Bagrat Gogoberidze</t>
  </si>
  <si>
    <t>KR</t>
  </si>
  <si>
    <t>Greene King Brewing and Retailing Limited</t>
  </si>
  <si>
    <t>LG ELECTRONICS INC.</t>
  </si>
  <si>
    <t>Barkbox, Inc.</t>
  </si>
  <si>
    <t>Callaway Golf Company</t>
  </si>
  <si>
    <t>Shenzhen SKE Technology Co., Ltd.</t>
  </si>
  <si>
    <t>Gilead Sciences Ireland UC</t>
  </si>
  <si>
    <t>IE</t>
  </si>
  <si>
    <t>TM Enfield Ltd</t>
  </si>
  <si>
    <t>The Procter &amp; Gamble Company</t>
  </si>
  <si>
    <t>LIFE SCIENTIFIC LIMITED</t>
  </si>
  <si>
    <t>Skechers U.S.A., Inc. II</t>
  </si>
  <si>
    <t>F37 Network Ltd</t>
  </si>
  <si>
    <t>Roadget Business PTE. LTD.</t>
  </si>
  <si>
    <t>SG</t>
  </si>
  <si>
    <t>Wynnstay Group Plc</t>
  </si>
  <si>
    <t>Beijing Roborock Technology Co., Ltd.</t>
  </si>
  <si>
    <t>Chengdu Lianfengxuebai Daily Necessities Trading Agency Co., Ltd.</t>
  </si>
  <si>
    <t>EGT DIGITAL LTD.</t>
  </si>
  <si>
    <t>Dorix Ltd</t>
  </si>
  <si>
    <t>GUIZHOU TYRE IMPORT &amp; EXPORT CO., LTD.</t>
  </si>
  <si>
    <t>HARKNESS ROSES 1879 LIMITED</t>
  </si>
  <si>
    <t>Blooming Grace Co.,Ltd.</t>
  </si>
  <si>
    <t>Bristol-Myers Squibb Company</t>
  </si>
  <si>
    <t>The Secretary of State for Transport</t>
  </si>
  <si>
    <t>Anker Innovations Limited</t>
  </si>
  <si>
    <t>HK</t>
  </si>
  <si>
    <t>LG Corp.</t>
  </si>
  <si>
    <r>
      <rPr>
        <vertAlign val="superscript"/>
        <sz val="10"/>
        <color theme="1"/>
        <rFont val="Arial"/>
        <family val="2"/>
      </rPr>
      <t>2</t>
    </r>
    <r>
      <rPr>
        <sz val="10"/>
        <color theme="1"/>
        <rFont val="Arial"/>
        <family val="2"/>
      </rPr>
      <t xml:space="preserve"> Applicant name data is cleaned and matched to similar entries to consolidate inconsistent names provided to the office. The cleaning process relies on probabilistic matching and therefore may not find and group all applications from a single applicant. Only applications with company names supplied are considered. Individuals have been removed.</t>
    </r>
  </si>
  <si>
    <t>Table 3.6: Domestic UK and Non-UK trade mark applications and registrations (including classes)</t>
  </si>
  <si>
    <t>Trade marks registered, 2024</t>
  </si>
  <si>
    <t>Trade marks registered, 2025</t>
  </si>
  <si>
    <r>
      <rPr>
        <vertAlign val="superscript"/>
        <sz val="10"/>
        <rFont val="Arial"/>
        <family val="2"/>
      </rPr>
      <t>1</t>
    </r>
    <r>
      <rPr>
        <sz val="10"/>
        <rFont val="Arial"/>
        <family val="2"/>
      </rPr>
      <t xml:space="preserve"> These figures include domestic applications and registrations designating the UK</t>
    </r>
  </si>
  <si>
    <t>Table 3.7: Maintenance of the trade mark register</t>
  </si>
  <si>
    <t>Renewals and Registrations</t>
  </si>
  <si>
    <t>No. of registrations renewable</t>
  </si>
  <si>
    <t>No. of registrations renewed by application</t>
  </si>
  <si>
    <t>No. of classes renewed</t>
  </si>
  <si>
    <t xml:space="preserve">No. of lapsed registrations restored and renewed (not including above) </t>
  </si>
  <si>
    <r>
      <t>Table 4.1a: Design applications and registrations by region</t>
    </r>
    <r>
      <rPr>
        <b/>
        <vertAlign val="superscript"/>
        <sz val="11"/>
        <rFont val="Arial"/>
        <family val="2"/>
      </rPr>
      <t>1</t>
    </r>
  </si>
  <si>
    <t>Designs Registered, 2024</t>
  </si>
  <si>
    <t>Designs Registered, 2025</t>
  </si>
  <si>
    <t>Changes to applications filed, 2024 to 2025 (%)</t>
  </si>
  <si>
    <t>Changes to designs registered, 2024 to 2025 (%)</t>
  </si>
  <si>
    <t>Yorkshire &amp; The Humber</t>
  </si>
  <si>
    <r>
      <t>Unmatched Postcodes</t>
    </r>
    <r>
      <rPr>
        <vertAlign val="superscript"/>
        <sz val="11"/>
        <rFont val="Arial"/>
        <family val="2"/>
      </rPr>
      <t>2</t>
    </r>
  </si>
  <si>
    <r>
      <rPr>
        <vertAlign val="superscript"/>
        <sz val="10"/>
        <rFont val="Arial"/>
        <family val="2"/>
      </rPr>
      <t>1</t>
    </r>
    <r>
      <rPr>
        <sz val="10"/>
        <rFont val="Arial"/>
        <family val="2"/>
      </rPr>
      <t xml:space="preserve"> Region based on address given for the first named applicant</t>
    </r>
  </si>
  <si>
    <r>
      <rPr>
        <vertAlign val="superscript"/>
        <sz val="10"/>
        <rFont val="Arial"/>
        <family val="2"/>
      </rPr>
      <t>2</t>
    </r>
    <r>
      <rPr>
        <sz val="10"/>
        <rFont val="Arial"/>
        <family val="2"/>
      </rPr>
      <t xml:space="preserve"> Unmatched postcodes are a result of incomplete address details at point of capture.</t>
    </r>
  </si>
  <si>
    <r>
      <t>Table 4.1b: Design applications by country</t>
    </r>
    <r>
      <rPr>
        <b/>
        <vertAlign val="superscript"/>
        <sz val="11"/>
        <rFont val="Arial"/>
        <family val="2"/>
      </rPr>
      <t>1</t>
    </r>
  </si>
  <si>
    <t>Maldives</t>
  </si>
  <si>
    <t>Eritrea</t>
  </si>
  <si>
    <r>
      <rPr>
        <vertAlign val="superscript"/>
        <sz val="10"/>
        <rFont val="Arial"/>
        <family val="2"/>
      </rPr>
      <t>1</t>
    </r>
    <r>
      <rPr>
        <sz val="10"/>
        <rFont val="Arial"/>
        <family val="2"/>
      </rPr>
      <t xml:space="preserve"> Country based on address given for the first named applicant. Countries are only listed in the table if they have a count greater than 0 in any category for one or both years. Countries not present in this table can be assumed to have had no applications or registrations in either year. </t>
    </r>
  </si>
  <si>
    <t>Table 4.2: Design applications by classification of goods</t>
  </si>
  <si>
    <t>Locarno Class Number</t>
  </si>
  <si>
    <t>Class</t>
  </si>
  <si>
    <r>
      <t>Total</t>
    </r>
    <r>
      <rPr>
        <i/>
        <vertAlign val="superscript"/>
        <sz val="11"/>
        <rFont val="Arial"/>
        <family val="2"/>
      </rPr>
      <t>1</t>
    </r>
  </si>
  <si>
    <t>Foodstuffs</t>
  </si>
  <si>
    <t>Clothing haberdashery</t>
  </si>
  <si>
    <t xml:space="preserve">Travel goods/cases  </t>
  </si>
  <si>
    <t xml:space="preserve">Brushware  </t>
  </si>
  <si>
    <t xml:space="preserve">Textiles   </t>
  </si>
  <si>
    <t xml:space="preserve">Furnishing  </t>
  </si>
  <si>
    <t xml:space="preserve">Household goods  </t>
  </si>
  <si>
    <t xml:space="preserve">Tools and Hardware      </t>
  </si>
  <si>
    <t xml:space="preserve">Packages etc  </t>
  </si>
  <si>
    <t xml:space="preserve">Clocks watches etc  </t>
  </si>
  <si>
    <t xml:space="preserve">Articles of adornment  </t>
  </si>
  <si>
    <t xml:space="preserve">Transport/hoisting   </t>
  </si>
  <si>
    <t xml:space="preserve">Electricity      </t>
  </si>
  <si>
    <t xml:space="preserve">Recording/communication  </t>
  </si>
  <si>
    <t xml:space="preserve">Machines not elsewhere specified </t>
  </si>
  <si>
    <t xml:space="preserve">Photographic/optical </t>
  </si>
  <si>
    <t>Musical Instruments</t>
  </si>
  <si>
    <t xml:space="preserve">Printing and office machinery  </t>
  </si>
  <si>
    <t xml:space="preserve">Stationery/artists equipment   </t>
  </si>
  <si>
    <t>Sales/advertising/signs</t>
  </si>
  <si>
    <t>Games/toys/sports goods</t>
  </si>
  <si>
    <t>Arms/hunting/fishing</t>
  </si>
  <si>
    <t xml:space="preserve">Fluid dist/sanitary/air conditioning </t>
  </si>
  <si>
    <t xml:space="preserve">Medical/laboratory equipment  </t>
  </si>
  <si>
    <t xml:space="preserve">Building/construction </t>
  </si>
  <si>
    <t xml:space="preserve">Lighting/apparatus </t>
  </si>
  <si>
    <t xml:space="preserve">Tobacco and smokers articles  </t>
  </si>
  <si>
    <t>Pharmaceutical/cosmetic</t>
  </si>
  <si>
    <t xml:space="preserve">Fire/accident prevention </t>
  </si>
  <si>
    <t xml:space="preserve">Care and handling of animals </t>
  </si>
  <si>
    <t>Machines for food/drink preparation</t>
  </si>
  <si>
    <t>Graphic symbols and logos, surface patterns</t>
  </si>
  <si>
    <t xml:space="preserve">Miscellaneous </t>
  </si>
  <si>
    <r>
      <rPr>
        <vertAlign val="superscript"/>
        <sz val="10"/>
        <rFont val="Arial"/>
        <family val="2"/>
      </rPr>
      <t>1</t>
    </r>
    <r>
      <rPr>
        <sz val="10"/>
        <rFont val="Arial"/>
        <family val="2"/>
      </rPr>
      <t xml:space="preserve"> International applications do not contain Locarno class information, therefore totals will not match overall number of design applications</t>
    </r>
  </si>
  <si>
    <t>Table 4.3: Top 10 applicants (Designs applications)</t>
  </si>
  <si>
    <r>
      <t>Applicant</t>
    </r>
    <r>
      <rPr>
        <b/>
        <vertAlign val="superscript"/>
        <sz val="11"/>
        <rFont val="Arial"/>
        <family val="2"/>
      </rPr>
      <t>1</t>
    </r>
    <r>
      <rPr>
        <b/>
        <sz val="11"/>
        <rFont val="Arial"/>
        <family val="2"/>
      </rPr>
      <t>, 2024</t>
    </r>
  </si>
  <si>
    <t>Design Applications, 2024</t>
  </si>
  <si>
    <t>Total as a percentage of all design applications, 2024</t>
  </si>
  <si>
    <r>
      <t>Applicant</t>
    </r>
    <r>
      <rPr>
        <b/>
        <vertAlign val="superscript"/>
        <sz val="11"/>
        <rFont val="Arial"/>
        <family val="2"/>
      </rPr>
      <t>1</t>
    </r>
    <r>
      <rPr>
        <b/>
        <sz val="11"/>
        <rFont val="Arial"/>
        <family val="2"/>
      </rPr>
      <t>, 2025</t>
    </r>
  </si>
  <si>
    <t>Design Applications, 2025</t>
  </si>
  <si>
    <t>Total as a percentage of all design applications, 2025</t>
  </si>
  <si>
    <t>NIKE Innovate C.V.</t>
  </si>
  <si>
    <t>Central 23 Limited</t>
  </si>
  <si>
    <t>Pachamama Limited</t>
  </si>
  <si>
    <t>Koninklijke Philips N.V.</t>
  </si>
  <si>
    <t>COCONUTGRASS LTD</t>
  </si>
  <si>
    <t>TBCO Retail Ltd</t>
  </si>
  <si>
    <t>IMOBILETECH LIMITED</t>
  </si>
  <si>
    <t>SAMSUNG ELECTRONICS CO., LTD.</t>
  </si>
  <si>
    <t>PIERRE BALMAIN, S.A.S.</t>
  </si>
  <si>
    <t>CRIB DESIGN LTD</t>
  </si>
  <si>
    <t>KIES HOME LTD</t>
  </si>
  <si>
    <t>Intelex Group Holdings (UK) Limited</t>
  </si>
  <si>
    <t>JELLYCAT LIMITED</t>
  </si>
  <si>
    <t>EGLO Leuchten GmbH</t>
  </si>
  <si>
    <r>
      <rPr>
        <vertAlign val="superscript"/>
        <sz val="10"/>
        <rFont val="Arial"/>
        <family val="2"/>
      </rPr>
      <t>1</t>
    </r>
    <r>
      <rPr>
        <sz val="10"/>
        <rFont val="Arial"/>
        <family val="2"/>
      </rPr>
      <t xml:space="preserve"> Applicant name data is cleaned and matched to similar entries to consolidate inconsistent names provided to the office. The cleaning process relies on probabilistic matching and therefore may not find and group all applications from a single applicant. </t>
    </r>
  </si>
  <si>
    <t>Table 4.4: Top 50 Applicants (Design registrations)</t>
  </si>
  <si>
    <t>Designs registered</t>
  </si>
  <si>
    <t>Total as a percentage of all design registrations</t>
  </si>
  <si>
    <t>Jellycat Limited</t>
  </si>
  <si>
    <t>Intercontinental Great Brands LLC</t>
  </si>
  <si>
    <t>Searchlight Electric LTD</t>
  </si>
  <si>
    <t>Comharbor Limited</t>
  </si>
  <si>
    <t>LUQOM Holding GmbH</t>
  </si>
  <si>
    <t>Shenzhen SKE Technology Co.,Ltd.</t>
  </si>
  <si>
    <t>The Cotswold Company Ltd</t>
  </si>
  <si>
    <t>Games Workshop Limited</t>
  </si>
  <si>
    <t>SC Goods LTD</t>
  </si>
  <si>
    <t>FERRARI S.p.A.</t>
  </si>
  <si>
    <t>Jap Parts Europe Limited</t>
  </si>
  <si>
    <t>Wonderland Switzerland AG</t>
  </si>
  <si>
    <t>Repeak Ltd</t>
  </si>
  <si>
    <t>Gessi S.P.A.</t>
  </si>
  <si>
    <t>Chocoladefabriken Lindt &amp; Sprüngli AG</t>
  </si>
  <si>
    <t>SharkNinja Operating LLC</t>
  </si>
  <si>
    <t>HongJinHe (HK)Trading Co., Limited</t>
  </si>
  <si>
    <t>Art Workers Limited</t>
  </si>
  <si>
    <t>Kies Home LTD</t>
  </si>
  <si>
    <t>HARRY WINSTON SA</t>
  </si>
  <si>
    <t>BYD COMPANY LIMITED</t>
  </si>
  <si>
    <t>Noodoll Limited</t>
  </si>
  <si>
    <t>BB Services GmbH</t>
  </si>
  <si>
    <t>BEIJING XIAOMI MOBILE SOFTWARE CO., LTD.</t>
  </si>
  <si>
    <t>TRAXXAS, L.P.</t>
  </si>
  <si>
    <t>Corston Ltd</t>
  </si>
  <si>
    <t>BERLIN PACKAGING ITALY S.P.A.</t>
  </si>
  <si>
    <t>I. PALEOHORINOS FOTISTIKA A.B.E.E. - FOTODIASTASI</t>
  </si>
  <si>
    <t>Ty Inc.</t>
  </si>
  <si>
    <t>Volkswagen Aktiengesellschaft</t>
  </si>
  <si>
    <t>All Star C.V.</t>
  </si>
  <si>
    <t>Powerful UK Ltd</t>
  </si>
  <si>
    <t>MB Brand Collection UG (haftungsbeschränkt)</t>
  </si>
  <si>
    <t>UK Performance Parts LTD</t>
  </si>
  <si>
    <t>Eli Lilly and Company</t>
  </si>
  <si>
    <t>Mascot Pets Ltd</t>
  </si>
  <si>
    <t>CHINA WONDERLAND NURSERYGOODS CO., LTD.</t>
  </si>
  <si>
    <t>COTLY LTD</t>
  </si>
  <si>
    <r>
      <rPr>
        <vertAlign val="superscript"/>
        <sz val="10"/>
        <color theme="1"/>
        <rFont val="Arial"/>
        <family val="2"/>
      </rPr>
      <t>1</t>
    </r>
    <r>
      <rPr>
        <sz val="10"/>
        <color theme="1"/>
        <rFont val="Arial"/>
        <family val="2"/>
      </rPr>
      <t xml:space="preserve"> Applicant name data is cleaned and matched to similar entries to consolidate inconsistent names provided to the office. The cleaning process relies on probabilistic matching and therefore may not find and group all applications from a single applicant. </t>
    </r>
  </si>
  <si>
    <r>
      <t>Table 4.5: Designs applications with/without priority claim</t>
    </r>
    <r>
      <rPr>
        <b/>
        <vertAlign val="superscript"/>
        <sz val="11"/>
        <color theme="1"/>
        <rFont val="Arial"/>
        <family val="2"/>
      </rPr>
      <t>1</t>
    </r>
  </si>
  <si>
    <r>
      <rPr>
        <vertAlign val="superscript"/>
        <sz val="10"/>
        <color theme="1"/>
        <rFont val="Arial"/>
        <family val="2"/>
      </rPr>
      <t>1</t>
    </r>
    <r>
      <rPr>
        <sz val="10"/>
        <color theme="1"/>
        <rFont val="Arial"/>
        <family val="2"/>
      </rPr>
      <t xml:space="preserve"> Designs may claim priority from an earlier filed application (within 12 months) to obtain a priority date from the earlier application.</t>
    </r>
  </si>
  <si>
    <t>Table 4.6: Non-UK designs applications</t>
  </si>
  <si>
    <t>Non-UK</t>
  </si>
  <si>
    <r>
      <t>Table 4.7: Design renewals</t>
    </r>
    <r>
      <rPr>
        <b/>
        <vertAlign val="superscript"/>
        <sz val="11"/>
        <rFont val="Arial"/>
        <family val="2"/>
      </rPr>
      <t xml:space="preserve">1 </t>
    </r>
    <r>
      <rPr>
        <b/>
        <sz val="11"/>
        <rFont val="Arial"/>
        <family val="2"/>
      </rPr>
      <t>by extension period</t>
    </r>
  </si>
  <si>
    <t>Period</t>
  </si>
  <si>
    <t>Extended for 2nd period</t>
  </si>
  <si>
    <t>Extended for 3rd period</t>
  </si>
  <si>
    <t>Extended for 4th period</t>
  </si>
  <si>
    <t>Extended for 5th period</t>
  </si>
  <si>
    <t>Total extensions</t>
  </si>
  <si>
    <r>
      <rPr>
        <vertAlign val="superscript"/>
        <sz val="10"/>
        <rFont val="Arial"/>
        <family val="2"/>
      </rPr>
      <t>1</t>
    </r>
    <r>
      <rPr>
        <sz val="10"/>
        <rFont val="Arial"/>
        <family val="2"/>
      </rPr>
      <t xml:space="preserve"> Registered designs renewed under Section 8(2) of the Registered Designs Act 1949</t>
    </r>
  </si>
  <si>
    <r>
      <t>Table 5.1: Ex parte patent hearings outcomes by type</t>
    </r>
    <r>
      <rPr>
        <b/>
        <vertAlign val="superscript"/>
        <sz val="11"/>
        <rFont val="Arial"/>
        <family val="2"/>
      </rPr>
      <t>1</t>
    </r>
  </si>
  <si>
    <t>Hearing outcome</t>
  </si>
  <si>
    <t>Applications for Patents, 2024</t>
  </si>
  <si>
    <t>Restorations / reinstatements, 2024</t>
  </si>
  <si>
    <r>
      <t>Supplementary protection certificates</t>
    </r>
    <r>
      <rPr>
        <b/>
        <vertAlign val="superscript"/>
        <sz val="11"/>
        <rFont val="Arial"/>
        <family val="2"/>
      </rPr>
      <t>2</t>
    </r>
    <r>
      <rPr>
        <b/>
        <sz val="11"/>
        <rFont val="Arial"/>
        <family val="2"/>
      </rPr>
      <t>, 2024</t>
    </r>
  </si>
  <si>
    <t>Applications for Patents, 2025</t>
  </si>
  <si>
    <t>Restorations / reinstatements, 2025</t>
  </si>
  <si>
    <r>
      <t>Supplementary protection certificates</t>
    </r>
    <r>
      <rPr>
        <b/>
        <vertAlign val="superscript"/>
        <sz val="11"/>
        <rFont val="Arial"/>
        <family val="2"/>
      </rPr>
      <t>2</t>
    </r>
    <r>
      <rPr>
        <b/>
        <sz val="11"/>
        <rFont val="Arial"/>
        <family val="2"/>
      </rPr>
      <t>, 2025</t>
    </r>
  </si>
  <si>
    <r>
      <t>Requested Hearing</t>
    </r>
    <r>
      <rPr>
        <vertAlign val="superscript"/>
        <sz val="11"/>
        <rFont val="Arial"/>
        <family val="2"/>
      </rPr>
      <t>3</t>
    </r>
  </si>
  <si>
    <r>
      <t>Substantive decisions</t>
    </r>
    <r>
      <rPr>
        <vertAlign val="superscript"/>
        <sz val="11"/>
        <rFont val="Arial"/>
        <family val="2"/>
      </rPr>
      <t>4,5</t>
    </r>
  </si>
  <si>
    <t>Withdrawn by applicant</t>
  </si>
  <si>
    <r>
      <rPr>
        <vertAlign val="superscript"/>
        <sz val="10"/>
        <rFont val="Arial"/>
        <family val="2"/>
      </rPr>
      <t xml:space="preserve">1 </t>
    </r>
    <r>
      <rPr>
        <sz val="10"/>
        <rFont val="Arial"/>
        <family val="2"/>
      </rPr>
      <t>Ex parte hearings and reasoned decisions made without a hearing (excluding reviews of opinions)</t>
    </r>
  </si>
  <si>
    <r>
      <rPr>
        <vertAlign val="superscript"/>
        <sz val="10"/>
        <rFont val="Arial"/>
        <family val="2"/>
      </rPr>
      <t>2</t>
    </r>
    <r>
      <rPr>
        <sz val="10"/>
        <rFont val="Arial"/>
        <family val="2"/>
      </rPr>
      <t xml:space="preserve"> Supplementary protection certificates (SPCs) compensate patent holders for the loss of effective protection that results from the time taken to obtain regulatory approval. SPCs do not extend the term of patents, but give similar protection. They protect a specific pharmaceutical or plant protection product authorised.</t>
    </r>
  </si>
  <si>
    <r>
      <rPr>
        <vertAlign val="superscript"/>
        <sz val="10"/>
        <rFont val="Arial"/>
        <family val="2"/>
      </rPr>
      <t>3</t>
    </r>
    <r>
      <rPr>
        <sz val="10"/>
        <rFont val="Arial"/>
        <family val="2"/>
      </rPr>
      <t xml:space="preserve"> Where objections are raised against a patent application or granted patent, a hearing may be requested or the matter decided on the basis of papers filed (Requested Hearing). In both cases a decision is issued by the Office.</t>
    </r>
  </si>
  <si>
    <r>
      <rPr>
        <vertAlign val="superscript"/>
        <sz val="10"/>
        <rFont val="Arial"/>
        <family val="2"/>
      </rPr>
      <t>4</t>
    </r>
    <r>
      <rPr>
        <sz val="10"/>
        <rFont val="Arial"/>
        <family val="2"/>
      </rPr>
      <t xml:space="preserve"> A decision may be a substantive decision (Substantive Decisions). Procedural decisions are also issued and Case Management Conferences (CMC) may also be held by the Office (Procedural decisions/CMC).</t>
    </r>
  </si>
  <si>
    <r>
      <rPr>
        <vertAlign val="superscript"/>
        <sz val="10"/>
        <rFont val="Arial"/>
        <family val="2"/>
      </rPr>
      <t>5</t>
    </r>
    <r>
      <rPr>
        <sz val="10"/>
        <rFont val="Arial"/>
        <family val="2"/>
      </rPr>
      <t xml:space="preserve"> A decision may relate to more than one patent application or granted patent.</t>
    </r>
  </si>
  <si>
    <r>
      <t xml:space="preserve">Table 5.2: Patent hearings: "requests for an opinion" </t>
    </r>
    <r>
      <rPr>
        <b/>
        <vertAlign val="superscript"/>
        <sz val="11"/>
        <rFont val="Arial"/>
        <family val="2"/>
      </rPr>
      <t>1</t>
    </r>
    <r>
      <rPr>
        <b/>
        <sz val="11"/>
        <rFont val="Arial"/>
        <family val="2"/>
      </rPr>
      <t xml:space="preserve"> filed, issued, refused and withdrawn</t>
    </r>
  </si>
  <si>
    <t>Issued</t>
  </si>
  <si>
    <t>Refused</t>
  </si>
  <si>
    <t>Withdrawn</t>
  </si>
  <si>
    <r>
      <rPr>
        <vertAlign val="superscript"/>
        <sz val="10"/>
        <rFont val="Arial"/>
        <family val="2"/>
      </rPr>
      <t>1</t>
    </r>
    <r>
      <rPr>
        <sz val="10"/>
        <rFont val="Arial"/>
        <family val="2"/>
      </rPr>
      <t xml:space="preserve"> A request for a non-binding opinion may be filed where a dispute relates to infringement of a patent or the validity of a patent. </t>
    </r>
  </si>
  <si>
    <t xml:space="preserve">Infringing a patent means manufacturing, using, selling or importing a patented product or process without the patent owner's permission. </t>
  </si>
  <si>
    <t>An opinion relating to validity can consider only issues of novelty or inventive step.</t>
  </si>
  <si>
    <t xml:space="preserve">Table 5.3: Trade Mark Hearings: Hearings and Appeals </t>
  </si>
  <si>
    <r>
      <t xml:space="preserve">2024 </t>
    </r>
    <r>
      <rPr>
        <b/>
        <vertAlign val="superscript"/>
        <sz val="11"/>
        <rFont val="Arial"/>
        <family val="2"/>
      </rPr>
      <t>2</t>
    </r>
  </si>
  <si>
    <r>
      <t xml:space="preserve">2025 </t>
    </r>
    <r>
      <rPr>
        <b/>
        <vertAlign val="superscript"/>
        <sz val="11"/>
        <rFont val="Arial"/>
        <family val="2"/>
      </rPr>
      <t>2</t>
    </r>
  </si>
  <si>
    <r>
      <t>Hearings - Ex Parte</t>
    </r>
    <r>
      <rPr>
        <b/>
        <vertAlign val="superscript"/>
        <sz val="11"/>
        <rFont val="Arial"/>
        <family val="2"/>
      </rPr>
      <t>1</t>
    </r>
  </si>
  <si>
    <t>Number appointed</t>
  </si>
  <si>
    <t>Number taken</t>
  </si>
  <si>
    <t>Number not yet taken</t>
  </si>
  <si>
    <t>Refusals</t>
  </si>
  <si>
    <t>Written grounds issued</t>
  </si>
  <si>
    <r>
      <rPr>
        <vertAlign val="superscript"/>
        <sz val="10"/>
        <rFont val="Arial"/>
        <family val="2"/>
      </rPr>
      <t>1</t>
    </r>
    <r>
      <rPr>
        <sz val="10"/>
        <rFont val="Arial"/>
        <family val="2"/>
      </rPr>
      <t xml:space="preserve"> Ex-parte proceedings covers applications under Section 37 of the Trade Marks Act 1994. Applicants/attorneys have the right to request a hearing when objections to the registrability of a mark are raised during examination.</t>
    </r>
  </si>
  <si>
    <r>
      <rPr>
        <vertAlign val="superscript"/>
        <sz val="10"/>
        <rFont val="Arial"/>
        <family val="2"/>
      </rPr>
      <t xml:space="preserve">2 </t>
    </r>
    <r>
      <rPr>
        <sz val="10"/>
        <rFont val="Arial"/>
        <family val="2"/>
      </rPr>
      <t>Decisions of the Office can be appealed to an independent party specialising in Intellectual Property issues (Appeals to the Appointed Person) or to the Court (Appeals made directly to Court).</t>
    </r>
  </si>
  <si>
    <r>
      <t>Table 5.4: Trade Mark Hearings: Oppositions to Trade Mark Registration</t>
    </r>
    <r>
      <rPr>
        <b/>
        <vertAlign val="superscript"/>
        <sz val="11"/>
        <color theme="1"/>
        <rFont val="Arial"/>
        <family val="2"/>
      </rPr>
      <t>1</t>
    </r>
  </si>
  <si>
    <t>Oppositions before the Registrar:</t>
  </si>
  <si>
    <t>Pending at beginning of year</t>
  </si>
  <si>
    <t>Filed during the year</t>
  </si>
  <si>
    <r>
      <t>Fast Track Oppositions</t>
    </r>
    <r>
      <rPr>
        <vertAlign val="superscript"/>
        <sz val="11"/>
        <color theme="1"/>
        <rFont val="Arial"/>
        <family val="2"/>
      </rPr>
      <t>2</t>
    </r>
  </si>
  <si>
    <t>Total Oppositions Filed</t>
  </si>
  <si>
    <t>Withdrawn:</t>
  </si>
  <si>
    <t>Oppositions</t>
  </si>
  <si>
    <t>Oppositions unsuccessful</t>
  </si>
  <si>
    <t>Oppositions successful / partially successful</t>
  </si>
  <si>
    <t>Pending at end of year</t>
  </si>
  <si>
    <t>Main hearings</t>
  </si>
  <si>
    <r>
      <t>Appeals to Appointed Person (Opposition/Post Registration cases)</t>
    </r>
    <r>
      <rPr>
        <b/>
        <vertAlign val="superscript"/>
        <sz val="11"/>
        <color theme="1"/>
        <rFont val="Arial"/>
        <family val="2"/>
      </rPr>
      <t>3</t>
    </r>
  </si>
  <si>
    <t>Lodged during year</t>
  </si>
  <si>
    <t>Unsuccessful</t>
  </si>
  <si>
    <t>Successful / Partially successful</t>
  </si>
  <si>
    <t>Transferred to High Court</t>
  </si>
  <si>
    <t>Remitted back to Registry</t>
  </si>
  <si>
    <r>
      <t>Appeals made direct to the Court  (Opposition cases/Post Registration cases)</t>
    </r>
    <r>
      <rPr>
        <b/>
        <vertAlign val="superscript"/>
        <sz val="11"/>
        <color theme="1"/>
        <rFont val="Arial"/>
        <family val="2"/>
      </rPr>
      <t>3</t>
    </r>
  </si>
  <si>
    <t>Lodged during the year</t>
  </si>
  <si>
    <t>Referred to ECJ</t>
  </si>
  <si>
    <r>
      <rPr>
        <vertAlign val="superscript"/>
        <sz val="10"/>
        <color theme="1"/>
        <rFont val="Arial"/>
        <family val="2"/>
      </rPr>
      <t>1</t>
    </r>
    <r>
      <rPr>
        <sz val="10"/>
        <color theme="1"/>
        <rFont val="Arial"/>
        <family val="2"/>
      </rPr>
      <t xml:space="preserve"> Oppositions filed against Trade Marks. Once an application for registration has been accepted by the registry it is published in the Trade Marks Journal and open to opposition. Oppositions may be filed in respect of all or some of the goods and/or services for which registration of the trade mark is sought.</t>
    </r>
  </si>
  <si>
    <t>The opposition period is two months (extendable to three months). At the conclusion of the proceedings an IPO Hearing Officer will make a decision either from the papers on file, or following a hearing (Oppositions before the Registrar)</t>
  </si>
  <si>
    <r>
      <rPr>
        <vertAlign val="superscript"/>
        <sz val="10"/>
        <color theme="1"/>
        <rFont val="Arial"/>
        <family val="2"/>
      </rPr>
      <t xml:space="preserve">2 </t>
    </r>
    <r>
      <rPr>
        <sz val="10"/>
        <color theme="1"/>
        <rFont val="Arial"/>
        <family val="2"/>
      </rPr>
      <t>Fast Track Oppositions service began on 1st October 2013</t>
    </r>
  </si>
  <si>
    <r>
      <rPr>
        <vertAlign val="superscript"/>
        <sz val="10"/>
        <color theme="1"/>
        <rFont val="Arial"/>
        <family val="2"/>
      </rPr>
      <t>3</t>
    </r>
    <r>
      <rPr>
        <sz val="10"/>
        <color theme="1"/>
        <rFont val="Arial"/>
        <family val="2"/>
      </rPr>
      <t xml:space="preserve"> IPO decisions can be appealed to an independent party specialising in Intellectual Property issues (Appeals to the Appointed Person, Oppositions/Post Registration Cases) or to the Court (Appeals made directly to Court, Oppositions cases).</t>
    </r>
  </si>
  <si>
    <r>
      <t>Table 5.5: Trade Mark Hearings</t>
    </r>
    <r>
      <rPr>
        <b/>
        <vertAlign val="superscript"/>
        <sz val="11"/>
        <color theme="1"/>
        <rFont val="Arial"/>
        <family val="2"/>
      </rPr>
      <t>1</t>
    </r>
    <r>
      <rPr>
        <b/>
        <sz val="11"/>
        <color theme="1"/>
        <rFont val="Arial"/>
        <family val="2"/>
      </rPr>
      <t>: Revocation</t>
    </r>
    <r>
      <rPr>
        <b/>
        <vertAlign val="superscript"/>
        <sz val="11"/>
        <color theme="1"/>
        <rFont val="Arial"/>
        <family val="2"/>
      </rPr>
      <t>2</t>
    </r>
    <r>
      <rPr>
        <b/>
        <sz val="11"/>
        <color theme="1"/>
        <rFont val="Arial"/>
        <family val="2"/>
      </rPr>
      <t>, Invalidity</t>
    </r>
    <r>
      <rPr>
        <b/>
        <vertAlign val="superscript"/>
        <sz val="11"/>
        <color theme="1"/>
        <rFont val="Arial"/>
        <family val="2"/>
      </rPr>
      <t>3</t>
    </r>
    <r>
      <rPr>
        <b/>
        <sz val="11"/>
        <color theme="1"/>
        <rFont val="Arial"/>
        <family val="2"/>
      </rPr>
      <t>, and Rectification</t>
    </r>
    <r>
      <rPr>
        <b/>
        <vertAlign val="superscript"/>
        <sz val="11"/>
        <color theme="1"/>
        <rFont val="Arial"/>
        <family val="2"/>
      </rPr>
      <t>4</t>
    </r>
  </si>
  <si>
    <t>Applications to Registrar</t>
  </si>
  <si>
    <t>Filed in year (rectification)</t>
  </si>
  <si>
    <t>Main Hearings</t>
  </si>
  <si>
    <t>Applications direct to Court</t>
  </si>
  <si>
    <t>Lodged in year</t>
  </si>
  <si>
    <t>Successful</t>
  </si>
  <si>
    <r>
      <rPr>
        <vertAlign val="superscript"/>
        <sz val="10"/>
        <color theme="1"/>
        <rFont val="Arial"/>
        <family val="2"/>
      </rPr>
      <t>1</t>
    </r>
    <r>
      <rPr>
        <sz val="10"/>
        <color theme="1"/>
        <rFont val="Arial"/>
        <family val="2"/>
      </rPr>
      <t xml:space="preserve"> Applications for revocation, invalidation and rectification under Section 46,47, 60 and 64 - these procedures are combined in the table. Applications can be made to the IPO Registrar (Applications to Registrar), </t>
    </r>
  </si>
  <si>
    <t>to the court as applications against the IPO Registrar (Appeals direct to Court: Post Registration cases) or direct applications can be made to Court (Applications direct to Court).</t>
  </si>
  <si>
    <r>
      <rPr>
        <vertAlign val="superscript"/>
        <sz val="10"/>
        <color theme="1"/>
        <rFont val="Arial"/>
        <family val="2"/>
      </rPr>
      <t xml:space="preserve">2 </t>
    </r>
    <r>
      <rPr>
        <sz val="10"/>
        <color theme="1"/>
        <rFont val="Arial"/>
        <family val="2"/>
      </rPr>
      <t>Revocation is the legal procedure which allows anyone to seek the removal of a registered trade mark from the UK register. It is possible to apply in respect of all or only some of the goods and/or services for which the trade mark is registered.</t>
    </r>
  </si>
  <si>
    <r>
      <rPr>
        <vertAlign val="superscript"/>
        <sz val="10"/>
        <color theme="1"/>
        <rFont val="Arial"/>
        <family val="2"/>
      </rPr>
      <t>3</t>
    </r>
    <r>
      <rPr>
        <sz val="10"/>
        <color theme="1"/>
        <rFont val="Arial"/>
        <family val="2"/>
      </rPr>
      <t xml:space="preserve"> Invalidation is the legal procedure to cancel a registered trade mark and takes the same form as an opposition to a trade mark application.       </t>
    </r>
  </si>
  <si>
    <r>
      <rPr>
        <vertAlign val="superscript"/>
        <sz val="10"/>
        <color theme="1"/>
        <rFont val="Arial"/>
        <family val="2"/>
      </rPr>
      <t>4</t>
    </r>
    <r>
      <rPr>
        <sz val="10"/>
        <color theme="1"/>
        <rFont val="Arial"/>
        <family val="2"/>
      </rPr>
      <t xml:space="preserve"> Rectification is the procedure which allows anyone to apply to correct (rectify) an error or an omission that has been made in the details of a trade mark recorded in the UK register.</t>
    </r>
  </si>
  <si>
    <r>
      <t>Table 5.6: Design Hearings: Cancellations</t>
    </r>
    <r>
      <rPr>
        <b/>
        <vertAlign val="superscript"/>
        <sz val="11"/>
        <rFont val="Arial"/>
        <family val="2"/>
      </rPr>
      <t>1</t>
    </r>
    <r>
      <rPr>
        <b/>
        <sz val="11"/>
        <rFont val="Arial"/>
        <family val="2"/>
      </rPr>
      <t xml:space="preserve"> and Invalidations</t>
    </r>
    <r>
      <rPr>
        <b/>
        <vertAlign val="superscript"/>
        <sz val="11"/>
        <rFont val="Arial"/>
        <family val="2"/>
      </rPr>
      <t>2</t>
    </r>
  </si>
  <si>
    <t>Cancellation by Registered Proprietor, 2024</t>
  </si>
  <si>
    <t>Invalidations by Third Party, 2024</t>
  </si>
  <si>
    <t>Cancellation by Registered Proprietor, 2025</t>
  </si>
  <si>
    <t>Invalidations by Third Party, 2025</t>
  </si>
  <si>
    <r>
      <t>Decided</t>
    </r>
    <r>
      <rPr>
        <vertAlign val="superscript"/>
        <sz val="11"/>
        <rFont val="Arial"/>
        <family val="2"/>
      </rPr>
      <t>3,4</t>
    </r>
  </si>
  <si>
    <r>
      <t>Allowed</t>
    </r>
    <r>
      <rPr>
        <vertAlign val="superscript"/>
        <sz val="11"/>
        <rFont val="Arial"/>
        <family val="2"/>
      </rPr>
      <t>4</t>
    </r>
  </si>
  <si>
    <r>
      <t>Refused</t>
    </r>
    <r>
      <rPr>
        <vertAlign val="superscript"/>
        <sz val="11"/>
        <rFont val="Arial"/>
        <family val="2"/>
      </rPr>
      <t>4</t>
    </r>
  </si>
  <si>
    <r>
      <t>Appeals Heard</t>
    </r>
    <r>
      <rPr>
        <vertAlign val="superscript"/>
        <sz val="11"/>
        <rFont val="Arial"/>
        <family val="2"/>
      </rPr>
      <t>5</t>
    </r>
  </si>
  <si>
    <r>
      <rPr>
        <vertAlign val="superscript"/>
        <sz val="10"/>
        <rFont val="Arial"/>
        <family val="2"/>
      </rPr>
      <t>1</t>
    </r>
    <r>
      <rPr>
        <sz val="10"/>
        <rFont val="Arial"/>
        <family val="2"/>
      </rPr>
      <t xml:space="preserve"> Number of cancellations under Sections 11 &amp; 11(2) of the Registered Designs Act 1949 (as amended). Cancellation is the legal procedure to remove a registered design from the UK register by the proprietor of the Design (Cancellation by Registered Proprietor).  </t>
    </r>
  </si>
  <si>
    <r>
      <rPr>
        <vertAlign val="superscript"/>
        <sz val="10"/>
        <rFont val="Arial"/>
        <family val="2"/>
      </rPr>
      <t>2</t>
    </r>
    <r>
      <rPr>
        <sz val="10"/>
        <rFont val="Arial"/>
        <family val="2"/>
      </rPr>
      <t xml:space="preserve"> Number of invalidation proceedings under Section 11ZB of the Registered Designs Act 1949 (as amended). Invalidation is the legal procedure to remove a registered design from the UK register by the third party (Invalidations by Third Party).</t>
    </r>
  </si>
  <si>
    <r>
      <rPr>
        <vertAlign val="superscript"/>
        <sz val="10"/>
        <rFont val="Arial"/>
        <family val="2"/>
      </rPr>
      <t>3</t>
    </r>
    <r>
      <rPr>
        <sz val="10"/>
        <rFont val="Arial"/>
        <family val="2"/>
      </rPr>
      <t xml:space="preserve"> At the conclusion of the proceedings IPO Hearing Officer will make a decision either from the papers on file or following a hearing. </t>
    </r>
  </si>
  <si>
    <r>
      <rPr>
        <vertAlign val="superscript"/>
        <sz val="10"/>
        <rFont val="Arial"/>
        <family val="2"/>
      </rPr>
      <t>4</t>
    </r>
    <r>
      <rPr>
        <sz val="10"/>
        <rFont val="Arial"/>
        <family val="2"/>
      </rPr>
      <t xml:space="preserve"> Some decisions involve multiple (joined) invalidity applications and so the total allowed and refused will be more than the total number of decisions issued</t>
    </r>
  </si>
  <si>
    <r>
      <rPr>
        <vertAlign val="superscript"/>
        <sz val="10"/>
        <rFont val="Arial"/>
        <family val="2"/>
      </rPr>
      <t>5</t>
    </r>
    <r>
      <rPr>
        <sz val="10"/>
        <rFont val="Arial"/>
        <family val="2"/>
      </rPr>
      <t xml:space="preserve"> The IPO Hearing Officer’s decision can be appealed to the Court or appointed person (Appeals Heard)</t>
    </r>
  </si>
  <si>
    <t>Annex 1: Introduction to patents</t>
  </si>
  <si>
    <t>Contents</t>
  </si>
  <si>
    <t xml:space="preserve">A patent protects inventions. It gives the right to take legal action against anyone who makes, uses, sells or imports it without the patent holder’s permission.
To be granted a patent, the invention must be all of the following: something that can be made or used, new, and inventive - not just a simple modification to something that already exists.
Patent can’t be granted for certain types of invention, including:
•	literary, dramatic, musical or artistic works
•	a way of doing business, playing a game or thinking
•	a method of medical treatment or diagnosis
•	a discovery, scientific theory or mathematical method
•	the way information is presented
•	some computer programs or mobile apps
•	‘essentially biological’ processes like crossing-breeding plants, and plant or animal varieties
Application
An application for a patent includes a full description of the invention (including any drawings), a set of claims defining the invention, a short abstract summarising the technical features of the invention.
Search
The IPO carries out a search to check whether the invention is new and inventive.  The results of the search and any defects in the application are reported.  Search reports can take up to 6 months.
Publication
Applications are published 18 months from filing or priority date, provided they are complete and pass the search.
Substantive examination
The examination checks whether an invention is new and inventive enough. It also checks that the description and claims match and are good enough to patent.  The examination will show if an application meets the legal requirements. Examination of a patent application must be requested within 6 months of publication. Examinations can take place several years after the filing date of an application.
</t>
  </si>
  <si>
    <t>European patent protection</t>
  </si>
  <si>
    <t>European patents (EP) can also provide protection in the UK. Applications can be made through the IPO or directly to the European Patent Office (EPO). Once granted an application becomes separate patents in the countries designated.</t>
  </si>
  <si>
    <t>Patent Co-operation Treaty (PCT)</t>
  </si>
  <si>
    <t>GB patents may also be received by the IPO through the international route. International applications use the Patent Co-operation Treaty (PCT) to pursue patent rights across many countries from a single filing.</t>
  </si>
  <si>
    <t>Annex 2: Introduction to trade marks</t>
  </si>
  <si>
    <t>A trade mark is a sign which can distinguish your goods and services from those of other traders. A sign includes, for example, words, logos, colours or a combination of these. You can use your trade mark as a marketing tool so that customers can recognise your products or services. As such, it can be a very valuable asset for your business.
A registered trade mark can help you if you want to take action against anyone who uses your mark or a similar mark on the same or similar goods and services to those that are set out in the registration.
Before attempting to protect your trade mark, you should remember we will object to words, logos, colours or other signs which are unlikely to be seen as a trade mark by the public. For example, marks which describe your goods or services or any characteristics of them (e.g. marks which show the quality, quantity, purpose, value or geographical origin of your goods or services); terms that have become customary in your line of trade (e.g. technical terms that are in common use); terms that are not distinctive (e.g. promotional advertising slogans); or a combination of these.
To be registrable, your trade mark must be distinctive for your goods and services (that you are applying to register the mark for).
We will also not accept marks which are offensive (e.g. taboo swear words), against the law (e.g. promoting illegal drug use), or deceptive (e.g. there should be nothing in your mark which would mislead the public). In addition, we will object to marks that contain specially protected emblems (e.g. the Red Cross or Olympic symbols).
NOTE: The UK joined the Madrid Protocol in April 1996. Since then, a holder of a trade marks registration in another country (which is a member of the Protocol) can apply through the World Intellectual Property Organisation (WIPO) to “designate” the UK for protection of that trade mark. The mark is examined in the UK for registrability in much the same way as an application via the national/domestic route in the IPO.</t>
  </si>
  <si>
    <t>Annex 3: Introduction to designs</t>
  </si>
  <si>
    <t xml:space="preserve">A registered design protects the visual appearance of a product, part of a product, or its ornamentation. This can also apply to an industrial or handicraft item. This IP right gives no protection for how a product works but merely for its appearance. That appearance can be affected by a number of contributory features including:
- lines
- contours
- colours
- shape
- texture
- material
The protection lasts for five years and you can renew it every five years, for up to 25 years.
</t>
  </si>
  <si>
    <r>
      <rPr>
        <sz val="11"/>
        <color rgb="FF000000"/>
        <rFont val="Arial"/>
      </rPr>
      <t>Patents applications</t>
    </r>
    <r>
      <rPr>
        <vertAlign val="superscript"/>
        <sz val="11"/>
        <color rgb="FF000000"/>
        <rFont val="Arial"/>
      </rPr>
      <t>2</t>
    </r>
    <r>
      <rPr>
        <vertAlign val="superscript"/>
        <sz val="11"/>
        <color rgb="FF000000"/>
        <rFont val="Arial"/>
        <family val="2"/>
      </rPr>
      <t>,3</t>
    </r>
  </si>
  <si>
    <r>
      <t>Patents publications</t>
    </r>
    <r>
      <rPr>
        <vertAlign val="superscript"/>
        <sz val="11"/>
        <rFont val="Arial"/>
        <family val="2"/>
      </rPr>
      <t>3</t>
    </r>
    <r>
      <rPr>
        <sz val="11"/>
        <rFont val="Arial"/>
        <family val="2"/>
      </rPr>
      <t xml:space="preserve"> </t>
    </r>
  </si>
  <si>
    <r>
      <t>Patents grants</t>
    </r>
    <r>
      <rPr>
        <vertAlign val="superscript"/>
        <sz val="11"/>
        <rFont val="Arial"/>
        <family val="2"/>
      </rPr>
      <t>3</t>
    </r>
  </si>
  <si>
    <r>
      <t>Trade marks applications</t>
    </r>
    <r>
      <rPr>
        <vertAlign val="superscript"/>
        <sz val="11"/>
        <rFont val="Arial"/>
        <family val="2"/>
      </rPr>
      <t>4</t>
    </r>
  </si>
  <si>
    <r>
      <t>Design registrations</t>
    </r>
    <r>
      <rPr>
        <vertAlign val="superscript"/>
        <sz val="11"/>
        <rFont val="Arial"/>
        <family val="2"/>
      </rPr>
      <t>5</t>
    </r>
  </si>
  <si>
    <r>
      <t>Intellectual Property Right</t>
    </r>
    <r>
      <rPr>
        <b/>
        <vertAlign val="superscript"/>
        <sz val="11"/>
        <rFont val="Arial"/>
        <family val="2"/>
      </rPr>
      <t>1</t>
    </r>
  </si>
  <si>
    <r>
      <rPr>
        <vertAlign val="superscript"/>
        <sz val="10"/>
        <rFont val="Arial"/>
        <family val="2"/>
      </rPr>
      <t>2.</t>
    </r>
    <r>
      <rPr>
        <sz val="10"/>
        <rFont val="Arial"/>
        <family val="2"/>
      </rPr>
      <t xml:space="preserve"> Patents filed directly at the IPO &amp; PCT applications</t>
    </r>
  </si>
  <si>
    <r>
      <rPr>
        <vertAlign val="superscript"/>
        <sz val="10"/>
        <color rgb="FF000000"/>
        <rFont val="Arial"/>
        <family val="2"/>
      </rPr>
      <t>1.</t>
    </r>
    <r>
      <rPr>
        <sz val="10"/>
        <color rgb="FF000000"/>
        <rFont val="Arial"/>
        <family val="2"/>
      </rPr>
      <t xml:space="preserve"> Values from this table report annual counts based on a calendar year.  Therefore there may be differences when comparing to counts in other tables, as these may be based on a financial year.</t>
    </r>
  </si>
  <si>
    <r>
      <rPr>
        <vertAlign val="superscript"/>
        <sz val="10"/>
        <rFont val="Arial"/>
        <family val="2"/>
      </rPr>
      <t>3.</t>
    </r>
    <r>
      <rPr>
        <sz val="10"/>
        <rFont val="Arial"/>
        <family val="2"/>
      </rPr>
      <t xml:space="preserve"> Patent statistics may appear particularly volatile in 2025 due to the introduction of the new patents system.</t>
    </r>
  </si>
  <si>
    <r>
      <rPr>
        <vertAlign val="superscript"/>
        <sz val="10"/>
        <rFont val="Arial"/>
        <family val="2"/>
      </rPr>
      <t xml:space="preserve">4. </t>
    </r>
    <r>
      <rPr>
        <sz val="10"/>
        <rFont val="Arial"/>
        <family val="2"/>
      </rPr>
      <t>Domestic trade mark applications and International Registrations (excluding additional classes)</t>
    </r>
  </si>
  <si>
    <r>
      <rPr>
        <vertAlign val="superscript"/>
        <sz val="10"/>
        <color rgb="FF000000"/>
        <rFont val="Arial"/>
      </rPr>
      <t>5.</t>
    </r>
    <r>
      <rPr>
        <sz val="10"/>
        <color rgb="FF000000"/>
        <rFont val="Arial"/>
      </rPr>
      <t xml:space="preserve"> Designs registrations include the international Hague applications and registrations. This is a route for applying for designs through World Intellectual Property Organization (WIPO), which the UK joined in 2018. This allows for a single international application filed with WIPO rather than a whole series of applications which would otherwise have to be filed with different national offices.</t>
    </r>
  </si>
  <si>
    <t>Patent applications, publications and grants by country (excluding UK)</t>
  </si>
  <si>
    <r>
      <rPr>
        <vertAlign val="superscript"/>
        <sz val="10"/>
        <rFont val="Arial"/>
        <family val="2"/>
      </rPr>
      <t>1</t>
    </r>
    <r>
      <rPr>
        <sz val="10"/>
        <rFont val="Arial"/>
        <family val="2"/>
      </rPr>
      <t xml:space="preserve"> Supplementary protection certificates compensate patent holders for the loss of effective protection that results from the time taken to obtain regulatory approval. SPCs do not extend the term of patents, but give similar protection. They protect a specific pharmaceutical or plant protection product.</t>
    </r>
  </si>
  <si>
    <r>
      <rPr>
        <vertAlign val="superscript"/>
        <sz val="10"/>
        <color theme="1"/>
        <rFont val="Arial"/>
        <family val="2"/>
      </rPr>
      <t>7</t>
    </r>
    <r>
      <rPr>
        <sz val="10"/>
        <color theme="1"/>
        <rFont val="Arial"/>
        <family val="2"/>
      </rPr>
      <t xml:space="preserve"> Revocations (s.73(1) and 73(2)) - terminating the granted patent because the patent is rendered invalid. This also happens when an EP(UK) with identical claims is granted.</t>
    </r>
  </si>
  <si>
    <r>
      <rPr>
        <vertAlign val="superscript"/>
        <sz val="10"/>
        <color theme="1"/>
        <rFont val="Arial"/>
        <family val="2"/>
      </rPr>
      <t>4</t>
    </r>
    <r>
      <rPr>
        <sz val="10"/>
        <color theme="1"/>
        <rFont val="Arial"/>
        <family val="2"/>
      </rPr>
      <t xml:space="preserve"> Cancellation of Licences of Right (s.47) – the applicant no longer wishes to offer licences of right and so resumes paying full renewal fees.</t>
    </r>
  </si>
  <si>
    <t>Domestic trade mark applications and registrations (including classes) by country (excluding UK)</t>
  </si>
  <si>
    <r>
      <rPr>
        <vertAlign val="superscript"/>
        <sz val="10"/>
        <color rgb="FF000000"/>
        <rFont val="Arial"/>
      </rPr>
      <t>2</t>
    </r>
    <r>
      <rPr>
        <sz val="10"/>
        <color rgb="FF000000"/>
        <rFont val="Arial"/>
      </rPr>
      <t xml:space="preserve"> Trade marks are classified according to the Nice classification. This is an international classification system of goods (classes 1 - 34) and services (classes 35 - 45).</t>
    </r>
  </si>
  <si>
    <t>Registrations</t>
  </si>
  <si>
    <t>Filed in year (revocation / invalidity)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</si>
</sst>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_-;\-* #,##0_-;_-* &quot;-&quot;??_-;_-@_-"/>
    <numFmt numFmtId="165" formatCode="0.0"/>
    <numFmt numFmtId="166" formatCode="#,##0_ ;\-#,##0\ "/>
    <numFmt numFmtId="167" formatCode="0.0%"/>
  </numFmts>
  <fonts count="53" x14ac:knownFonts="1">
    <font>
      <sz val="12"/>
      <color theme="1"/>
      <name val="Arial"/>
      <family val="2"/>
    </font>
    <font>
      <sz val="12"/>
      <color theme="1"/>
      <name val="Arial"/>
      <family val="2"/>
    </font>
    <font>
      <b/>
      <sz val="12"/>
      <color theme="1"/>
      <name val="Arial"/>
      <family val="2"/>
    </font>
    <font>
      <u/>
      <sz val="12"/>
      <color theme="10"/>
      <name val="Arial"/>
      <family val="2"/>
    </font>
    <font>
      <i/>
      <sz val="11"/>
      <color theme="1"/>
      <name val="Arial"/>
      <family val="2"/>
    </font>
    <font>
      <sz val="11"/>
      <color theme="1"/>
      <name val="Arial"/>
      <family val="2"/>
    </font>
    <font>
      <b/>
      <sz val="11"/>
      <color theme="1"/>
      <name val="Arial"/>
      <family val="2"/>
    </font>
    <font>
      <sz val="10"/>
      <color theme="1"/>
      <name val="Arial"/>
      <family val="2"/>
    </font>
    <font>
      <u/>
      <sz val="10"/>
      <color theme="10"/>
      <name val="Arial"/>
      <family val="2"/>
    </font>
    <font>
      <sz val="11"/>
      <color theme="1"/>
      <name val="Calibri"/>
      <family val="2"/>
      <scheme val="minor"/>
    </font>
    <font>
      <b/>
      <sz val="10"/>
      <color theme="1"/>
      <name val="Arial"/>
      <family val="2"/>
    </font>
    <font>
      <sz val="10"/>
      <name val="Arial"/>
      <family val="2"/>
    </font>
    <font>
      <b/>
      <sz val="11"/>
      <color rgb="FF000000"/>
      <name val="Arial"/>
      <family val="2"/>
    </font>
    <font>
      <vertAlign val="superscript"/>
      <sz val="11"/>
      <color theme="1"/>
      <name val="Arial"/>
      <family val="2"/>
    </font>
    <font>
      <vertAlign val="superscript"/>
      <sz val="10"/>
      <color theme="1"/>
      <name val="Arial"/>
      <family val="2"/>
    </font>
    <font>
      <b/>
      <sz val="11"/>
      <name val="Arial"/>
      <family val="2"/>
    </font>
    <font>
      <sz val="11"/>
      <name val="Arial"/>
      <family val="2"/>
    </font>
    <font>
      <u/>
      <sz val="11"/>
      <color theme="10"/>
      <name val="Arial"/>
      <family val="2"/>
    </font>
    <font>
      <b/>
      <vertAlign val="superscript"/>
      <sz val="11"/>
      <color theme="1"/>
      <name val="Arial"/>
      <family val="2"/>
    </font>
    <font>
      <b/>
      <sz val="10"/>
      <name val="Arial"/>
      <family val="2"/>
    </font>
    <font>
      <b/>
      <vertAlign val="superscript"/>
      <sz val="10"/>
      <color theme="1"/>
      <name val="Arial"/>
      <family val="2"/>
    </font>
    <font>
      <b/>
      <vertAlign val="superscript"/>
      <sz val="11"/>
      <color rgb="FF000000"/>
      <name val="Arial"/>
      <family val="2"/>
    </font>
    <font>
      <sz val="11"/>
      <color rgb="FF000000"/>
      <name val="Arial"/>
      <family val="2"/>
    </font>
    <font>
      <b/>
      <vertAlign val="superscript"/>
      <sz val="11"/>
      <name val="Arial"/>
      <family val="2"/>
    </font>
    <font>
      <sz val="12"/>
      <name val="Arial"/>
      <family val="2"/>
    </font>
    <font>
      <u/>
      <sz val="12"/>
      <name val="Arial"/>
      <family val="2"/>
    </font>
    <font>
      <i/>
      <sz val="11"/>
      <name val="Arial"/>
      <family val="2"/>
    </font>
    <font>
      <vertAlign val="superscript"/>
      <sz val="11"/>
      <name val="Arial"/>
      <family val="2"/>
    </font>
    <font>
      <vertAlign val="superscript"/>
      <sz val="10"/>
      <name val="Arial"/>
      <family val="2"/>
    </font>
    <font>
      <u/>
      <sz val="10"/>
      <name val="Arial"/>
      <family val="2"/>
    </font>
    <font>
      <sz val="8"/>
      <name val="Arial"/>
      <family val="2"/>
    </font>
    <font>
      <b/>
      <sz val="12"/>
      <name val="Arial"/>
      <family val="2"/>
    </font>
    <font>
      <u/>
      <sz val="12"/>
      <color theme="1"/>
      <name val="Arial"/>
      <family val="2"/>
    </font>
    <font>
      <u/>
      <sz val="10"/>
      <color theme="1"/>
      <name val="Arial"/>
      <family val="2"/>
    </font>
    <font>
      <u/>
      <sz val="11"/>
      <name val="Arial"/>
      <family val="2"/>
    </font>
    <font>
      <i/>
      <sz val="12"/>
      <color theme="1"/>
      <name val="Arial"/>
      <family val="2"/>
    </font>
    <font>
      <i/>
      <sz val="12"/>
      <color rgb="FFFF0000"/>
      <name val="Arial"/>
      <family val="2"/>
    </font>
    <font>
      <i/>
      <sz val="11"/>
      <color rgb="FF000000"/>
      <name val="Arial"/>
      <family val="2"/>
    </font>
    <font>
      <i/>
      <sz val="12"/>
      <name val="Arial"/>
      <family val="2"/>
    </font>
    <font>
      <i/>
      <sz val="10"/>
      <name val="Arial"/>
      <family val="2"/>
    </font>
    <font>
      <i/>
      <vertAlign val="superscript"/>
      <sz val="11"/>
      <name val="Arial"/>
      <family val="2"/>
    </font>
    <font>
      <vertAlign val="superscript"/>
      <sz val="10"/>
      <color rgb="FF000000"/>
      <name val="Arial"/>
      <family val="2"/>
    </font>
    <font>
      <sz val="10"/>
      <color rgb="FF000000"/>
      <name val="Arial"/>
      <family val="2"/>
    </font>
    <font>
      <b/>
      <sz val="10"/>
      <color rgb="FF000000"/>
      <name val="Arial"/>
      <family val="2"/>
    </font>
    <font>
      <b/>
      <sz val="11"/>
      <color theme="0"/>
      <name val="Arial"/>
      <family val="2"/>
    </font>
    <font>
      <b/>
      <sz val="11"/>
      <color rgb="FF000000"/>
      <name val="Arial"/>
    </font>
    <font>
      <b/>
      <vertAlign val="superscript"/>
      <sz val="11"/>
      <color rgb="FF000000"/>
      <name val="Arial"/>
    </font>
    <font>
      <sz val="11"/>
      <color theme="1"/>
      <name val="Aptos"/>
      <family val="2"/>
    </font>
    <font>
      <sz val="11"/>
      <color rgb="FF000000"/>
      <name val="Arial"/>
    </font>
    <font>
      <vertAlign val="superscript"/>
      <sz val="11"/>
      <color rgb="FF000000"/>
      <name val="Arial"/>
    </font>
    <font>
      <vertAlign val="superscript"/>
      <sz val="10"/>
      <color rgb="FF000000"/>
      <name val="Arial"/>
    </font>
    <font>
      <sz val="10"/>
      <color rgb="FF000000"/>
      <name val="Arial"/>
    </font>
    <font>
      <vertAlign val="superscript"/>
      <sz val="11"/>
      <color rgb="FF000000"/>
      <name val="Arial"/>
      <family val="2"/>
    </font>
  </fonts>
  <fills count="4">
    <fill>
      <patternFill patternType="none"/>
    </fill>
    <fill>
      <patternFill patternType="gray125"/>
    </fill>
    <fill>
      <patternFill patternType="solid">
        <fgColor theme="0"/>
        <bgColor indexed="64"/>
      </patternFill>
    </fill>
    <fill>
      <patternFill patternType="solid">
        <fgColor theme="0"/>
        <bgColor rgb="FF000000"/>
      </patternFill>
    </fill>
  </fills>
  <borders count="7">
    <border>
      <left/>
      <right/>
      <top/>
      <bottom/>
      <diagonal/>
    </border>
    <border>
      <left style="medium">
        <color indexed="64"/>
      </left>
      <right/>
      <top/>
      <bottom/>
      <diagonal/>
    </border>
    <border>
      <left style="thick">
        <color theme="0"/>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ck">
        <color theme="0"/>
      </left>
      <right/>
      <top/>
      <bottom style="thin">
        <color indexed="64"/>
      </bottom>
      <diagonal/>
    </border>
  </borders>
  <cellStyleXfs count="11">
    <xf numFmtId="0" fontId="0" fillId="0" borderId="0"/>
    <xf numFmtId="43"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xf numFmtId="0" fontId="9" fillId="0" borderId="0"/>
    <xf numFmtId="0" fontId="11" fillId="0" borderId="0"/>
    <xf numFmtId="0" fontId="1" fillId="0" borderId="0"/>
    <xf numFmtId="9" fontId="11" fillId="0" borderId="0" applyFont="0" applyFill="0" applyBorder="0" applyAlignment="0" applyProtection="0"/>
    <xf numFmtId="0" fontId="11" fillId="0" borderId="0"/>
    <xf numFmtId="0" fontId="11" fillId="0" borderId="0"/>
    <xf numFmtId="43" fontId="1" fillId="0" borderId="0" applyFont="0" applyFill="0" applyBorder="0" applyAlignment="0" applyProtection="0"/>
  </cellStyleXfs>
  <cellXfs count="361">
    <xf numFmtId="0" fontId="0" fillId="0" borderId="0" xfId="0"/>
    <xf numFmtId="0" fontId="2" fillId="2" borderId="1" xfId="0" applyFont="1" applyFill="1" applyBorder="1" applyAlignment="1">
      <alignment vertical="top"/>
    </xf>
    <xf numFmtId="0" fontId="2" fillId="2" borderId="0" xfId="0" applyFont="1" applyFill="1" applyAlignment="1">
      <alignment vertical="top"/>
    </xf>
    <xf numFmtId="0" fontId="5" fillId="2" borderId="0" xfId="0" applyFont="1" applyFill="1"/>
    <xf numFmtId="0" fontId="8" fillId="2" borderId="0" xfId="3" applyFont="1" applyFill="1" applyBorder="1" applyAlignment="1">
      <alignment vertical="top"/>
    </xf>
    <xf numFmtId="0" fontId="0" fillId="2" borderId="0" xfId="0" applyFill="1"/>
    <xf numFmtId="0" fontId="6" fillId="2" borderId="0" xfId="0" applyFont="1" applyFill="1"/>
    <xf numFmtId="0" fontId="4" fillId="2" borderId="0" xfId="0" applyFont="1" applyFill="1"/>
    <xf numFmtId="0" fontId="3" fillId="2" borderId="0" xfId="3" applyFill="1" applyAlignment="1">
      <alignment horizontal="right"/>
    </xf>
    <xf numFmtId="0" fontId="5" fillId="2" borderId="0" xfId="0" applyFont="1" applyFill="1" applyAlignment="1">
      <alignment horizontal="left" vertical="top"/>
    </xf>
    <xf numFmtId="0" fontId="7" fillId="2" borderId="0" xfId="0" applyFont="1" applyFill="1"/>
    <xf numFmtId="0" fontId="6" fillId="2" borderId="0" xfId="0" applyFont="1" applyFill="1" applyAlignment="1">
      <alignment horizontal="left" vertical="top"/>
    </xf>
    <xf numFmtId="0" fontId="10" fillId="2" borderId="0" xfId="0" applyFont="1" applyFill="1"/>
    <xf numFmtId="0" fontId="4" fillId="2" borderId="0" xfId="0" applyFont="1" applyFill="1" applyAlignment="1">
      <alignment horizontal="right"/>
    </xf>
    <xf numFmtId="0" fontId="0" fillId="2" borderId="0" xfId="0" applyFill="1" applyAlignment="1">
      <alignment wrapText="1"/>
    </xf>
    <xf numFmtId="164" fontId="5" fillId="2" borderId="0" xfId="1" applyNumberFormat="1" applyFont="1" applyFill="1" applyBorder="1" applyAlignment="1">
      <alignment horizontal="right" vertical="top" wrapText="1"/>
    </xf>
    <xf numFmtId="0" fontId="15" fillId="2" borderId="0" xfId="3" applyFont="1" applyFill="1" applyBorder="1"/>
    <xf numFmtId="0" fontId="2" fillId="2" borderId="0" xfId="0" applyFont="1" applyFill="1"/>
    <xf numFmtId="0" fontId="4" fillId="2" borderId="1" xfId="0" applyFont="1" applyFill="1" applyBorder="1" applyAlignment="1">
      <alignment horizontal="left" vertical="top"/>
    </xf>
    <xf numFmtId="0" fontId="4" fillId="2" borderId="0" xfId="0" applyFont="1" applyFill="1" applyAlignment="1">
      <alignment horizontal="left" vertical="top"/>
    </xf>
    <xf numFmtId="0" fontId="16" fillId="2" borderId="0" xfId="4" applyFont="1" applyFill="1"/>
    <xf numFmtId="0" fontId="17" fillId="2" borderId="0" xfId="3" applyFont="1" applyFill="1" applyBorder="1"/>
    <xf numFmtId="166" fontId="5" fillId="2" borderId="0" xfId="1" applyNumberFormat="1" applyFont="1" applyFill="1" applyBorder="1" applyAlignment="1">
      <alignment horizontal="right" vertical="top" wrapText="1"/>
    </xf>
    <xf numFmtId="0" fontId="4" fillId="2" borderId="0" xfId="0" applyFont="1" applyFill="1" applyAlignment="1">
      <alignment horizontal="left"/>
    </xf>
    <xf numFmtId="166" fontId="5" fillId="2" borderId="0" xfId="1" applyNumberFormat="1" applyFont="1" applyFill="1" applyBorder="1" applyAlignment="1">
      <alignment horizontal="left" vertical="top" wrapText="1"/>
    </xf>
    <xf numFmtId="0" fontId="2" fillId="2" borderId="0" xfId="0" applyFont="1" applyFill="1" applyAlignment="1">
      <alignment horizontal="center" vertical="center" wrapText="1"/>
    </xf>
    <xf numFmtId="3" fontId="5" fillId="2" borderId="0" xfId="1" applyNumberFormat="1" applyFont="1" applyFill="1" applyBorder="1" applyAlignment="1">
      <alignment horizontal="right" vertical="top" wrapText="1"/>
    </xf>
    <xf numFmtId="0" fontId="5" fillId="2" borderId="0" xfId="0" applyFont="1" applyFill="1" applyAlignment="1">
      <alignment horizontal="right" vertical="top"/>
    </xf>
    <xf numFmtId="0" fontId="6" fillId="2" borderId="0" xfId="0" applyFont="1" applyFill="1" applyAlignment="1">
      <alignment horizontal="center" vertical="center" wrapText="1"/>
    </xf>
    <xf numFmtId="0" fontId="16" fillId="2" borderId="0" xfId="0" applyFont="1" applyFill="1" applyAlignment="1">
      <alignment horizontal="left" vertical="center"/>
    </xf>
    <xf numFmtId="0" fontId="8" fillId="2" borderId="0" xfId="3" applyFont="1" applyFill="1"/>
    <xf numFmtId="0" fontId="16" fillId="2" borderId="0" xfId="0" applyFont="1" applyFill="1" applyAlignment="1">
      <alignment horizontal="left" vertical="top" wrapText="1"/>
    </xf>
    <xf numFmtId="0" fontId="4" fillId="2" borderId="0" xfId="0" applyFont="1" applyFill="1" applyAlignment="1">
      <alignment wrapText="1"/>
    </xf>
    <xf numFmtId="0" fontId="6" fillId="2" borderId="0" xfId="0" applyFont="1" applyFill="1" applyAlignment="1">
      <alignment horizontal="left" vertical="top" wrapText="1"/>
    </xf>
    <xf numFmtId="0" fontId="0" fillId="2" borderId="0" xfId="0" applyFill="1" applyAlignment="1">
      <alignment vertical="top"/>
    </xf>
    <xf numFmtId="0" fontId="5" fillId="2" borderId="0" xfId="0" applyFont="1" applyFill="1" applyAlignment="1">
      <alignment horizontal="center" vertical="center"/>
    </xf>
    <xf numFmtId="0" fontId="5" fillId="2" borderId="0" xfId="0" applyFont="1" applyFill="1" applyAlignment="1">
      <alignment horizontal="left" vertical="center"/>
    </xf>
    <xf numFmtId="0" fontId="6" fillId="2" borderId="0" xfId="0" applyFont="1" applyFill="1" applyAlignment="1">
      <alignment wrapText="1"/>
    </xf>
    <xf numFmtId="3" fontId="5" fillId="2" borderId="0" xfId="0" applyNumberFormat="1" applyFont="1" applyFill="1" applyAlignment="1">
      <alignment horizontal="right"/>
    </xf>
    <xf numFmtId="0" fontId="4" fillId="2" borderId="0" xfId="0" applyFont="1" applyFill="1" applyAlignment="1">
      <alignment horizontal="left" wrapText="1"/>
    </xf>
    <xf numFmtId="0" fontId="10" fillId="2" borderId="0" xfId="0" applyFont="1" applyFill="1" applyAlignment="1">
      <alignment wrapText="1"/>
    </xf>
    <xf numFmtId="0" fontId="7" fillId="2" borderId="0" xfId="0" applyFont="1" applyFill="1" applyAlignment="1">
      <alignment vertical="top" wrapText="1"/>
    </xf>
    <xf numFmtId="0" fontId="7" fillId="2" borderId="0" xfId="0" applyFont="1" applyFill="1" applyAlignment="1">
      <alignment vertical="top"/>
    </xf>
    <xf numFmtId="0" fontId="17" fillId="2" borderId="0" xfId="3" applyFont="1" applyFill="1"/>
    <xf numFmtId="0" fontId="17" fillId="0" borderId="0" xfId="3" applyFont="1" applyFill="1"/>
    <xf numFmtId="0" fontId="6" fillId="2" borderId="0" xfId="0" applyFont="1" applyFill="1" applyAlignment="1">
      <alignment vertical="top"/>
    </xf>
    <xf numFmtId="9" fontId="0" fillId="2" borderId="0" xfId="2" applyFont="1" applyFill="1"/>
    <xf numFmtId="0" fontId="7" fillId="2" borderId="0" xfId="0" applyFont="1" applyFill="1" applyAlignment="1">
      <alignment wrapText="1"/>
    </xf>
    <xf numFmtId="166" fontId="16" fillId="2" borderId="0" xfId="1" applyNumberFormat="1" applyFont="1" applyFill="1" applyAlignment="1">
      <alignment horizontal="right" vertical="top" wrapText="1"/>
    </xf>
    <xf numFmtId="166" fontId="5" fillId="2" borderId="0" xfId="1" applyNumberFormat="1" applyFont="1" applyFill="1" applyAlignment="1">
      <alignment horizontal="right" vertical="top" wrapText="1"/>
    </xf>
    <xf numFmtId="0" fontId="16" fillId="2" borderId="0" xfId="0" applyFont="1" applyFill="1" applyAlignment="1">
      <alignment horizontal="left" vertical="top"/>
    </xf>
    <xf numFmtId="0" fontId="5" fillId="2" borderId="0" xfId="0" applyFont="1" applyFill="1" applyAlignment="1">
      <alignment horizontal="center" vertical="center" wrapText="1"/>
    </xf>
    <xf numFmtId="0" fontId="22" fillId="3" borderId="0" xfId="0" applyFont="1" applyFill="1" applyAlignment="1">
      <alignment wrapText="1"/>
    </xf>
    <xf numFmtId="3" fontId="22" fillId="3" borderId="0" xfId="0" applyNumberFormat="1" applyFont="1" applyFill="1" applyAlignment="1">
      <alignment wrapText="1"/>
    </xf>
    <xf numFmtId="0" fontId="5" fillId="2" borderId="0" xfId="0" applyFont="1" applyFill="1" applyAlignment="1">
      <alignment horizontal="left" vertical="top" wrapText="1"/>
    </xf>
    <xf numFmtId="0" fontId="5" fillId="2" borderId="0" xfId="0" applyFont="1" applyFill="1" applyAlignment="1">
      <alignment vertical="top" wrapText="1"/>
    </xf>
    <xf numFmtId="0" fontId="5" fillId="2" borderId="0" xfId="0" applyFont="1" applyFill="1" applyAlignment="1">
      <alignment vertical="top"/>
    </xf>
    <xf numFmtId="0" fontId="5" fillId="2" borderId="0" xfId="0" applyFont="1" applyFill="1" applyAlignment="1">
      <alignment wrapText="1"/>
    </xf>
    <xf numFmtId="0" fontId="5" fillId="2" borderId="0" xfId="4" applyFont="1" applyFill="1"/>
    <xf numFmtId="0" fontId="17" fillId="2" borderId="0" xfId="3" applyFont="1" applyFill="1" applyBorder="1" applyAlignment="1" applyProtection="1">
      <alignment vertical="top"/>
    </xf>
    <xf numFmtId="0" fontId="16" fillId="2" borderId="0" xfId="0" applyFont="1" applyFill="1" applyAlignment="1">
      <alignment wrapText="1"/>
    </xf>
    <xf numFmtId="0" fontId="6" fillId="2" borderId="0" xfId="0" applyFont="1" applyFill="1" applyAlignment="1">
      <alignment vertical="center"/>
    </xf>
    <xf numFmtId="0" fontId="5" fillId="2" borderId="3" xfId="0" applyFont="1" applyFill="1" applyBorder="1"/>
    <xf numFmtId="0" fontId="4" fillId="2" borderId="3" xfId="0" applyFont="1" applyFill="1" applyBorder="1" applyAlignment="1">
      <alignment horizontal="right"/>
    </xf>
    <xf numFmtId="0" fontId="3" fillId="2" borderId="0" xfId="3" applyFill="1" applyAlignment="1">
      <alignment horizontal="right" vertical="top"/>
    </xf>
    <xf numFmtId="0" fontId="6" fillId="2" borderId="0" xfId="0" applyFont="1" applyFill="1" applyAlignment="1">
      <alignment horizontal="left"/>
    </xf>
    <xf numFmtId="0" fontId="0" fillId="2" borderId="3" xfId="0" applyFill="1" applyBorder="1" applyAlignment="1">
      <alignment wrapText="1"/>
    </xf>
    <xf numFmtId="0" fontId="15" fillId="2" borderId="0" xfId="0" applyFont="1" applyFill="1"/>
    <xf numFmtId="0" fontId="24" fillId="2" borderId="0" xfId="0" applyFont="1" applyFill="1" applyAlignment="1">
      <alignment wrapText="1"/>
    </xf>
    <xf numFmtId="0" fontId="24" fillId="2" borderId="0" xfId="0" applyFont="1" applyFill="1"/>
    <xf numFmtId="0" fontId="25" fillId="2" borderId="0" xfId="3" applyFont="1" applyFill="1" applyAlignment="1">
      <alignment horizontal="right"/>
    </xf>
    <xf numFmtId="0" fontId="26" fillId="2" borderId="0" xfId="0" applyFont="1" applyFill="1"/>
    <xf numFmtId="0" fontId="24" fillId="2" borderId="0" xfId="0" applyFont="1" applyFill="1" applyAlignment="1">
      <alignment vertical="center"/>
    </xf>
    <xf numFmtId="164" fontId="16" fillId="2" borderId="0" xfId="1" applyNumberFormat="1" applyFont="1" applyFill="1" applyBorder="1" applyAlignment="1">
      <alignment horizontal="right" vertical="top" wrapText="1"/>
    </xf>
    <xf numFmtId="0" fontId="16" fillId="2" borderId="0" xfId="0" applyFont="1" applyFill="1"/>
    <xf numFmtId="0" fontId="26" fillId="2" borderId="0" xfId="0" applyFont="1" applyFill="1" applyAlignment="1">
      <alignment horizontal="right" wrapText="1"/>
    </xf>
    <xf numFmtId="0" fontId="26" fillId="2" borderId="0" xfId="0" applyFont="1" applyFill="1" applyAlignment="1">
      <alignment horizontal="right"/>
    </xf>
    <xf numFmtId="0" fontId="19" fillId="2" borderId="0" xfId="0" applyFont="1" applyFill="1"/>
    <xf numFmtId="0" fontId="11" fillId="2" borderId="0" xfId="0" applyFont="1" applyFill="1"/>
    <xf numFmtId="0" fontId="16" fillId="2" borderId="3" xfId="0" applyFont="1" applyFill="1" applyBorder="1" applyAlignment="1">
      <alignment horizontal="left"/>
    </xf>
    <xf numFmtId="166" fontId="16" fillId="2" borderId="3" xfId="1" applyNumberFormat="1" applyFont="1" applyFill="1" applyBorder="1" applyAlignment="1">
      <alignment horizontal="right" wrapText="1"/>
    </xf>
    <xf numFmtId="166" fontId="16" fillId="2" borderId="0" xfId="1" applyNumberFormat="1" applyFont="1" applyFill="1" applyBorder="1" applyAlignment="1">
      <alignment horizontal="right" vertical="top" wrapText="1"/>
    </xf>
    <xf numFmtId="0" fontId="16" fillId="2" borderId="0" xfId="0" applyFont="1" applyFill="1" applyAlignment="1">
      <alignment horizontal="left"/>
    </xf>
    <xf numFmtId="166" fontId="16" fillId="2" borderId="0" xfId="1" applyNumberFormat="1" applyFont="1" applyFill="1" applyBorder="1" applyAlignment="1">
      <alignment horizontal="right" wrapText="1"/>
    </xf>
    <xf numFmtId="0" fontId="19" fillId="2" borderId="3" xfId="0" applyFont="1" applyFill="1" applyBorder="1"/>
    <xf numFmtId="0" fontId="24" fillId="2" borderId="3" xfId="0" applyFont="1" applyFill="1" applyBorder="1"/>
    <xf numFmtId="0" fontId="26" fillId="2" borderId="3" xfId="0" applyFont="1" applyFill="1" applyBorder="1" applyAlignment="1">
      <alignment horizontal="right"/>
    </xf>
    <xf numFmtId="0" fontId="29" fillId="2" borderId="0" xfId="3" applyFont="1" applyFill="1" applyBorder="1" applyAlignment="1">
      <alignment vertical="top"/>
    </xf>
    <xf numFmtId="0" fontId="25" fillId="2" borderId="0" xfId="3" applyFont="1" applyFill="1" applyAlignment="1">
      <alignment horizontal="right" vertical="top"/>
    </xf>
    <xf numFmtId="0" fontId="4" fillId="2" borderId="0" xfId="0" applyFont="1" applyFill="1" applyAlignment="1">
      <alignment vertical="top"/>
    </xf>
    <xf numFmtId="0" fontId="5" fillId="2" borderId="0" xfId="0" applyFont="1" applyFill="1" applyAlignment="1">
      <alignment horizontal="left"/>
    </xf>
    <xf numFmtId="49" fontId="16" fillId="2" borderId="3" xfId="0" applyNumberFormat="1" applyFont="1" applyFill="1" applyBorder="1"/>
    <xf numFmtId="0" fontId="5" fillId="2" borderId="3" xfId="0" applyFont="1" applyFill="1" applyBorder="1" applyAlignment="1">
      <alignment horizontal="left"/>
    </xf>
    <xf numFmtId="164" fontId="5" fillId="2" borderId="3" xfId="1" applyNumberFormat="1" applyFont="1" applyFill="1" applyBorder="1" applyAlignment="1">
      <alignment horizontal="right" wrapText="1"/>
    </xf>
    <xf numFmtId="0" fontId="6" fillId="2" borderId="5" xfId="0" applyFont="1" applyFill="1" applyBorder="1" applyAlignment="1">
      <alignment horizontal="left"/>
    </xf>
    <xf numFmtId="0" fontId="0" fillId="2" borderId="0" xfId="0" applyFill="1" applyAlignment="1">
      <alignment vertical="center"/>
    </xf>
    <xf numFmtId="0" fontId="6" fillId="2" borderId="0" xfId="0" applyFont="1" applyFill="1" applyAlignment="1">
      <alignment horizontal="right" wrapText="1"/>
    </xf>
    <xf numFmtId="0" fontId="12" fillId="2" borderId="0" xfId="0" applyFont="1" applyFill="1" applyAlignment="1">
      <alignment horizontal="right"/>
    </xf>
    <xf numFmtId="164" fontId="5" fillId="2" borderId="0" xfId="1" applyNumberFormat="1" applyFont="1" applyFill="1" applyBorder="1" applyAlignment="1">
      <alignment horizontal="right" vertical="center" wrapText="1"/>
    </xf>
    <xf numFmtId="0" fontId="6" fillId="2" borderId="5" xfId="0" applyFont="1" applyFill="1" applyBorder="1" applyAlignment="1">
      <alignment horizontal="left" vertical="top"/>
    </xf>
    <xf numFmtId="0" fontId="12" fillId="2" borderId="5" xfId="0" applyFont="1" applyFill="1" applyBorder="1" applyAlignment="1">
      <alignment horizontal="right"/>
    </xf>
    <xf numFmtId="0" fontId="6" fillId="2" borderId="5" xfId="0" applyFont="1" applyFill="1" applyBorder="1" applyAlignment="1">
      <alignment horizontal="left" wrapText="1"/>
    </xf>
    <xf numFmtId="0" fontId="26" fillId="2" borderId="0" xfId="0" applyFont="1" applyFill="1" applyAlignment="1">
      <alignment horizontal="left" vertical="top"/>
    </xf>
    <xf numFmtId="0" fontId="26" fillId="2" borderId="0" xfId="0" applyFont="1" applyFill="1" applyAlignment="1">
      <alignment vertical="top"/>
    </xf>
    <xf numFmtId="0" fontId="24" fillId="2" borderId="0" xfId="0" applyFont="1" applyFill="1" applyAlignment="1">
      <alignment vertical="top"/>
    </xf>
    <xf numFmtId="0" fontId="16" fillId="2" borderId="0" xfId="0" applyFont="1" applyFill="1" applyAlignment="1">
      <alignment horizontal="left" vertical="center" wrapText="1"/>
    </xf>
    <xf numFmtId="0" fontId="31" fillId="2" borderId="0" xfId="0" applyFont="1" applyFill="1"/>
    <xf numFmtId="0" fontId="26" fillId="2" borderId="0" xfId="0" applyFont="1" applyFill="1" applyAlignment="1">
      <alignment horizontal="left"/>
    </xf>
    <xf numFmtId="167" fontId="24" fillId="2" borderId="0" xfId="2" applyNumberFormat="1" applyFont="1" applyFill="1"/>
    <xf numFmtId="0" fontId="15" fillId="2" borderId="5" xfId="0" applyFont="1" applyFill="1" applyBorder="1" applyAlignment="1">
      <alignment horizontal="left" wrapText="1"/>
    </xf>
    <xf numFmtId="0" fontId="15" fillId="2" borderId="0" xfId="0" applyFont="1" applyFill="1" applyAlignment="1">
      <alignment horizontal="left" vertical="top"/>
    </xf>
    <xf numFmtId="0" fontId="19" fillId="2" borderId="0" xfId="0" applyFont="1" applyFill="1" applyAlignment="1">
      <alignment wrapText="1"/>
    </xf>
    <xf numFmtId="0" fontId="11" fillId="2" borderId="0" xfId="0" applyFont="1" applyFill="1" applyAlignment="1">
      <alignment vertical="top"/>
    </xf>
    <xf numFmtId="0" fontId="11" fillId="2" borderId="0" xfId="0" applyFont="1" applyFill="1" applyAlignment="1">
      <alignment wrapText="1"/>
    </xf>
    <xf numFmtId="0" fontId="16" fillId="2" borderId="3" xfId="0" applyFont="1" applyFill="1" applyBorder="1" applyAlignment="1">
      <alignment horizontal="left" wrapText="1"/>
    </xf>
    <xf numFmtId="0" fontId="16" fillId="2" borderId="3" xfId="0" applyFont="1" applyFill="1" applyBorder="1"/>
    <xf numFmtId="0" fontId="6" fillId="2" borderId="0" xfId="0" applyFont="1" applyFill="1" applyAlignment="1">
      <alignment horizontal="center" wrapText="1"/>
    </xf>
    <xf numFmtId="0" fontId="31" fillId="2" borderId="0" xfId="0" applyFont="1" applyFill="1" applyAlignment="1">
      <alignment horizontal="center" vertical="center" wrapText="1"/>
    </xf>
    <xf numFmtId="0" fontId="16" fillId="2" borderId="3" xfId="0" applyFont="1" applyFill="1" applyBorder="1" applyAlignment="1">
      <alignment horizontal="right"/>
    </xf>
    <xf numFmtId="0" fontId="16" fillId="2" borderId="0" xfId="0" applyFont="1" applyFill="1" applyAlignment="1">
      <alignment horizontal="right" vertical="top"/>
    </xf>
    <xf numFmtId="0" fontId="2" fillId="2" borderId="0" xfId="0" applyFont="1" applyFill="1" applyAlignment="1">
      <alignment horizontal="center" wrapText="1"/>
    </xf>
    <xf numFmtId="0" fontId="5" fillId="2" borderId="3" xfId="0" applyFont="1" applyFill="1" applyBorder="1" applyAlignment="1">
      <alignment vertical="top"/>
    </xf>
    <xf numFmtId="0" fontId="4" fillId="2" borderId="3" xfId="0" applyFont="1" applyFill="1" applyBorder="1" applyAlignment="1">
      <alignment horizontal="right" vertical="top"/>
    </xf>
    <xf numFmtId="0" fontId="4" fillId="2" borderId="0" xfId="0" applyFont="1" applyFill="1" applyAlignment="1">
      <alignment horizontal="right" vertical="top"/>
    </xf>
    <xf numFmtId="164" fontId="5" fillId="2" borderId="0" xfId="1" applyNumberFormat="1" applyFont="1" applyFill="1" applyAlignment="1">
      <alignment horizontal="right" wrapText="1"/>
    </xf>
    <xf numFmtId="0" fontId="5" fillId="2" borderId="3" xfId="0" applyFont="1" applyFill="1" applyBorder="1" applyAlignment="1">
      <alignment horizontal="left" wrapText="1"/>
    </xf>
    <xf numFmtId="0" fontId="5" fillId="2" borderId="0" xfId="0" applyFont="1" applyFill="1" applyAlignment="1">
      <alignment horizontal="center" wrapText="1"/>
    </xf>
    <xf numFmtId="0" fontId="7" fillId="2" borderId="0" xfId="0" applyFont="1" applyFill="1" applyAlignment="1">
      <alignment horizontal="left" vertical="top" wrapText="1"/>
    </xf>
    <xf numFmtId="0" fontId="5" fillId="2" borderId="5" xfId="0" applyFont="1" applyFill="1" applyBorder="1" applyAlignment="1">
      <alignment horizontal="right" vertical="top"/>
    </xf>
    <xf numFmtId="0" fontId="11" fillId="2" borderId="0" xfId="0" applyFont="1" applyFill="1" applyAlignment="1">
      <alignment vertical="top" wrapText="1"/>
    </xf>
    <xf numFmtId="0" fontId="6" fillId="2" borderId="5" xfId="0" applyFont="1" applyFill="1" applyBorder="1" applyAlignment="1">
      <alignment horizontal="right" wrapText="1"/>
    </xf>
    <xf numFmtId="0" fontId="0" fillId="2" borderId="0" xfId="0" applyFill="1" applyAlignment="1">
      <alignment vertical="top" wrapText="1"/>
    </xf>
    <xf numFmtId="0" fontId="32" fillId="2" borderId="0" xfId="0" applyFont="1" applyFill="1" applyAlignment="1">
      <alignment wrapText="1"/>
    </xf>
    <xf numFmtId="0" fontId="32" fillId="2" borderId="0" xfId="0" applyFont="1" applyFill="1"/>
    <xf numFmtId="0" fontId="33" fillId="2" borderId="0" xfId="0" applyFont="1" applyFill="1" applyAlignment="1">
      <alignment vertical="top" wrapText="1"/>
    </xf>
    <xf numFmtId="0" fontId="11" fillId="2" borderId="0" xfId="0" applyFont="1" applyFill="1" applyAlignment="1">
      <alignment horizontal="left" wrapText="1"/>
    </xf>
    <xf numFmtId="0" fontId="11" fillId="2" borderId="0" xfId="0" applyFont="1" applyFill="1" applyAlignment="1">
      <alignment horizontal="left" vertical="top" wrapText="1"/>
    </xf>
    <xf numFmtId="166" fontId="0" fillId="2" borderId="0" xfId="0" applyNumberFormat="1" applyFill="1" applyAlignment="1">
      <alignment wrapText="1"/>
    </xf>
    <xf numFmtId="0" fontId="24" fillId="2" borderId="5" xfId="0" applyFont="1" applyFill="1" applyBorder="1"/>
    <xf numFmtId="0" fontId="15" fillId="2" borderId="5" xfId="0" applyFont="1" applyFill="1" applyBorder="1" applyAlignment="1">
      <alignment horizontal="left"/>
    </xf>
    <xf numFmtId="166" fontId="16" fillId="2" borderId="0" xfId="1" applyNumberFormat="1" applyFont="1" applyFill="1" applyBorder="1" applyAlignment="1">
      <alignment horizontal="left" vertical="top" wrapText="1"/>
    </xf>
    <xf numFmtId="166" fontId="16" fillId="2" borderId="5" xfId="1" applyNumberFormat="1" applyFont="1" applyFill="1" applyBorder="1" applyAlignment="1">
      <alignment horizontal="left" vertical="top" wrapText="1"/>
    </xf>
    <xf numFmtId="166" fontId="16" fillId="2" borderId="5" xfId="1" applyNumberFormat="1" applyFont="1" applyFill="1" applyBorder="1" applyAlignment="1">
      <alignment horizontal="right" vertical="top" wrapText="1"/>
    </xf>
    <xf numFmtId="0" fontId="15" fillId="2" borderId="5" xfId="0" applyFont="1" applyFill="1" applyBorder="1" applyAlignment="1">
      <alignment horizontal="right" wrapText="1"/>
    </xf>
    <xf numFmtId="166" fontId="16" fillId="2" borderId="0" xfId="1" applyNumberFormat="1" applyFont="1" applyFill="1" applyBorder="1" applyAlignment="1">
      <alignment vertical="top" wrapText="1"/>
    </xf>
    <xf numFmtId="0" fontId="16" fillId="2" borderId="5" xfId="0" applyFont="1" applyFill="1" applyBorder="1" applyAlignment="1">
      <alignment horizontal="left" vertical="top"/>
    </xf>
    <xf numFmtId="0" fontId="24" fillId="2" borderId="5" xfId="0" applyFont="1" applyFill="1" applyBorder="1" applyAlignment="1">
      <alignment wrapText="1"/>
    </xf>
    <xf numFmtId="0" fontId="16" fillId="2" borderId="0" xfId="0" applyFont="1" applyFill="1" applyAlignment="1">
      <alignment horizontal="right"/>
    </xf>
    <xf numFmtId="0" fontId="24" fillId="2" borderId="0" xfId="0" applyFont="1" applyFill="1" applyAlignment="1">
      <alignment horizontal="right"/>
    </xf>
    <xf numFmtId="0" fontId="12" fillId="2" borderId="5" xfId="0" applyFont="1" applyFill="1" applyBorder="1" applyAlignment="1">
      <alignment horizontal="left" wrapText="1"/>
    </xf>
    <xf numFmtId="0" fontId="6" fillId="2" borderId="5" xfId="0" applyFont="1" applyFill="1" applyBorder="1"/>
    <xf numFmtId="0" fontId="34" fillId="2" borderId="0" xfId="3" applyFont="1" applyFill="1"/>
    <xf numFmtId="0" fontId="34" fillId="0" borderId="0" xfId="3" applyFont="1" applyFill="1"/>
    <xf numFmtId="0" fontId="34" fillId="2" borderId="0" xfId="3" applyFont="1" applyFill="1" applyAlignment="1">
      <alignment vertical="top"/>
    </xf>
    <xf numFmtId="166" fontId="16" fillId="2" borderId="0" xfId="1" applyNumberFormat="1" applyFont="1" applyFill="1" applyAlignment="1">
      <alignment horizontal="right" wrapText="1"/>
    </xf>
    <xf numFmtId="3" fontId="5" fillId="2" borderId="0" xfId="1" applyNumberFormat="1" applyFont="1" applyFill="1" applyBorder="1" applyAlignment="1">
      <alignment horizontal="right" vertical="center" wrapText="1"/>
    </xf>
    <xf numFmtId="3" fontId="5" fillId="2" borderId="0" xfId="1" applyNumberFormat="1" applyFont="1" applyFill="1" applyAlignment="1">
      <alignment horizontal="right" vertical="top" wrapText="1"/>
    </xf>
    <xf numFmtId="167" fontId="5" fillId="2" borderId="0" xfId="2" applyNumberFormat="1" applyFont="1" applyFill="1" applyAlignment="1">
      <alignment horizontal="right" vertical="center" wrapText="1"/>
    </xf>
    <xf numFmtId="167" fontId="5" fillId="2" borderId="0" xfId="2" applyNumberFormat="1" applyFont="1" applyFill="1" applyAlignment="1">
      <alignment horizontal="right" vertical="top" wrapText="1"/>
    </xf>
    <xf numFmtId="166" fontId="0" fillId="2" borderId="0" xfId="1" applyNumberFormat="1" applyFont="1" applyFill="1" applyAlignment="1">
      <alignment horizontal="left" vertical="top" wrapText="1"/>
    </xf>
    <xf numFmtId="166" fontId="0" fillId="2" borderId="0" xfId="1" applyNumberFormat="1" applyFont="1" applyFill="1" applyAlignment="1">
      <alignment horizontal="right" vertical="top" wrapText="1"/>
    </xf>
    <xf numFmtId="0" fontId="0" fillId="2" borderId="0" xfId="0" applyFill="1" applyAlignment="1">
      <alignment horizontal="right" vertical="top"/>
    </xf>
    <xf numFmtId="0" fontId="5" fillId="2" borderId="5" xfId="0" applyFont="1" applyFill="1" applyBorder="1" applyAlignment="1">
      <alignment horizontal="left" vertical="top" wrapText="1"/>
    </xf>
    <xf numFmtId="0" fontId="5" fillId="2" borderId="0" xfId="0" applyFont="1" applyFill="1" applyAlignment="1">
      <alignment horizontal="left" wrapText="1"/>
    </xf>
    <xf numFmtId="0" fontId="0" fillId="2" borderId="3" xfId="0" applyFill="1" applyBorder="1"/>
    <xf numFmtId="3" fontId="5" fillId="2" borderId="0" xfId="0" applyNumberFormat="1" applyFont="1" applyFill="1"/>
    <xf numFmtId="0" fontId="22" fillId="3" borderId="3" xfId="0" applyFont="1" applyFill="1" applyBorder="1"/>
    <xf numFmtId="0" fontId="22" fillId="3" borderId="0" xfId="0" applyFont="1" applyFill="1"/>
    <xf numFmtId="9" fontId="5" fillId="2" borderId="0" xfId="2" applyFont="1" applyFill="1" applyAlignment="1">
      <alignment horizontal="right" vertical="center" wrapText="1"/>
    </xf>
    <xf numFmtId="167" fontId="16" fillId="2" borderId="0" xfId="2" applyNumberFormat="1" applyFont="1" applyFill="1" applyBorder="1" applyAlignment="1">
      <alignment horizontal="right" vertical="top" wrapText="1"/>
    </xf>
    <xf numFmtId="166" fontId="16" fillId="2" borderId="0" xfId="1" applyNumberFormat="1" applyFont="1" applyFill="1" applyBorder="1" applyAlignment="1">
      <alignment wrapText="1"/>
    </xf>
    <xf numFmtId="0" fontId="0" fillId="2" borderId="0" xfId="0" applyFill="1" applyAlignment="1">
      <alignment horizontal="left"/>
    </xf>
    <xf numFmtId="0" fontId="3" fillId="2" borderId="0" xfId="3" applyFill="1" applyAlignment="1">
      <alignment horizontal="left" vertical="top"/>
    </xf>
    <xf numFmtId="0" fontId="7" fillId="2" borderId="0" xfId="0" applyFont="1" applyFill="1" applyAlignment="1">
      <alignment horizontal="left" vertical="top"/>
    </xf>
    <xf numFmtId="0" fontId="16" fillId="2" borderId="5" xfId="0" applyFont="1" applyFill="1" applyBorder="1" applyAlignment="1">
      <alignment horizontal="left" vertical="top" wrapText="1"/>
    </xf>
    <xf numFmtId="0" fontId="6" fillId="2" borderId="0" xfId="0" applyFont="1" applyFill="1" applyAlignment="1">
      <alignment horizontal="left" wrapText="1"/>
    </xf>
    <xf numFmtId="164" fontId="5" fillId="2" borderId="3" xfId="1" applyNumberFormat="1" applyFont="1" applyFill="1" applyBorder="1" applyAlignment="1">
      <alignment horizontal="right" vertical="center" wrapText="1"/>
    </xf>
    <xf numFmtId="0" fontId="12" fillId="2" borderId="5" xfId="0" applyFont="1" applyFill="1" applyBorder="1" applyAlignment="1">
      <alignment horizontal="left"/>
    </xf>
    <xf numFmtId="0" fontId="0" fillId="2" borderId="0" xfId="0" applyFill="1" applyAlignment="1">
      <alignment horizontal="left" vertical="top"/>
    </xf>
    <xf numFmtId="0" fontId="25" fillId="2" borderId="0" xfId="3" applyFont="1" applyFill="1" applyBorder="1" applyAlignment="1">
      <alignment horizontal="right" vertical="top"/>
    </xf>
    <xf numFmtId="0" fontId="3" fillId="2" borderId="0" xfId="3" applyFill="1" applyBorder="1" applyAlignment="1">
      <alignment horizontal="right" vertical="top"/>
    </xf>
    <xf numFmtId="167" fontId="24" fillId="2" borderId="0" xfId="2" applyNumberFormat="1" applyFont="1" applyFill="1" applyAlignment="1">
      <alignment vertical="top"/>
    </xf>
    <xf numFmtId="167" fontId="5" fillId="2" borderId="0" xfId="2" applyNumberFormat="1" applyFont="1" applyFill="1" applyBorder="1" applyAlignment="1">
      <alignment horizontal="right" vertical="center"/>
    </xf>
    <xf numFmtId="0" fontId="4" fillId="0" borderId="0" xfId="0" applyFont="1" applyAlignment="1">
      <alignment horizontal="left" vertical="top" wrapText="1"/>
    </xf>
    <xf numFmtId="0" fontId="36" fillId="2" borderId="0" xfId="0" applyFont="1" applyFill="1"/>
    <xf numFmtId="0" fontId="36" fillId="2" borderId="0" xfId="0" applyFont="1" applyFill="1" applyAlignment="1">
      <alignment vertical="top"/>
    </xf>
    <xf numFmtId="164" fontId="5" fillId="0" borderId="0" xfId="1" applyNumberFormat="1" applyFont="1" applyFill="1" applyBorder="1" applyAlignment="1">
      <alignment horizontal="right" wrapText="1"/>
    </xf>
    <xf numFmtId="164" fontId="5" fillId="0" borderId="0" xfId="1" applyNumberFormat="1" applyFont="1" applyFill="1" applyBorder="1" applyAlignment="1">
      <alignment horizontal="right" vertical="top" wrapText="1"/>
    </xf>
    <xf numFmtId="166" fontId="0" fillId="2" borderId="0" xfId="0" applyNumberFormat="1" applyFill="1"/>
    <xf numFmtId="0" fontId="15" fillId="2" borderId="5" xfId="4" applyFont="1" applyFill="1" applyBorder="1" applyAlignment="1">
      <alignment horizontal="right" wrapText="1"/>
    </xf>
    <xf numFmtId="0" fontId="11" fillId="0" borderId="0" xfId="0" applyFont="1" applyAlignment="1">
      <alignment horizontal="left" wrapText="1"/>
    </xf>
    <xf numFmtId="0" fontId="24" fillId="0" borderId="0" xfId="0" applyFont="1"/>
    <xf numFmtId="0" fontId="24" fillId="0" borderId="0" xfId="0" applyFont="1" applyAlignment="1">
      <alignment wrapText="1"/>
    </xf>
    <xf numFmtId="0" fontId="35" fillId="2" borderId="0" xfId="0" applyFont="1" applyFill="1" applyAlignment="1">
      <alignment vertical="center"/>
    </xf>
    <xf numFmtId="166" fontId="4" fillId="2" borderId="0" xfId="1" applyNumberFormat="1" applyFont="1" applyFill="1" applyBorder="1" applyAlignment="1">
      <alignment horizontal="right" vertical="top" wrapText="1"/>
    </xf>
    <xf numFmtId="0" fontId="35" fillId="2" borderId="0" xfId="0" applyFont="1" applyFill="1"/>
    <xf numFmtId="0" fontId="4" fillId="2" borderId="0" xfId="0" applyFont="1" applyFill="1" applyAlignment="1">
      <alignment horizontal="left" vertical="center"/>
    </xf>
    <xf numFmtId="166" fontId="4" fillId="2" borderId="0" xfId="1" applyNumberFormat="1" applyFont="1" applyFill="1" applyBorder="1" applyAlignment="1">
      <alignment horizontal="right" vertical="center" wrapText="1"/>
    </xf>
    <xf numFmtId="167" fontId="4" fillId="2" borderId="0" xfId="2" applyNumberFormat="1" applyFont="1" applyFill="1" applyAlignment="1">
      <alignment horizontal="right" vertical="center" wrapText="1"/>
    </xf>
    <xf numFmtId="3" fontId="24" fillId="2" borderId="0" xfId="0" applyNumberFormat="1" applyFont="1" applyFill="1"/>
    <xf numFmtId="0" fontId="26" fillId="2" borderId="3" xfId="0" applyFont="1" applyFill="1" applyBorder="1" applyAlignment="1">
      <alignment horizontal="left" vertical="center"/>
    </xf>
    <xf numFmtId="166" fontId="26" fillId="2" borderId="3" xfId="1" applyNumberFormat="1" applyFont="1" applyFill="1" applyBorder="1" applyAlignment="1">
      <alignment horizontal="right" vertical="center" wrapText="1"/>
    </xf>
    <xf numFmtId="0" fontId="38" fillId="2" borderId="0" xfId="0" applyFont="1" applyFill="1" applyAlignment="1">
      <alignment vertical="center"/>
    </xf>
    <xf numFmtId="0" fontId="26" fillId="2" borderId="0" xfId="0" applyFont="1" applyFill="1" applyAlignment="1">
      <alignment horizontal="left" vertical="center"/>
    </xf>
    <xf numFmtId="3" fontId="4" fillId="2" borderId="0" xfId="1" applyNumberFormat="1" applyFont="1" applyFill="1" applyBorder="1" applyAlignment="1">
      <alignment horizontal="right" vertical="center" wrapText="1"/>
    </xf>
    <xf numFmtId="167" fontId="4" fillId="2" borderId="0" xfId="2" applyNumberFormat="1" applyFont="1" applyFill="1" applyBorder="1" applyAlignment="1">
      <alignment horizontal="right" vertical="center"/>
    </xf>
    <xf numFmtId="3" fontId="5" fillId="2" borderId="3" xfId="1" applyNumberFormat="1" applyFont="1" applyFill="1" applyBorder="1" applyAlignment="1">
      <alignment horizontal="right" vertical="center" wrapText="1"/>
    </xf>
    <xf numFmtId="0" fontId="5" fillId="2" borderId="0" xfId="1" applyNumberFormat="1" applyFont="1" applyFill="1" applyBorder="1" applyAlignment="1">
      <alignment horizontal="right" vertical="center" wrapText="1"/>
    </xf>
    <xf numFmtId="0" fontId="11" fillId="2" borderId="0" xfId="0" applyFont="1" applyFill="1" applyAlignment="1">
      <alignment horizontal="left"/>
    </xf>
    <xf numFmtId="166" fontId="1" fillId="0" borderId="0" xfId="1" applyNumberFormat="1" applyFont="1" applyFill="1" applyAlignment="1">
      <alignment horizontal="left" vertical="top" wrapText="1"/>
    </xf>
    <xf numFmtId="0" fontId="15" fillId="2" borderId="0" xfId="0" applyFont="1" applyFill="1" applyAlignment="1">
      <alignment horizontal="left" wrapText="1"/>
    </xf>
    <xf numFmtId="0" fontId="15" fillId="2" borderId="0" xfId="0" applyFont="1" applyFill="1" applyAlignment="1">
      <alignment horizontal="right" wrapText="1"/>
    </xf>
    <xf numFmtId="0" fontId="5" fillId="2" borderId="3" xfId="0" applyFont="1" applyFill="1" applyBorder="1" applyAlignment="1">
      <alignment horizontal="left" vertical="top"/>
    </xf>
    <xf numFmtId="3" fontId="35" fillId="2" borderId="0" xfId="0" applyNumberFormat="1" applyFont="1" applyFill="1" applyAlignment="1">
      <alignment vertical="center"/>
    </xf>
    <xf numFmtId="0" fontId="5" fillId="0" borderId="0" xfId="0" applyFont="1"/>
    <xf numFmtId="0" fontId="39" fillId="2" borderId="0" xfId="4" applyFont="1" applyFill="1" applyAlignment="1">
      <alignment vertical="center"/>
    </xf>
    <xf numFmtId="166" fontId="26" fillId="2" borderId="0" xfId="1" applyNumberFormat="1" applyFont="1" applyFill="1" applyBorder="1" applyAlignment="1">
      <alignment horizontal="right" vertical="center" wrapText="1"/>
    </xf>
    <xf numFmtId="164" fontId="26" fillId="2" borderId="0" xfId="1" applyNumberFormat="1" applyFont="1" applyFill="1" applyBorder="1" applyAlignment="1">
      <alignment horizontal="right" vertical="center" wrapText="1"/>
    </xf>
    <xf numFmtId="167" fontId="26" fillId="2" borderId="0" xfId="2" applyNumberFormat="1" applyFont="1" applyFill="1" applyBorder="1" applyAlignment="1">
      <alignment horizontal="right" vertical="center" wrapText="1"/>
    </xf>
    <xf numFmtId="0" fontId="26" fillId="2" borderId="0" xfId="4" applyFont="1" applyFill="1"/>
    <xf numFmtId="164" fontId="4" fillId="2" borderId="0" xfId="1" applyNumberFormat="1" applyFont="1" applyFill="1" applyAlignment="1">
      <alignment horizontal="right" wrapText="1"/>
    </xf>
    <xf numFmtId="0" fontId="4" fillId="2" borderId="0" xfId="4" applyFont="1" applyFill="1" applyAlignment="1">
      <alignment horizontal="left" vertical="center"/>
    </xf>
    <xf numFmtId="164" fontId="4" fillId="2" borderId="0" xfId="1" applyNumberFormat="1" applyFont="1" applyFill="1" applyAlignment="1">
      <alignment horizontal="right" vertical="center" wrapText="1"/>
    </xf>
    <xf numFmtId="167" fontId="4" fillId="2" borderId="0" xfId="1" applyNumberFormat="1" applyFont="1" applyFill="1" applyAlignment="1">
      <alignment horizontal="right" vertical="center"/>
    </xf>
    <xf numFmtId="0" fontId="37" fillId="3" borderId="5" xfId="0" applyFont="1" applyFill="1" applyBorder="1"/>
    <xf numFmtId="167" fontId="26" fillId="2" borderId="0" xfId="0" applyNumberFormat="1" applyFont="1" applyFill="1" applyAlignment="1">
      <alignment horizontal="right" vertical="center" wrapText="1"/>
    </xf>
    <xf numFmtId="167" fontId="16" fillId="2" borderId="5" xfId="2" applyNumberFormat="1" applyFont="1" applyFill="1" applyBorder="1" applyAlignment="1">
      <alignment horizontal="right" vertical="top" wrapText="1"/>
    </xf>
    <xf numFmtId="167" fontId="26" fillId="2" borderId="3" xfId="2" applyNumberFormat="1" applyFont="1" applyFill="1" applyBorder="1" applyAlignment="1">
      <alignment horizontal="right" vertical="center" wrapText="1"/>
    </xf>
    <xf numFmtId="3" fontId="26" fillId="2" borderId="0" xfId="0" applyNumberFormat="1" applyFont="1" applyFill="1" applyAlignment="1">
      <alignment horizontal="right" vertical="center"/>
    </xf>
    <xf numFmtId="0" fontId="4" fillId="2" borderId="0" xfId="0" applyFont="1" applyFill="1" applyAlignment="1">
      <alignment horizontal="left" vertical="center" wrapText="1"/>
    </xf>
    <xf numFmtId="0" fontId="4" fillId="2" borderId="5" xfId="0" applyFont="1" applyFill="1" applyBorder="1" applyAlignment="1">
      <alignment horizontal="left" vertical="center"/>
    </xf>
    <xf numFmtId="3" fontId="4" fillId="2" borderId="5" xfId="1" applyNumberFormat="1" applyFont="1" applyFill="1" applyBorder="1" applyAlignment="1">
      <alignment horizontal="right" vertical="center" wrapText="1"/>
    </xf>
    <xf numFmtId="9" fontId="4" fillId="2" borderId="0" xfId="2" applyFont="1" applyFill="1" applyAlignment="1">
      <alignment horizontal="right" vertical="center"/>
    </xf>
    <xf numFmtId="167" fontId="4" fillId="2" borderId="0" xfId="2" applyNumberFormat="1" applyFont="1" applyFill="1" applyBorder="1" applyAlignment="1">
      <alignment horizontal="right" vertical="center" wrapText="1"/>
    </xf>
    <xf numFmtId="167" fontId="5" fillId="2" borderId="0" xfId="2" applyNumberFormat="1" applyFont="1" applyFill="1" applyBorder="1" applyAlignment="1">
      <alignment horizontal="right" vertical="center" wrapText="1"/>
    </xf>
    <xf numFmtId="0" fontId="12" fillId="2" borderId="5" xfId="0" applyFont="1" applyFill="1" applyBorder="1" applyAlignment="1">
      <alignment wrapText="1"/>
    </xf>
    <xf numFmtId="167" fontId="0" fillId="2" borderId="0" xfId="0" applyNumberFormat="1" applyFill="1" applyAlignment="1">
      <alignment vertical="center"/>
    </xf>
    <xf numFmtId="167" fontId="0" fillId="2" borderId="0" xfId="0" applyNumberFormat="1" applyFill="1" applyAlignment="1">
      <alignment horizontal="right"/>
    </xf>
    <xf numFmtId="164" fontId="24" fillId="2" borderId="0" xfId="1" applyNumberFormat="1" applyFont="1" applyFill="1"/>
    <xf numFmtId="166" fontId="16" fillId="0" borderId="0" xfId="1" applyNumberFormat="1" applyFont="1" applyFill="1" applyBorder="1" applyAlignment="1">
      <alignment horizontal="right" vertical="top" wrapText="1"/>
    </xf>
    <xf numFmtId="166" fontId="4" fillId="2" borderId="0" xfId="1" applyNumberFormat="1" applyFont="1" applyFill="1" applyAlignment="1">
      <alignment horizontal="right" vertical="center" wrapText="1"/>
    </xf>
    <xf numFmtId="0" fontId="0" fillId="2" borderId="0" xfId="0" applyFill="1" applyAlignment="1">
      <alignment horizontal="right" vertical="center"/>
    </xf>
    <xf numFmtId="0" fontId="43" fillId="2" borderId="0" xfId="0" applyFont="1" applyFill="1"/>
    <xf numFmtId="0" fontId="42" fillId="2" borderId="0" xfId="0" applyFont="1" applyFill="1" applyAlignment="1">
      <alignment vertical="top"/>
    </xf>
    <xf numFmtId="0" fontId="7" fillId="2" borderId="0" xfId="0" applyFont="1" applyFill="1" applyAlignment="1">
      <alignment horizontal="left"/>
    </xf>
    <xf numFmtId="9" fontId="16" fillId="2" borderId="0" xfId="2" applyFont="1" applyFill="1"/>
    <xf numFmtId="164" fontId="4" fillId="2" borderId="0" xfId="1" applyNumberFormat="1" applyFont="1" applyFill="1" applyBorder="1" applyAlignment="1">
      <alignment horizontal="right" vertical="center" wrapText="1"/>
    </xf>
    <xf numFmtId="164" fontId="24" fillId="2" borderId="0" xfId="1" applyNumberFormat="1" applyFont="1" applyFill="1" applyBorder="1"/>
    <xf numFmtId="0" fontId="16" fillId="2" borderId="5" xfId="0" applyFont="1" applyFill="1" applyBorder="1" applyAlignment="1">
      <alignment horizontal="right"/>
    </xf>
    <xf numFmtId="0" fontId="28" fillId="2" borderId="0" xfId="0" applyFont="1" applyFill="1"/>
    <xf numFmtId="0" fontId="6" fillId="0" borderId="5" xfId="0" applyFont="1" applyBorder="1"/>
    <xf numFmtId="164" fontId="5" fillId="0" borderId="0" xfId="1" applyNumberFormat="1" applyFont="1" applyBorder="1" applyAlignment="1">
      <alignment horizontal="right" wrapText="1"/>
    </xf>
    <xf numFmtId="0" fontId="11" fillId="0" borderId="0" xfId="0" applyFont="1" applyAlignment="1">
      <alignment horizontal="left"/>
    </xf>
    <xf numFmtId="3" fontId="16" fillId="2" borderId="0" xfId="0" applyNumberFormat="1" applyFont="1" applyFill="1"/>
    <xf numFmtId="3" fontId="16" fillId="2" borderId="0" xfId="0" applyNumberFormat="1" applyFont="1" applyFill="1" applyAlignment="1">
      <alignment horizontal="right"/>
    </xf>
    <xf numFmtId="167" fontId="26" fillId="2" borderId="3" xfId="2" applyNumberFormat="1" applyFont="1" applyFill="1" applyBorder="1" applyAlignment="1">
      <alignment horizontal="right"/>
    </xf>
    <xf numFmtId="167" fontId="26" fillId="2" borderId="0" xfId="2" applyNumberFormat="1" applyFont="1" applyFill="1" applyAlignment="1">
      <alignment horizontal="right"/>
    </xf>
    <xf numFmtId="167" fontId="26" fillId="2" borderId="3" xfId="2" applyNumberFormat="1" applyFont="1" applyFill="1" applyBorder="1" applyAlignment="1">
      <alignment horizontal="right" vertical="center"/>
    </xf>
    <xf numFmtId="167" fontId="16" fillId="2" borderId="0" xfId="2" applyNumberFormat="1" applyFont="1" applyFill="1" applyAlignment="1">
      <alignment horizontal="right" vertical="top"/>
    </xf>
    <xf numFmtId="0" fontId="12" fillId="2" borderId="5" xfId="0" applyFont="1" applyFill="1" applyBorder="1" applyAlignment="1">
      <alignment horizontal="right" wrapText="1"/>
    </xf>
    <xf numFmtId="3" fontId="4" fillId="2" borderId="0" xfId="0" applyNumberFormat="1" applyFont="1" applyFill="1" applyAlignment="1">
      <alignment horizontal="right" vertical="top" wrapText="1"/>
    </xf>
    <xf numFmtId="0" fontId="26" fillId="2" borderId="5" xfId="0" applyFont="1" applyFill="1" applyBorder="1" applyAlignment="1">
      <alignment horizontal="left" vertical="top"/>
    </xf>
    <xf numFmtId="167" fontId="4" fillId="2" borderId="5" xfId="2" applyNumberFormat="1" applyFont="1" applyFill="1" applyBorder="1" applyAlignment="1">
      <alignment horizontal="right" vertical="top" wrapText="1"/>
    </xf>
    <xf numFmtId="0" fontId="15" fillId="2" borderId="4" xfId="0" applyFont="1" applyFill="1" applyBorder="1" applyAlignment="1">
      <alignment horizontal="left"/>
    </xf>
    <xf numFmtId="0" fontId="15" fillId="2" borderId="4" xfId="0" applyFont="1" applyFill="1" applyBorder="1" applyAlignment="1">
      <alignment horizontal="right"/>
    </xf>
    <xf numFmtId="0" fontId="15" fillId="2" borderId="0" xfId="0" applyFont="1" applyFill="1" applyAlignment="1">
      <alignment horizontal="left"/>
    </xf>
    <xf numFmtId="0" fontId="39" fillId="2" borderId="5" xfId="4" applyFont="1" applyFill="1" applyBorder="1" applyAlignment="1">
      <alignment vertical="center"/>
    </xf>
    <xf numFmtId="164" fontId="26" fillId="2" borderId="5" xfId="1" applyNumberFormat="1" applyFont="1" applyFill="1" applyBorder="1" applyAlignment="1">
      <alignment horizontal="right" vertical="center" wrapText="1"/>
    </xf>
    <xf numFmtId="167" fontId="26" fillId="2" borderId="5" xfId="2" applyNumberFormat="1" applyFont="1" applyFill="1" applyBorder="1" applyAlignment="1">
      <alignment horizontal="right" vertical="center" wrapText="1"/>
    </xf>
    <xf numFmtId="0" fontId="15" fillId="2" borderId="0" xfId="0" applyFont="1" applyFill="1" applyAlignment="1">
      <alignment horizontal="right"/>
    </xf>
    <xf numFmtId="3" fontId="16" fillId="2" borderId="3" xfId="0" applyNumberFormat="1" applyFont="1" applyFill="1" applyBorder="1"/>
    <xf numFmtId="0" fontId="5" fillId="2" borderId="3" xfId="0" applyFont="1" applyFill="1" applyBorder="1" applyAlignment="1">
      <alignment horizontal="right"/>
    </xf>
    <xf numFmtId="0" fontId="5" fillId="2" borderId="0" xfId="0" applyFont="1" applyFill="1" applyAlignment="1">
      <alignment horizontal="right"/>
    </xf>
    <xf numFmtId="164" fontId="5" fillId="2" borderId="0" xfId="1" applyNumberFormat="1" applyFont="1" applyFill="1" applyBorder="1" applyAlignment="1">
      <alignment horizontal="right" wrapText="1"/>
    </xf>
    <xf numFmtId="0" fontId="5" fillId="2" borderId="5" xfId="0" applyFont="1" applyFill="1" applyBorder="1" applyAlignment="1">
      <alignment horizontal="left"/>
    </xf>
    <xf numFmtId="164" fontId="5" fillId="2" borderId="5" xfId="1" applyNumberFormat="1" applyFont="1" applyFill="1" applyBorder="1" applyAlignment="1">
      <alignment horizontal="right" wrapText="1"/>
    </xf>
    <xf numFmtId="166" fontId="4" fillId="2" borderId="0" xfId="1" applyNumberFormat="1" applyFont="1" applyFill="1" applyBorder="1" applyAlignment="1">
      <alignment horizontal="right" wrapText="1"/>
    </xf>
    <xf numFmtId="167" fontId="35" fillId="2" borderId="0" xfId="2" applyNumberFormat="1" applyFont="1" applyFill="1" applyBorder="1" applyAlignment="1">
      <alignment horizontal="right" vertical="center"/>
    </xf>
    <xf numFmtId="167" fontId="0" fillId="2" borderId="0" xfId="2" applyNumberFormat="1" applyFont="1" applyFill="1" applyAlignment="1">
      <alignment horizontal="right"/>
    </xf>
    <xf numFmtId="167" fontId="0" fillId="2" borderId="5" xfId="2" applyNumberFormat="1" applyFont="1" applyFill="1" applyBorder="1" applyAlignment="1">
      <alignment horizontal="right"/>
    </xf>
    <xf numFmtId="166" fontId="4" fillId="2" borderId="0" xfId="1" applyNumberFormat="1" applyFont="1" applyFill="1" applyBorder="1" applyAlignment="1">
      <alignment vertical="center" wrapText="1"/>
    </xf>
    <xf numFmtId="166" fontId="5" fillId="2" borderId="0" xfId="1" applyNumberFormat="1" applyFont="1" applyFill="1" applyBorder="1" applyAlignment="1">
      <alignment vertical="top" wrapText="1"/>
    </xf>
    <xf numFmtId="0" fontId="25" fillId="2" borderId="0" xfId="3" applyFont="1" applyFill="1" applyBorder="1" applyAlignment="1">
      <alignment horizontal="right"/>
    </xf>
    <xf numFmtId="0" fontId="3" fillId="2" borderId="0" xfId="3" applyFill="1" applyBorder="1" applyAlignment="1">
      <alignment horizontal="right"/>
    </xf>
    <xf numFmtId="164" fontId="16" fillId="2" borderId="0" xfId="1" applyNumberFormat="1" applyFont="1" applyFill="1" applyBorder="1" applyAlignment="1">
      <alignment horizontal="right" wrapText="1"/>
    </xf>
    <xf numFmtId="167" fontId="16" fillId="2" borderId="0" xfId="2" applyNumberFormat="1" applyFont="1" applyFill="1" applyBorder="1" applyAlignment="1">
      <alignment horizontal="right" wrapText="1"/>
    </xf>
    <xf numFmtId="164" fontId="16" fillId="2" borderId="5" xfId="1" applyNumberFormat="1" applyFont="1" applyFill="1" applyBorder="1" applyAlignment="1">
      <alignment horizontal="right" wrapText="1"/>
    </xf>
    <xf numFmtId="167" fontId="16" fillId="2" borderId="5" xfId="2" applyNumberFormat="1" applyFont="1" applyFill="1" applyBorder="1" applyAlignment="1">
      <alignment horizontal="right" wrapText="1"/>
    </xf>
    <xf numFmtId="0" fontId="15" fillId="2" borderId="5" xfId="0" applyFont="1" applyFill="1" applyBorder="1" applyAlignment="1">
      <alignment horizontal="right"/>
    </xf>
    <xf numFmtId="166" fontId="26" fillId="2" borderId="2" xfId="1" applyNumberFormat="1" applyFont="1" applyFill="1" applyBorder="1" applyAlignment="1">
      <alignment horizontal="left" vertical="center" wrapText="1"/>
    </xf>
    <xf numFmtId="166" fontId="16" fillId="2" borderId="2" xfId="1" applyNumberFormat="1" applyFont="1" applyFill="1" applyBorder="1" applyAlignment="1">
      <alignment horizontal="left" vertical="top" wrapText="1"/>
    </xf>
    <xf numFmtId="166" fontId="16" fillId="2" borderId="6" xfId="1" applyNumberFormat="1" applyFont="1" applyFill="1" applyBorder="1" applyAlignment="1">
      <alignment horizontal="left" vertical="top" wrapText="1"/>
    </xf>
    <xf numFmtId="166" fontId="16" fillId="2" borderId="0" xfId="1" applyNumberFormat="1" applyFont="1" applyFill="1" applyBorder="1" applyAlignment="1">
      <alignment horizontal="left" vertical="center" wrapText="1"/>
    </xf>
    <xf numFmtId="166" fontId="5" fillId="2" borderId="0" xfId="1" applyNumberFormat="1" applyFont="1" applyFill="1" applyBorder="1" applyAlignment="1">
      <alignment horizontal="left" vertical="center" wrapText="1"/>
    </xf>
    <xf numFmtId="0" fontId="0" fillId="2" borderId="0" xfId="0" applyFill="1" applyAlignment="1">
      <alignment horizontal="left" vertical="center"/>
    </xf>
    <xf numFmtId="0" fontId="0" fillId="2" borderId="5" xfId="0" applyFill="1" applyBorder="1" applyAlignment="1">
      <alignment horizontal="left" vertical="center"/>
    </xf>
    <xf numFmtId="167" fontId="5" fillId="2" borderId="0" xfId="0" applyNumberFormat="1" applyFont="1" applyFill="1" applyAlignment="1">
      <alignment horizontal="right" vertical="center"/>
    </xf>
    <xf numFmtId="167" fontId="0" fillId="2" borderId="5" xfId="0" applyNumberFormat="1" applyFill="1" applyBorder="1" applyAlignment="1">
      <alignment horizontal="right"/>
    </xf>
    <xf numFmtId="164" fontId="16" fillId="2" borderId="0" xfId="1" applyNumberFormat="1" applyFont="1" applyFill="1" applyBorder="1" applyAlignment="1">
      <alignment horizontal="right" vertical="center" wrapText="1"/>
    </xf>
    <xf numFmtId="0" fontId="15" fillId="0" borderId="5" xfId="0" applyFont="1" applyBorder="1" applyAlignment="1">
      <alignment horizontal="right"/>
    </xf>
    <xf numFmtId="0" fontId="12" fillId="0" borderId="5" xfId="0" applyFont="1" applyBorder="1" applyAlignment="1">
      <alignment horizontal="right"/>
    </xf>
    <xf numFmtId="0" fontId="16" fillId="2" borderId="5" xfId="0" applyFont="1" applyFill="1" applyBorder="1" applyAlignment="1">
      <alignment horizontal="left"/>
    </xf>
    <xf numFmtId="9" fontId="5" fillId="2" borderId="0" xfId="2" applyFont="1" applyFill="1" applyAlignment="1">
      <alignment horizontal="right" vertical="top"/>
    </xf>
    <xf numFmtId="0" fontId="4" fillId="2" borderId="0" xfId="0" applyFont="1" applyFill="1" applyAlignment="1">
      <alignment horizontal="right" wrapText="1"/>
    </xf>
    <xf numFmtId="0" fontId="12" fillId="2" borderId="0" xfId="0" applyFont="1" applyFill="1" applyAlignment="1">
      <alignment horizontal="right" wrapText="1"/>
    </xf>
    <xf numFmtId="49" fontId="16" fillId="2" borderId="0" xfId="0" applyNumberFormat="1" applyFont="1" applyFill="1" applyAlignment="1">
      <alignment vertical="center"/>
    </xf>
    <xf numFmtId="0" fontId="5" fillId="2" borderId="5" xfId="0" applyFont="1" applyFill="1" applyBorder="1" applyAlignment="1">
      <alignment horizontal="left" vertical="top"/>
    </xf>
    <xf numFmtId="166" fontId="5" fillId="0" borderId="5" xfId="1" applyNumberFormat="1" applyFont="1" applyFill="1" applyBorder="1" applyAlignment="1">
      <alignment horizontal="right" wrapText="1"/>
    </xf>
    <xf numFmtId="0" fontId="26" fillId="2" borderId="5" xfId="0" applyFont="1" applyFill="1" applyBorder="1" applyAlignment="1">
      <alignment horizontal="left"/>
    </xf>
    <xf numFmtId="0" fontId="4" fillId="2" borderId="5" xfId="0" applyFont="1" applyFill="1" applyBorder="1" applyAlignment="1">
      <alignment horizontal="left"/>
    </xf>
    <xf numFmtId="3" fontId="4" fillId="2" borderId="5" xfId="1" applyNumberFormat="1" applyFont="1" applyFill="1" applyBorder="1" applyAlignment="1">
      <alignment horizontal="right" wrapText="1"/>
    </xf>
    <xf numFmtId="167" fontId="4" fillId="2" borderId="5" xfId="2" applyNumberFormat="1" applyFont="1" applyFill="1" applyBorder="1" applyAlignment="1">
      <alignment horizontal="right"/>
    </xf>
    <xf numFmtId="164" fontId="5" fillId="0" borderId="5" xfId="1" applyNumberFormat="1" applyFont="1" applyFill="1" applyBorder="1" applyAlignment="1">
      <alignment horizontal="right" vertical="top" wrapText="1"/>
    </xf>
    <xf numFmtId="0" fontId="5" fillId="2" borderId="0" xfId="0" applyFont="1" applyFill="1" applyAlignment="1">
      <alignment horizontal="right" wrapText="1"/>
    </xf>
    <xf numFmtId="165" fontId="5" fillId="2" borderId="0" xfId="0" applyNumberFormat="1" applyFont="1" applyFill="1" applyAlignment="1">
      <alignment horizontal="right" wrapText="1"/>
    </xf>
    <xf numFmtId="167" fontId="4" fillId="2" borderId="0" xfId="2" applyNumberFormat="1" applyFont="1" applyFill="1" applyBorder="1" applyAlignment="1">
      <alignment horizontal="right"/>
    </xf>
    <xf numFmtId="167" fontId="5" fillId="2" borderId="0" xfId="2" applyNumberFormat="1" applyFont="1" applyFill="1" applyBorder="1" applyAlignment="1">
      <alignment horizontal="right"/>
    </xf>
    <xf numFmtId="0" fontId="4" fillId="2" borderId="0" xfId="0" applyFont="1" applyFill="1" applyAlignment="1">
      <alignment horizontal="left" vertical="top" wrapText="1"/>
    </xf>
    <xf numFmtId="0" fontId="5" fillId="0" borderId="0" xfId="0" applyFont="1" applyAlignment="1">
      <alignment horizontal="right"/>
    </xf>
    <xf numFmtId="10" fontId="5" fillId="2" borderId="0" xfId="0" applyNumberFormat="1" applyFont="1" applyFill="1" applyAlignment="1">
      <alignment horizontal="right"/>
    </xf>
    <xf numFmtId="0" fontId="4" fillId="0" borderId="0" xfId="0" applyFont="1"/>
    <xf numFmtId="166" fontId="5" fillId="2" borderId="5" xfId="1" applyNumberFormat="1" applyFont="1" applyFill="1" applyBorder="1" applyAlignment="1">
      <alignment horizontal="left" vertical="center" wrapText="1"/>
    </xf>
    <xf numFmtId="0" fontId="5" fillId="0" borderId="5" xfId="0" applyFont="1" applyBorder="1"/>
    <xf numFmtId="0" fontId="5" fillId="0" borderId="5" xfId="0" applyFont="1" applyBorder="1" applyAlignment="1">
      <alignment horizontal="right"/>
    </xf>
    <xf numFmtId="10" fontId="5" fillId="2" borderId="5" xfId="0" applyNumberFormat="1" applyFont="1" applyFill="1" applyBorder="1" applyAlignment="1">
      <alignment horizontal="right"/>
    </xf>
    <xf numFmtId="0" fontId="37" fillId="3" borderId="0" xfId="0" applyFont="1" applyFill="1" applyAlignment="1">
      <alignment vertical="center" wrapText="1"/>
    </xf>
    <xf numFmtId="3" fontId="37" fillId="3" borderId="0" xfId="0" applyNumberFormat="1" applyFont="1" applyFill="1" applyAlignment="1">
      <alignment horizontal="right" vertical="center" wrapText="1"/>
    </xf>
    <xf numFmtId="3" fontId="22" fillId="3" borderId="0" xfId="0" applyNumberFormat="1" applyFont="1" applyFill="1" applyAlignment="1">
      <alignment horizontal="right" wrapText="1"/>
    </xf>
    <xf numFmtId="0" fontId="42" fillId="2" borderId="0" xfId="0" applyFont="1" applyFill="1" applyAlignment="1">
      <alignment horizontal="left"/>
    </xf>
    <xf numFmtId="0" fontId="12" fillId="2" borderId="0" xfId="0" applyFont="1" applyFill="1"/>
    <xf numFmtId="167" fontId="0" fillId="2" borderId="0" xfId="0" applyNumberFormat="1" applyFill="1"/>
    <xf numFmtId="166" fontId="24" fillId="2" borderId="0" xfId="0" applyNumberFormat="1" applyFont="1" applyFill="1" applyAlignment="1">
      <alignment wrapText="1"/>
    </xf>
    <xf numFmtId="167" fontId="4" fillId="2" borderId="0" xfId="2" applyNumberFormat="1" applyFont="1" applyFill="1" applyBorder="1" applyAlignment="1">
      <alignment horizontal="right" vertical="top"/>
    </xf>
    <xf numFmtId="167" fontId="5" fillId="2" borderId="0" xfId="0" applyNumberFormat="1" applyFont="1" applyFill="1" applyAlignment="1">
      <alignment horizontal="right" vertical="top" wrapText="1"/>
    </xf>
    <xf numFmtId="0" fontId="0" fillId="0" borderId="0" xfId="0" applyAlignment="1">
      <alignment horizontal="right" vertical="center"/>
    </xf>
    <xf numFmtId="166" fontId="5" fillId="0" borderId="0" xfId="1" applyNumberFormat="1" applyFont="1" applyFill="1" applyAlignment="1">
      <alignment horizontal="left" vertical="top" wrapText="1"/>
    </xf>
    <xf numFmtId="166" fontId="5" fillId="0" borderId="0" xfId="1" applyNumberFormat="1" applyFont="1" applyFill="1" applyAlignment="1">
      <alignment horizontal="right" vertical="center" wrapText="1"/>
    </xf>
    <xf numFmtId="0" fontId="35" fillId="2" borderId="0" xfId="0" applyFont="1" applyFill="1" applyAlignment="1">
      <alignment horizontal="left" vertical="center"/>
    </xf>
    <xf numFmtId="166" fontId="35" fillId="2" borderId="0" xfId="1" applyNumberFormat="1" applyFont="1" applyFill="1" applyBorder="1" applyAlignment="1">
      <alignment horizontal="right" vertical="center" wrapText="1"/>
    </xf>
    <xf numFmtId="164" fontId="0" fillId="2" borderId="0" xfId="1" applyNumberFormat="1" applyFont="1" applyFill="1" applyBorder="1" applyAlignment="1">
      <alignment horizontal="right" vertical="top" wrapText="1"/>
    </xf>
    <xf numFmtId="167" fontId="0" fillId="2" borderId="0" xfId="2" applyNumberFormat="1" applyFont="1" applyFill="1"/>
    <xf numFmtId="167" fontId="0" fillId="2" borderId="3" xfId="2" applyNumberFormat="1" applyFont="1" applyFill="1" applyBorder="1"/>
    <xf numFmtId="0" fontId="22" fillId="3" borderId="5" xfId="0" applyFont="1" applyFill="1" applyBorder="1" applyAlignment="1">
      <alignment wrapText="1"/>
    </xf>
    <xf numFmtId="3" fontId="22" fillId="3" borderId="5" xfId="0" applyNumberFormat="1" applyFont="1" applyFill="1" applyBorder="1" applyAlignment="1">
      <alignment horizontal="right" wrapText="1"/>
    </xf>
    <xf numFmtId="167" fontId="4" fillId="2" borderId="5" xfId="2" applyNumberFormat="1" applyFont="1" applyFill="1" applyBorder="1" applyAlignment="1">
      <alignment horizontal="right" vertical="center" wrapText="1"/>
    </xf>
    <xf numFmtId="0" fontId="11" fillId="0" borderId="0" xfId="0" applyFont="1"/>
    <xf numFmtId="0" fontId="5" fillId="0" borderId="0" xfId="0" applyFont="1" applyAlignment="1">
      <alignment horizontal="left" vertical="top" wrapText="1"/>
    </xf>
    <xf numFmtId="0" fontId="16" fillId="0" borderId="0" xfId="0" applyFont="1" applyAlignment="1">
      <alignment vertical="top" wrapText="1"/>
    </xf>
    <xf numFmtId="0" fontId="5" fillId="0" borderId="0" xfId="0" applyFont="1" applyAlignment="1">
      <alignment vertical="top" wrapText="1"/>
    </xf>
    <xf numFmtId="0" fontId="47" fillId="0" borderId="0" xfId="0" applyFont="1" applyAlignment="1">
      <alignment vertical="center"/>
    </xf>
    <xf numFmtId="0" fontId="15" fillId="2" borderId="0" xfId="4" applyFont="1" applyFill="1" applyAlignment="1">
      <alignment horizontal="right" wrapText="1"/>
    </xf>
    <xf numFmtId="0" fontId="6" fillId="0" borderId="0" xfId="0" applyFont="1" applyAlignment="1">
      <alignment vertical="center"/>
    </xf>
    <xf numFmtId="0" fontId="22" fillId="2" borderId="3" xfId="0" applyFont="1" applyFill="1" applyBorder="1" applyAlignment="1">
      <alignment horizontal="left"/>
    </xf>
    <xf numFmtId="0" fontId="42" fillId="2" borderId="0" xfId="0" applyFont="1" applyFill="1"/>
    <xf numFmtId="0" fontId="45" fillId="2" borderId="5" xfId="0" applyFont="1" applyFill="1" applyBorder="1" applyAlignment="1">
      <alignment horizontal="right" wrapText="1"/>
    </xf>
    <xf numFmtId="3" fontId="0" fillId="2" borderId="0" xfId="0" applyNumberFormat="1" applyFill="1" applyAlignment="1">
      <alignment wrapText="1"/>
    </xf>
    <xf numFmtId="167" fontId="16" fillId="2" borderId="0" xfId="0" applyNumberFormat="1" applyFont="1" applyFill="1" applyAlignment="1">
      <alignment horizontal="right" vertical="center"/>
    </xf>
    <xf numFmtId="164" fontId="16" fillId="2" borderId="0" xfId="1" applyNumberFormat="1" applyFont="1" applyFill="1" applyAlignment="1">
      <alignment horizontal="right"/>
    </xf>
    <xf numFmtId="167" fontId="16" fillId="2" borderId="0" xfId="0" applyNumberFormat="1" applyFont="1" applyFill="1" applyAlignment="1">
      <alignment horizontal="right"/>
    </xf>
    <xf numFmtId="164" fontId="16" fillId="2" borderId="5" xfId="1" applyNumberFormat="1" applyFont="1" applyFill="1" applyBorder="1" applyAlignment="1">
      <alignment horizontal="right"/>
    </xf>
    <xf numFmtId="0" fontId="25" fillId="2" borderId="0" xfId="3" applyFont="1" applyFill="1" applyAlignment="1">
      <alignment horizontal="right"/>
    </xf>
  </cellXfs>
  <cellStyles count="11">
    <cellStyle name="Comma" xfId="1" builtinId="3"/>
    <cellStyle name="Comma 2" xfId="10" xr:uid="{84DDB35F-3A5A-41D6-BF1E-E14F614F8279}"/>
    <cellStyle name="Hyperlink" xfId="3" builtinId="8"/>
    <cellStyle name="Normal" xfId="0" builtinId="0"/>
    <cellStyle name="Normal 2" xfId="6" xr:uid="{025FA2B0-328A-4748-9EBD-29E3DB0173F8}"/>
    <cellStyle name="Normal 2 2" xfId="9" xr:uid="{F0CD49FD-6324-46AE-A27C-4CD0CB48A290}"/>
    <cellStyle name="Normal 3" xfId="4" xr:uid="{42C99656-8688-4C09-89A9-5E4097D24E0E}"/>
    <cellStyle name="Normal 3 2" xfId="8" xr:uid="{9E3ADB3B-8F95-490D-A229-BD37C6120C4E}"/>
    <cellStyle name="Normal 5" xfId="5" xr:uid="{2AA180C8-AF5F-42D7-88D6-1BF7B9862633}"/>
    <cellStyle name="Percent" xfId="2" builtinId="5"/>
    <cellStyle name="Percent 2 2" xfId="7" xr:uid="{F38C49AE-11E3-4757-A7BB-36B720089418}"/>
  </cellStyles>
  <dxfs count="343">
    <dxf>
      <fill>
        <patternFill>
          <bgColor theme="9"/>
        </patternFill>
      </fill>
    </dxf>
    <dxf>
      <fill>
        <patternFill>
          <bgColor rgb="FFFF0000"/>
        </patternFill>
      </fill>
    </dxf>
    <dxf>
      <fill>
        <patternFill>
          <bgColor rgb="FFFFFF00"/>
        </patternFill>
      </fill>
    </dxf>
    <dxf>
      <font>
        <strike val="0"/>
        <outline val="0"/>
        <shadow val="0"/>
        <u val="none"/>
        <vertAlign val="baseline"/>
        <sz val="11"/>
        <color auto="1"/>
        <name val="Arial"/>
        <family val="2"/>
        <scheme val="none"/>
      </font>
      <fill>
        <patternFill patternType="solid">
          <fgColor indexed="64"/>
          <bgColor theme="0"/>
        </patternFill>
      </fill>
      <alignment horizontal="right" textRotation="0" indent="0" justifyLastLine="0" shrinkToFit="0" readingOrder="0"/>
    </dxf>
    <dxf>
      <font>
        <strike val="0"/>
        <outline val="0"/>
        <shadow val="0"/>
        <u val="none"/>
        <vertAlign val="baseline"/>
        <sz val="11"/>
        <color auto="1"/>
        <name val="Arial"/>
        <family val="2"/>
        <scheme val="none"/>
      </font>
      <fill>
        <patternFill patternType="solid">
          <fgColor indexed="64"/>
          <bgColor theme="0"/>
        </patternFill>
      </fill>
      <alignment horizontal="right" textRotation="0"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right" textRotation="0"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right" textRotation="0"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0" indent="0" justifyLastLine="0" shrinkToFit="0" readingOrder="0"/>
    </dxf>
    <dxf>
      <border outline="0">
        <bottom style="thin">
          <color indexed="64"/>
        </bottom>
      </border>
    </dxf>
    <dxf>
      <font>
        <strike val="0"/>
        <outline val="0"/>
        <shadow val="0"/>
        <color auto="1"/>
        <name val="Arial"/>
        <family val="2"/>
        <scheme val="none"/>
      </font>
    </dxf>
    <dxf>
      <border outline="0">
        <bottom style="thin">
          <color indexed="64"/>
        </bottom>
      </border>
    </dxf>
    <dxf>
      <font>
        <b/>
        <i val="0"/>
        <strike val="0"/>
        <condense val="0"/>
        <extend val="0"/>
        <outline val="0"/>
        <shadow val="0"/>
        <u val="none"/>
        <vertAlign val="baseline"/>
        <sz val="11"/>
        <color auto="1"/>
        <name val="Arial"/>
        <family val="2"/>
        <scheme val="none"/>
      </font>
      <fill>
        <patternFill patternType="solid">
          <fgColor indexed="64"/>
          <bgColor theme="0"/>
        </patternFill>
      </fill>
      <alignment horizontal="right"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6" formatCode="#,##0_ ;\-#,##0\ "/>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6" formatCode="#,##0_ ;\-#,##0\ "/>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left" vertical="top" textRotation="0" wrapText="0" indent="0" justifyLastLine="0" shrinkToFit="0" readingOrder="0"/>
    </dxf>
    <dxf>
      <border outline="0">
        <bottom style="thin">
          <color indexed="64"/>
        </bottom>
      </border>
    </dxf>
    <dxf>
      <font>
        <strike val="0"/>
        <outline val="0"/>
        <shadow val="0"/>
        <u val="none"/>
        <sz val="11"/>
        <name val="Arial"/>
        <family val="2"/>
        <scheme val="none"/>
      </font>
    </dxf>
    <dxf>
      <border outline="0">
        <bottom style="thin">
          <color indexed="64"/>
        </bottom>
      </border>
    </dxf>
    <dxf>
      <font>
        <strike val="0"/>
        <outline val="0"/>
        <shadow val="0"/>
        <u val="none"/>
        <sz val="11"/>
        <name val="Arial"/>
        <family val="2"/>
        <scheme val="none"/>
      </font>
      <alignmen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6" formatCode="#,##0_ ;\-#,##0\ "/>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6" formatCode="#,##0_ ;\-#,##0\ "/>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left" vertical="top" textRotation="0" wrapText="0" indent="0" justifyLastLine="0" shrinkToFit="0" readingOrder="0"/>
    </dxf>
    <dxf>
      <border outline="0">
        <bottom style="thin">
          <color indexed="64"/>
        </bottom>
      </border>
    </dxf>
    <dxf>
      <border outline="0">
        <bottom style="thin">
          <color indexed="64"/>
        </bottom>
      </border>
    </dxf>
    <dxf>
      <alignment vertical="bottom"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166" formatCode="#,##0_ ;\-#,##0\ "/>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auto="1"/>
        <name val="Arial"/>
        <family val="2"/>
        <scheme val="none"/>
      </font>
      <numFmt numFmtId="166" formatCode="#,##0_ ;\-#,##0\ "/>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0" indent="0" justifyLastLine="0" shrinkToFit="0" readingOrder="0"/>
    </dxf>
    <dxf>
      <border outline="0">
        <bottom style="thin">
          <color indexed="64"/>
        </bottom>
      </border>
    </dxf>
    <dxf>
      <border outline="0">
        <bottom style="thin">
          <color indexed="64"/>
        </bottom>
      </border>
    </dxf>
    <dxf>
      <font>
        <b val="0"/>
        <i val="0"/>
        <strike val="0"/>
        <condense val="0"/>
        <extend val="0"/>
        <outline val="0"/>
        <shadow val="0"/>
        <u val="none"/>
        <vertAlign val="baseline"/>
        <sz val="11"/>
        <color auto="1"/>
        <name val="Arial"/>
        <family val="2"/>
        <scheme val="none"/>
      </font>
      <numFmt numFmtId="166" formatCode="#,##0_ ;\-#,##0\ "/>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auto="1"/>
        <name val="Arial"/>
        <family val="2"/>
        <scheme val="none"/>
      </font>
      <numFmt numFmtId="166" formatCode="#,##0_ ;\-#,##0\ "/>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0" indent="0" justifyLastLine="0" shrinkToFit="0" readingOrder="0"/>
    </dxf>
    <dxf>
      <font>
        <strike val="0"/>
        <outline val="0"/>
        <shadow val="0"/>
        <color auto="1"/>
        <name val="Arial"/>
        <family val="2"/>
        <scheme val="none"/>
      </font>
    </dxf>
    <dxf>
      <border>
        <bottom style="thin">
          <color indexed="64"/>
        </bottom>
      </border>
    </dxf>
    <dxf>
      <font>
        <strike val="0"/>
        <outline val="0"/>
        <shadow val="0"/>
        <color auto="1"/>
        <name val="Arial"/>
        <family val="2"/>
        <scheme val="none"/>
      </font>
      <alignment vertical="bottom"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166" formatCode="#,##0_ ;\-#,##0\ "/>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auto="1"/>
        <name val="Arial"/>
        <family val="2"/>
        <scheme val="none"/>
      </font>
      <numFmt numFmtId="166" formatCode="#,##0_ ;\-#,##0\ "/>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auto="1"/>
        <name val="Arial"/>
        <family val="2"/>
        <scheme val="none"/>
      </font>
      <numFmt numFmtId="166" formatCode="#,##0_ ;\-#,##0\ "/>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auto="1"/>
        <name val="Arial"/>
        <family val="2"/>
        <scheme val="none"/>
      </font>
      <numFmt numFmtId="166" formatCode="#,##0_ ;\-#,##0\ "/>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auto="1"/>
        <name val="Arial"/>
        <family val="2"/>
        <scheme val="none"/>
      </font>
      <numFmt numFmtId="166" formatCode="#,##0_ ;\-#,##0\ "/>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auto="1"/>
        <name val="Arial"/>
        <family val="2"/>
        <scheme val="none"/>
      </font>
      <numFmt numFmtId="166" formatCode="#,##0_ ;\-#,##0\ "/>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auto="1"/>
        <name val="Arial"/>
        <family val="2"/>
        <scheme val="none"/>
      </font>
      <numFmt numFmtId="166" formatCode="#,##0_ ;\-#,##0\ "/>
      <fill>
        <patternFill patternType="solid">
          <fgColor indexed="64"/>
          <bgColor theme="0"/>
        </patternFill>
      </fill>
      <alignment horizontal="right" vertical="top" textRotation="0" wrapText="1" indent="0" justifyLastLine="0" shrinkToFit="0" readingOrder="0"/>
    </dxf>
    <dxf>
      <font>
        <strike val="0"/>
        <outline val="0"/>
        <shadow val="0"/>
        <color auto="1"/>
        <name val="Arial"/>
        <family val="2"/>
        <scheme val="none"/>
      </font>
      <alignment horizontal="right"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0" indent="0" justifyLastLine="0" shrinkToFit="0" readingOrder="0"/>
    </dxf>
    <dxf>
      <border outline="0">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righ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auto="1"/>
        <name val="Arial"/>
        <family val="2"/>
        <scheme val="none"/>
      </font>
      <fill>
        <patternFill patternType="solid">
          <fgColor indexed="64"/>
          <bgColor theme="0"/>
        </patternFill>
      </fill>
      <alignment horizontal="right" vertical="bottom" textRotation="0" wrapText="1" indent="0" justifyLastLine="0" shrinkToFit="0" readingOrder="0"/>
    </dxf>
    <dxf>
      <font>
        <b val="0"/>
        <i val="0"/>
        <strike val="0"/>
        <condense val="0"/>
        <extend val="0"/>
        <outline val="0"/>
        <shadow val="0"/>
        <u val="none"/>
        <vertAlign val="baseline"/>
        <sz val="11"/>
        <color auto="1"/>
        <name val="Arial"/>
        <family val="2"/>
        <scheme val="none"/>
      </font>
      <numFmt numFmtId="164" formatCode="_-* #,##0_-;\-* #,##0_-;_-* &quot;-&quot;??_-;_-@_-"/>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auto="1"/>
        <name val="Arial"/>
        <family val="2"/>
        <scheme val="none"/>
      </font>
      <numFmt numFmtId="164" formatCode="_-* #,##0_-;\-* #,##0_-;_-* &quot;-&quot;??_-;_-@_-"/>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0" indent="0" justifyLastLine="0" shrinkToFit="0" readingOrder="0"/>
    </dxf>
    <dxf>
      <border outline="0">
        <bottom style="thin">
          <color indexed="64"/>
        </bottom>
      </border>
    </dxf>
    <dxf>
      <font>
        <strike val="0"/>
        <outline val="0"/>
        <shadow val="0"/>
        <color auto="1"/>
        <name val="Arial"/>
        <family val="2"/>
        <scheme val="none"/>
      </font>
    </dxf>
    <dxf>
      <border outline="0">
        <bottom style="thin">
          <color indexed="64"/>
        </bottom>
      </border>
    </dxf>
    <dxf>
      <font>
        <strike val="0"/>
        <outline val="0"/>
        <shadow val="0"/>
        <color auto="1"/>
        <name val="Arial"/>
        <family val="2"/>
        <scheme val="none"/>
      </font>
      <alignment vertical="bottom" textRotation="0" wrapText="0" indent="0" justifyLastLine="0" shrinkToFit="0" readingOrder="0"/>
    </dxf>
    <dxf>
      <numFmt numFmtId="167" formatCode="0.0%"/>
      <fill>
        <patternFill patternType="solid">
          <fgColor indexed="64"/>
          <bgColor theme="0"/>
        </patternFill>
      </fill>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right" vertical="top" textRotation="0" wrapText="0" indent="0" justifyLastLine="0" shrinkToFit="0" readingOrder="0"/>
    </dxf>
    <dxf>
      <fill>
        <patternFill patternType="solid">
          <fgColor indexed="64"/>
          <bgColor theme="0"/>
        </patternFill>
      </fill>
      <alignment horizontal="left" vertical="top" textRotation="0" wrapText="1" indent="0" justifyLastLine="0" shrinkToFit="0" readingOrder="0"/>
    </dxf>
    <dxf>
      <fill>
        <patternFill patternType="solid">
          <fgColor indexed="64"/>
          <bgColor theme="0"/>
        </patternFill>
      </fill>
      <alignment horizontal="center" vertical="center" textRotation="0" wrapText="0" indent="0" justifyLastLine="0" shrinkToFit="0" readingOrder="0"/>
    </dxf>
    <dxf>
      <border>
        <bottom style="thin">
          <color indexed="64"/>
        </bottom>
      </border>
    </dxf>
    <dxf>
      <font>
        <b val="0"/>
        <i val="0"/>
        <strike val="0"/>
        <condense val="0"/>
        <extend val="0"/>
        <outline val="0"/>
        <shadow val="0"/>
        <u val="none"/>
        <vertAlign val="baseline"/>
        <sz val="11"/>
        <color auto="1"/>
        <name val="Arial"/>
        <family val="2"/>
        <scheme val="none"/>
      </font>
      <numFmt numFmtId="167" formatCode="0.0%"/>
      <fill>
        <patternFill patternType="solid">
          <fgColor indexed="64"/>
          <bgColor theme="0"/>
        </patternFill>
      </fill>
      <alignment horizontal="right" textRotation="0"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right" textRotation="0" indent="0" justifyLastLine="0" shrinkToFit="0" readingOrder="0"/>
    </dxf>
    <dxf>
      <font>
        <b val="0"/>
        <i val="0"/>
        <strike val="0"/>
        <condense val="0"/>
        <extend val="0"/>
        <outline val="0"/>
        <shadow val="0"/>
        <u val="none"/>
        <vertAlign val="baseline"/>
        <sz val="11"/>
        <color auto="1"/>
        <name val="Arial"/>
        <family val="2"/>
        <scheme val="none"/>
      </font>
      <numFmt numFmtId="3" formatCode="#,##0"/>
      <fill>
        <patternFill patternType="solid">
          <fgColor indexed="64"/>
          <bgColor theme="0"/>
        </patternFill>
      </fill>
      <alignment horizontal="right" textRotation="0" indent="0" justifyLastLine="0" shrinkToFit="0" readingOrder="0"/>
    </dxf>
    <dxf>
      <font>
        <b val="0"/>
        <i val="0"/>
        <strike val="0"/>
        <condense val="0"/>
        <extend val="0"/>
        <outline val="0"/>
        <shadow val="0"/>
        <u val="none"/>
        <vertAlign val="baseline"/>
        <sz val="11"/>
        <color auto="1"/>
        <name val="Arial"/>
        <family val="2"/>
        <scheme val="none"/>
      </font>
      <numFmt numFmtId="166" formatCode="#,##0_ ;\-#,##0\ "/>
      <fill>
        <patternFill patternType="solid">
          <fgColor indexed="64"/>
          <bgColor theme="0"/>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center" textRotation="0" wrapText="0" indent="0" justifyLastLine="0" shrinkToFit="0" readingOrder="0"/>
    </dxf>
    <dxf>
      <border outline="0">
        <bottom style="thin">
          <color indexed="64"/>
        </bottom>
      </border>
    </dxf>
    <dxf>
      <border>
        <bottom style="thin">
          <color indexed="64"/>
        </bottom>
      </border>
    </dxf>
    <dxf>
      <alignment vertical="bottom" textRotation="0" indent="0" justifyLastLine="0" shrinkToFit="0" readingOrder="0"/>
    </dxf>
    <dxf>
      <font>
        <b val="0"/>
        <i val="0"/>
        <strike val="0"/>
        <condense val="0"/>
        <extend val="0"/>
        <outline val="0"/>
        <shadow val="0"/>
        <u val="none"/>
        <vertAlign val="baseline"/>
        <sz val="11"/>
        <color auto="1"/>
        <name val="Arial"/>
        <family val="2"/>
        <scheme val="none"/>
      </font>
      <numFmt numFmtId="167" formatCode="0.0%"/>
      <fill>
        <patternFill patternType="solid">
          <fgColor indexed="64"/>
          <bgColor theme="0"/>
        </patternFill>
      </fill>
      <alignment horizontal="right" vertical="top" textRotation="0" wrapText="1" indent="0" justifyLastLine="0" shrinkToFit="0" readingOrder="0"/>
    </dxf>
    <dxf>
      <font>
        <b val="0"/>
        <i/>
        <strike val="0"/>
        <condense val="0"/>
        <extend val="0"/>
        <outline val="0"/>
        <shadow val="0"/>
        <u val="none"/>
        <vertAlign val="baseline"/>
        <sz val="11"/>
        <color auto="1"/>
        <name val="Arial"/>
        <family val="2"/>
        <scheme val="none"/>
      </font>
      <numFmt numFmtId="166" formatCode="#,##0_ ;\-#,##0\ "/>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auto="1"/>
        <name val="Arial"/>
        <family val="2"/>
        <scheme val="none"/>
      </font>
      <numFmt numFmtId="166" formatCode="#,##0_ ;\-#,##0\ "/>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auto="1"/>
        <name val="Arial"/>
        <family val="2"/>
        <scheme val="none"/>
      </font>
      <numFmt numFmtId="166" formatCode="#,##0_ ;\-#,##0\ "/>
      <fill>
        <patternFill patternType="solid">
          <fgColor indexed="64"/>
          <bgColor theme="0"/>
        </patternFill>
      </fill>
      <alignment horizontal="right" vertical="top" textRotation="0" wrapText="1" indent="0" justifyLastLine="0" shrinkToFit="0" readingOrder="0"/>
      <border diagonalUp="0" diagonalDown="0" outline="0">
        <left style="thick">
          <color theme="0"/>
        </left>
        <right/>
        <top/>
        <bottom/>
      </border>
    </dxf>
    <dxf>
      <font>
        <strike val="0"/>
        <outline val="0"/>
        <shadow val="0"/>
        <color auto="1"/>
        <name val="Arial"/>
        <family val="2"/>
        <scheme val="none"/>
      </font>
    </dxf>
    <dxf>
      <border>
        <bottom style="thin">
          <color indexed="64"/>
        </bottom>
      </border>
    </dxf>
    <dxf>
      <font>
        <strike val="0"/>
        <outline val="0"/>
        <shadow val="0"/>
        <color auto="1"/>
        <name val="Arial"/>
        <family val="2"/>
        <scheme val="none"/>
      </font>
    </dxf>
    <dxf>
      <font>
        <b val="0"/>
        <i val="0"/>
        <strike val="0"/>
        <condense val="0"/>
        <extend val="0"/>
        <outline val="0"/>
        <shadow val="0"/>
        <u val="none"/>
        <vertAlign val="baseline"/>
        <sz val="11"/>
        <color theme="1"/>
        <name val="Arial"/>
        <family val="2"/>
        <scheme val="none"/>
      </font>
      <numFmt numFmtId="3" formatCode="#,##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general" vertical="top" textRotation="0" wrapText="0" indent="0" justifyLastLine="0" shrinkToFit="0" readingOrder="0"/>
    </dxf>
    <dxf>
      <border outline="0">
        <bottom style="thin">
          <color indexed="64"/>
        </bottom>
      </border>
    </dxf>
    <dxf>
      <border outline="0">
        <bottom style="thin">
          <color indexed="64"/>
        </bottom>
      </border>
    </dxf>
    <dxf>
      <font>
        <b/>
        <i val="0"/>
        <strike val="0"/>
        <condense val="0"/>
        <extend val="0"/>
        <outline val="0"/>
        <shadow val="0"/>
        <u val="none"/>
        <vertAlign val="baseline"/>
        <sz val="11"/>
        <color theme="1"/>
        <name val="Arial"/>
        <family val="2"/>
        <scheme val="none"/>
      </font>
      <fill>
        <patternFill patternType="solid">
          <fgColor indexed="64"/>
          <bgColor theme="0"/>
        </patternFill>
      </fill>
      <alignment horizontal="center" vertical="center" textRotation="0" wrapText="1" indent="0" justifyLastLine="0" shrinkToFit="0" readingOrder="0"/>
    </dxf>
    <dxf>
      <font>
        <strike val="0"/>
        <outline val="0"/>
        <shadow val="0"/>
        <vertAlign val="baseline"/>
        <color auto="1"/>
        <name val="Arial"/>
        <family val="2"/>
        <scheme val="none"/>
      </font>
      <alignment horizontal="right" textRotation="0" wrapText="1" indent="0" justifyLastLine="0" shrinkToFit="0" readingOrder="0"/>
    </dxf>
    <dxf>
      <font>
        <strike val="0"/>
        <outline val="0"/>
        <shadow val="0"/>
        <vertAlign val="baseline"/>
        <color auto="1"/>
        <name val="Arial"/>
        <family val="2"/>
        <scheme val="none"/>
      </font>
      <alignment horizontal="right" textRotation="0" wrapText="1" indent="0" justifyLastLine="0" shrinkToFit="0" readingOrder="0"/>
    </dxf>
    <dxf>
      <font>
        <strike val="0"/>
        <outline val="0"/>
        <shadow val="0"/>
        <vertAlign val="baseline"/>
        <color auto="1"/>
        <name val="Arial"/>
        <family val="2"/>
        <scheme val="none"/>
      </font>
      <alignment horizontal="right" textRotation="0" wrapText="1" indent="0" justifyLastLine="0" shrinkToFit="0" readingOrder="0"/>
    </dxf>
    <dxf>
      <font>
        <strike val="0"/>
        <outline val="0"/>
        <shadow val="0"/>
        <vertAlign val="baseline"/>
        <color auto="1"/>
        <name val="Arial"/>
        <family val="2"/>
        <scheme val="none"/>
      </font>
      <alignment horizontal="right" textRotation="0" wrapText="1" indent="0" justifyLastLine="0" shrinkToFit="0" readingOrder="0"/>
    </dxf>
    <dxf>
      <font>
        <strike val="0"/>
        <outline val="0"/>
        <shadow val="0"/>
        <vertAlign val="baseline"/>
        <color auto="1"/>
        <name val="Arial"/>
        <family val="2"/>
        <scheme val="none"/>
      </font>
      <alignment horizontal="right" textRotation="0" wrapText="1" indent="0" justifyLastLine="0" shrinkToFit="0" readingOrder="0"/>
    </dxf>
    <dxf>
      <font>
        <strike val="0"/>
        <outline val="0"/>
        <shadow val="0"/>
        <vertAlign val="baseline"/>
        <color auto="1"/>
        <name val="Arial"/>
        <family val="2"/>
        <scheme val="none"/>
      </font>
      <alignment horizontal="right" textRotation="0" wrapText="1" indent="0" justifyLastLine="0" shrinkToFit="0" readingOrder="0"/>
    </dxf>
    <dxf>
      <font>
        <b val="0"/>
        <i val="0"/>
        <strike val="0"/>
        <condense val="0"/>
        <extend val="0"/>
        <outline val="0"/>
        <shadow val="0"/>
        <u val="none"/>
        <vertAlign val="baseline"/>
        <sz val="11"/>
        <color auto="1"/>
        <name val="Arial"/>
        <family val="2"/>
        <scheme val="none"/>
      </font>
      <numFmt numFmtId="164" formatCode="_-* #,##0_-;\-* #,##0_-;_-* &quot;-&quot;??_-;_-@_-"/>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auto="1"/>
        <name val="Arial"/>
        <family val="2"/>
        <scheme val="none"/>
      </font>
      <numFmt numFmtId="164" formatCode="_-* #,##0_-;\-* #,##0_-;_-* &quot;-&quot;??_-;_-@_-"/>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0" indent="0" justifyLastLine="0" shrinkToFit="0" readingOrder="0"/>
    </dxf>
    <dxf>
      <border diagonalUp="0" diagonalDown="0">
        <left/>
        <right/>
        <top/>
        <bottom style="thin">
          <color indexed="64"/>
        </bottom>
      </border>
    </dxf>
    <dxf>
      <font>
        <strike val="0"/>
        <outline val="0"/>
        <shadow val="0"/>
        <vertAlign val="baseline"/>
        <color auto="1"/>
        <name val="Arial"/>
        <family val="2"/>
        <scheme val="none"/>
      </font>
    </dxf>
    <dxf>
      <border>
        <bottom style="thin">
          <color indexed="64"/>
        </bottom>
      </border>
    </dxf>
    <dxf>
      <font>
        <strike val="0"/>
        <outline val="0"/>
        <shadow val="0"/>
        <vertAlign val="baseline"/>
        <color auto="1"/>
        <name val="Arial"/>
        <family val="2"/>
        <scheme val="none"/>
      </font>
      <alignment vertical="bottom" textRotation="0" wrapText="0" indent="0" justifyLastLine="0" shrinkToFit="0" readingOrder="0"/>
    </dxf>
    <dxf>
      <font>
        <strike val="0"/>
        <outline val="0"/>
        <shadow val="0"/>
        <u val="none"/>
        <sz val="11"/>
        <name val="Arial"/>
        <family val="2"/>
        <scheme val="none"/>
      </font>
      <numFmt numFmtId="167" formatCode="0.0%"/>
      <fill>
        <patternFill patternType="solid">
          <fgColor indexed="64"/>
          <bgColor theme="0"/>
        </patternFill>
      </fill>
      <alignment horizontal="right"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right"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left" vertical="top" textRotation="0" wrapText="0" indent="0" justifyLastLine="0" shrinkToFit="0" readingOrder="0"/>
    </dxf>
    <dxf>
      <font>
        <strike val="0"/>
        <outline val="0"/>
        <shadow val="0"/>
        <u val="none"/>
        <vertAlign val="baseline"/>
        <sz val="11"/>
        <color theme="1"/>
        <name val="Arial"/>
        <family val="2"/>
        <scheme val="none"/>
      </font>
      <fill>
        <patternFill patternType="solid">
          <fgColor indexed="64"/>
          <bgColor theme="0"/>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6" formatCode="#,##0_ ;\-#,##0\ "/>
      <fill>
        <patternFill patternType="solid">
          <fgColor indexed="64"/>
          <bgColor theme="0"/>
        </patternFill>
      </fill>
      <alignment horizontal="left" vertical="center" textRotation="0" wrapText="1" indent="0" justifyLastLine="0" shrinkToFit="0" readingOrder="0"/>
    </dxf>
    <dxf>
      <border diagonalUp="0" diagonalDown="0">
        <left/>
        <right/>
        <top/>
        <bottom/>
      </border>
    </dxf>
    <dxf>
      <font>
        <strike val="0"/>
        <outline val="0"/>
        <shadow val="0"/>
        <u val="none"/>
        <sz val="11"/>
        <name val="Arial"/>
        <family val="2"/>
        <scheme val="none"/>
      </font>
    </dxf>
    <dxf>
      <border>
        <bottom style="thin">
          <color indexed="64"/>
        </bottom>
      </border>
    </dxf>
    <dxf>
      <font>
        <strike val="0"/>
        <outline val="0"/>
        <shadow val="0"/>
        <u val="none"/>
        <sz val="11"/>
        <name val="Arial"/>
        <family val="2"/>
        <scheme val="none"/>
      </font>
    </dxf>
    <dxf>
      <font>
        <b val="0"/>
        <i val="0"/>
        <strike val="0"/>
        <condense val="0"/>
        <extend val="0"/>
        <outline val="0"/>
        <shadow val="0"/>
        <u val="none"/>
        <vertAlign val="baseline"/>
        <sz val="11"/>
        <color theme="1"/>
        <name val="Arial"/>
        <family val="2"/>
        <scheme val="none"/>
      </font>
      <numFmt numFmtId="167" formatCode="0.0%"/>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6" formatCode="#,##0_ ;\-#,##0\ "/>
      <fill>
        <patternFill patternType="solid">
          <fgColor indexed="64"/>
          <bgColor theme="0"/>
        </patternFill>
      </fill>
      <alignment horizontal="right" vertical="top" textRotation="0" wrapText="1" indent="0" justifyLastLine="0" shrinkToFit="0" readingOrder="0"/>
    </dxf>
    <dxf>
      <fill>
        <patternFill patternType="solid">
          <fgColor indexed="64"/>
          <bgColor theme="0"/>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6" formatCode="#,##0_ ;\-#,##0\ "/>
      <fill>
        <patternFill patternType="solid">
          <fgColor indexed="64"/>
          <bgColor theme="0"/>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7" formatCode="0.0%"/>
      <fill>
        <patternFill patternType="solid">
          <fgColor indexed="64"/>
          <bgColor theme="0"/>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6" formatCode="#,##0_ ;\-#,##0\ "/>
      <fill>
        <patternFill patternType="solid">
          <fgColor indexed="64"/>
          <bgColor theme="0"/>
        </patternFill>
      </fill>
      <alignment horizontal="general" vertical="top" textRotation="0" wrapText="1" indent="0" justifyLastLine="0" shrinkToFit="0" readingOrder="0"/>
    </dxf>
    <dxf>
      <fill>
        <patternFill patternType="solid">
          <fgColor indexed="64"/>
          <bgColor theme="0"/>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6" formatCode="#,##0_ ;\-#,##0\ "/>
      <fill>
        <patternFill patternType="solid">
          <fgColor indexed="64"/>
          <bgColor theme="0"/>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6" formatCode="#,##0_ ;\-#,##0\ "/>
      <fill>
        <patternFill patternType="solid">
          <fgColor indexed="64"/>
          <bgColor theme="0"/>
        </patternFill>
      </fill>
      <alignment horizontal="left" vertical="top" textRotation="0" wrapText="1" indent="0" justifyLastLine="0" shrinkToFit="0" readingOrder="0"/>
    </dxf>
    <dxf>
      <border diagonalUp="0" diagonalDown="0">
        <left/>
        <right/>
        <top/>
        <bottom style="thin">
          <color indexed="64"/>
        </bottom>
      </border>
    </dxf>
    <dxf>
      <border>
        <bottom style="thin">
          <color indexed="64"/>
        </bottom>
      </border>
    </dxf>
    <dxf>
      <numFmt numFmtId="167" formatCode="0.0%"/>
      <fill>
        <patternFill patternType="solid">
          <fgColor indexed="64"/>
          <bgColor theme="0"/>
        </patternFill>
      </fill>
      <alignment horizontal="right" vertical="bottom" textRotation="0" indent="0" justifyLastLine="0" shrinkToFit="0" readingOrder="0"/>
    </dxf>
    <dxf>
      <numFmt numFmtId="167" formatCode="0.0%"/>
      <fill>
        <patternFill patternType="solid">
          <fgColor indexed="64"/>
          <bgColor theme="0"/>
        </patternFill>
      </fill>
      <alignment horizontal="right" vertical="bottom" textRotation="0" indent="0" justifyLastLine="0" shrinkToFit="0" readingOrder="0"/>
    </dxf>
    <dxf>
      <numFmt numFmtId="167" formatCode="0.0%"/>
      <fill>
        <patternFill patternType="solid">
          <fgColor indexed="64"/>
          <bgColor theme="0"/>
        </patternFill>
      </fill>
      <alignment horizontal="right" vertical="bottom" textRotation="0" indent="0" justifyLastLine="0" shrinkToFit="0" readingOrder="0"/>
    </dxf>
    <dxf>
      <numFmt numFmtId="167" formatCode="0.0%"/>
      <fill>
        <patternFill patternType="solid">
          <fgColor indexed="64"/>
          <bgColor theme="0"/>
        </patternFill>
      </fill>
      <alignment horizontal="right" vertical="bottom" textRotation="0" indent="0" justifyLastLine="0" shrinkToFit="0" readingOrder="0"/>
    </dxf>
    <dxf>
      <numFmt numFmtId="167" formatCode="0.0%"/>
      <fill>
        <patternFill patternType="solid">
          <fgColor indexed="64"/>
          <bgColor theme="0"/>
        </patternFill>
      </fill>
      <alignment horizontal="right" vertical="bottom" textRotation="0" indent="0" justifyLastLine="0" shrinkToFit="0" readingOrder="0"/>
    </dxf>
    <dxf>
      <numFmt numFmtId="167" formatCode="0.0%"/>
      <fill>
        <patternFill patternType="solid">
          <fgColor indexed="64"/>
          <bgColor theme="0"/>
        </patternFill>
      </fill>
      <alignment horizontal="right" vertical="bottom" textRotation="0" indent="0" justifyLastLine="0" shrinkToFit="0" readingOrder="0"/>
    </dxf>
    <dxf>
      <font>
        <b val="0"/>
        <i val="0"/>
        <strike val="0"/>
        <condense val="0"/>
        <extend val="0"/>
        <outline val="0"/>
        <shadow val="0"/>
        <u val="none"/>
        <vertAlign val="baseline"/>
        <sz val="11"/>
        <color theme="1"/>
        <name val="Arial"/>
        <family val="2"/>
        <scheme val="none"/>
      </font>
      <numFmt numFmtId="164" formatCode="_-* #,##0_-;\-* #,##0_-;_-* &quot;-&quot;??_-;_-@_-"/>
      <fill>
        <patternFill patternType="solid">
          <fgColor indexed="64"/>
          <bgColor theme="0"/>
        </patternFill>
      </fill>
      <alignment horizontal="right"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4" formatCode="_-* #,##0_-;\-* #,##0_-;_-* &quot;-&quot;??_-;_-@_-"/>
      <fill>
        <patternFill patternType="solid">
          <fgColor indexed="64"/>
          <bgColor theme="0"/>
        </patternFill>
      </fill>
      <alignment horizontal="right"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4" formatCode="_-* #,##0_-;\-* #,##0_-;_-* &quot;-&quot;??_-;_-@_-"/>
      <fill>
        <patternFill patternType="solid">
          <fgColor indexed="64"/>
          <bgColor theme="0"/>
        </patternFill>
      </fill>
      <alignment horizontal="right"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4" formatCode="_-* #,##0_-;\-* #,##0_-;_-* &quot;-&quot;??_-;_-@_-"/>
      <fill>
        <patternFill patternType="solid">
          <fgColor indexed="64"/>
          <bgColor theme="0"/>
        </patternFill>
      </fill>
      <alignment horizontal="right"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4" formatCode="_-* #,##0_-;\-* #,##0_-;_-* &quot;-&quot;??_-;_-@_-"/>
      <fill>
        <patternFill patternType="solid">
          <fgColor indexed="64"/>
          <bgColor theme="0"/>
        </patternFill>
      </fill>
      <alignment horizontal="right"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4" formatCode="_-* #,##0_-;\-* #,##0_-;_-* &quot;-&quot;??_-;_-@_-"/>
      <fill>
        <patternFill patternType="solid">
          <fgColor indexed="64"/>
          <bgColor theme="0"/>
        </patternFill>
      </fill>
      <alignment horizontal="right"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4" formatCode="_-* #,##0_-;\-* #,##0_-;_-* &quot;-&quot;??_-;_-@_-"/>
      <fill>
        <patternFill patternType="solid">
          <fgColor indexed="64"/>
          <bgColor theme="0"/>
        </patternFill>
      </fill>
      <alignment horizontal="right"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4" formatCode="_-* #,##0_-;\-* #,##0_-;_-* &quot;-&quot;??_-;_-@_-"/>
      <fill>
        <patternFill patternType="solid">
          <fgColor indexed="64"/>
          <bgColor theme="0"/>
        </patternFill>
      </fill>
      <alignment horizontal="right"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4" formatCode="_-* #,##0_-;\-* #,##0_-;_-* &quot;-&quot;??_-;_-@_-"/>
      <fill>
        <patternFill patternType="solid">
          <fgColor indexed="64"/>
          <bgColor theme="0"/>
        </patternFill>
      </fill>
      <alignment horizontal="right"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4" formatCode="_-* #,##0_-;\-* #,##0_-;_-* &quot;-&quot;??_-;_-@_-"/>
      <fill>
        <patternFill patternType="solid">
          <fgColor indexed="64"/>
          <bgColor theme="0"/>
        </patternFill>
      </fill>
      <alignment horizontal="right"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4" formatCode="_-* #,##0_-;\-* #,##0_-;_-* &quot;-&quot;??_-;_-@_-"/>
      <fill>
        <patternFill patternType="solid">
          <fgColor indexed="64"/>
          <bgColor theme="0"/>
        </patternFill>
      </fill>
      <alignment horizontal="right"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4" formatCode="_-* #,##0_-;\-* #,##0_-;_-* &quot;-&quot;??_-;_-@_-"/>
      <fill>
        <patternFill patternType="solid">
          <fgColor indexed="64"/>
          <bgColor theme="0"/>
        </patternFill>
      </fill>
      <alignment horizontal="right" vertical="bottom"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dxf>
    <dxf>
      <fill>
        <patternFill patternType="solid">
          <fgColor indexed="64"/>
          <bgColor theme="0"/>
        </patternFill>
      </fill>
    </dxf>
    <dxf>
      <border>
        <bottom style="thin">
          <color indexed="64"/>
        </bottom>
      </border>
    </dxf>
    <dxf>
      <font>
        <b/>
        <i val="0"/>
        <strike val="0"/>
        <condense val="0"/>
        <extend val="0"/>
        <outline val="0"/>
        <shadow val="0"/>
        <u val="none"/>
        <vertAlign val="baseline"/>
        <sz val="11"/>
        <color theme="1"/>
        <name val="Arial"/>
        <family val="2"/>
        <scheme val="none"/>
      </font>
      <fill>
        <patternFill patternType="solid">
          <fgColor indexed="64"/>
          <bgColor theme="0"/>
        </patternFill>
      </fill>
      <alignment horizontal="right"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7" formatCode="0.0%"/>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7" formatCode="0.0%"/>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7" formatCode="0.0%"/>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7" formatCode="0.0%"/>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6" formatCode="#,##0_ ;\-#,##0\ "/>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6" formatCode="#,##0_ ;\-#,##0\ "/>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6" formatCode="#,##0_ ;\-#,##0\ "/>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6" formatCode="#,##0_ ;\-#,##0\ "/>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6" formatCode="#,##0_ ;\-#,##0\ "/>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6" formatCode="#,##0_ ;\-#,##0\ "/>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6" formatCode="#,##0_ ;\-#,##0\ "/>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6" formatCode="#,##0_ ;\-#,##0\ "/>
      <fill>
        <patternFill patternType="solid">
          <fgColor indexed="64"/>
          <bgColor theme="0"/>
        </patternFill>
      </fill>
      <alignment horizontal="right" vertical="top" textRotation="0" wrapText="1" indent="0" justifyLastLine="0" shrinkToFit="0" readingOrder="0"/>
      <border diagonalUp="0" diagonalDown="0">
        <left style="thick">
          <color theme="0"/>
        </left>
        <right/>
        <top/>
        <bottom/>
        <vertical/>
        <horizontal/>
      </border>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left" vertical="top" textRotation="0" wrapText="0" indent="0" justifyLastLine="0" shrinkToFit="0" readingOrder="0"/>
    </dxf>
    <dxf>
      <border outline="0">
        <bottom style="thin">
          <color indexed="64"/>
        </bottom>
      </border>
    </dxf>
    <dxf>
      <font>
        <b val="0"/>
        <i/>
        <strike val="0"/>
        <condense val="0"/>
        <extend val="0"/>
        <outline val="0"/>
        <shadow val="0"/>
        <u val="none"/>
        <vertAlign val="baseline"/>
        <sz val="11"/>
        <color theme="1"/>
        <name val="Arial"/>
        <family val="2"/>
        <scheme val="none"/>
      </font>
      <fill>
        <patternFill patternType="solid">
          <fgColor indexed="64"/>
          <bgColor theme="0"/>
        </patternFill>
      </fill>
      <alignment horizontal="right" vertical="top" textRotation="0" wrapText="1" indent="0" justifyLastLine="0" shrinkToFit="0" readingOrder="0"/>
    </dxf>
    <dxf>
      <border>
        <bottom style="thin">
          <color indexed="64"/>
        </bottom>
      </border>
    </dxf>
    <dxf>
      <font>
        <b/>
        <i val="0"/>
        <strike val="0"/>
        <condense val="0"/>
        <extend val="0"/>
        <outline val="0"/>
        <shadow val="0"/>
        <u val="none"/>
        <vertAlign val="baseline"/>
        <sz val="11"/>
        <color theme="1"/>
        <name val="Arial"/>
        <family val="2"/>
        <scheme val="none"/>
      </font>
      <fill>
        <patternFill patternType="solid">
          <fgColor indexed="64"/>
          <bgColor theme="0"/>
        </patternFill>
      </fill>
      <alignment horizontal="right"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7" formatCode="0.0%"/>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7" formatCode="0.0%"/>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7" formatCode="0.0%"/>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7" formatCode="0.0%"/>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rgb="FF000000"/>
        <name val="Arial"/>
        <family val="2"/>
        <scheme val="none"/>
      </font>
      <fill>
        <patternFill patternType="solid">
          <fgColor rgb="FF000000"/>
          <bgColor theme="0"/>
        </patternFill>
      </fill>
      <alignment horizontal="general"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fill>
        <patternFill patternType="solid">
          <fgColor rgb="FF000000"/>
          <bgColor theme="0"/>
        </patternFill>
      </fill>
      <alignment horizontal="general"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fill>
        <patternFill patternType="solid">
          <fgColor rgb="FF000000"/>
          <bgColor theme="0"/>
        </patternFill>
      </fill>
      <alignment horizontal="general"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fill>
        <patternFill patternType="solid">
          <fgColor rgb="FF000000"/>
          <bgColor theme="0"/>
        </patternFill>
      </fill>
      <alignment horizontal="general"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fill>
        <patternFill patternType="solid">
          <fgColor rgb="FF000000"/>
          <bgColor theme="0"/>
        </patternFill>
      </fill>
      <alignment horizontal="general"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fill>
        <patternFill patternType="solid">
          <fgColor rgb="FF000000"/>
          <bgColor theme="0"/>
        </patternFill>
      </fill>
      <alignment horizontal="general"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fill>
        <patternFill patternType="solid">
          <fgColor rgb="FF000000"/>
          <bgColor theme="0"/>
        </patternFill>
      </fill>
      <alignment horizontal="general"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fill>
        <patternFill patternType="solid">
          <fgColor rgb="FF000000"/>
          <bgColor theme="0"/>
        </patternFill>
      </fill>
      <alignment horizontal="general"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fill>
        <patternFill patternType="solid">
          <fgColor rgb="FF000000"/>
          <bgColor theme="0"/>
        </patternFill>
      </fill>
      <alignment horizontal="general" vertical="bottom" textRotation="0" wrapText="1" indent="0" justifyLastLine="0" shrinkToFit="0" readingOrder="0"/>
    </dxf>
    <dxf>
      <font>
        <b val="0"/>
        <i/>
        <strike val="0"/>
        <condense val="0"/>
        <extend val="0"/>
        <outline val="0"/>
        <shadow val="0"/>
        <u val="none"/>
        <vertAlign val="baseline"/>
        <sz val="11"/>
        <color theme="1"/>
        <name val="Arial"/>
        <family val="2"/>
        <scheme val="none"/>
      </font>
      <fill>
        <patternFill patternType="solid">
          <fgColor indexed="64"/>
          <bgColor theme="0"/>
        </patternFill>
      </fill>
      <alignment horizontal="right" vertical="top" textRotation="0" wrapText="1" indent="0" justifyLastLine="0" shrinkToFit="0" readingOrder="0"/>
    </dxf>
    <dxf>
      <border>
        <bottom style="thin">
          <color indexed="64"/>
        </bottom>
      </border>
    </dxf>
    <dxf>
      <font>
        <b/>
        <i val="0"/>
        <strike val="0"/>
        <condense val="0"/>
        <extend val="0"/>
        <outline val="0"/>
        <shadow val="0"/>
        <u val="none"/>
        <vertAlign val="baseline"/>
        <sz val="11"/>
        <color theme="1"/>
        <name val="Arial"/>
        <family val="2"/>
        <scheme val="none"/>
      </font>
      <fill>
        <patternFill patternType="solid">
          <fgColor indexed="64"/>
          <bgColor theme="0"/>
        </patternFill>
      </fill>
      <alignment horizontal="right"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0.0"/>
      <fill>
        <patternFill patternType="solid">
          <fgColor indexed="64"/>
          <bgColor theme="0"/>
        </patternFill>
      </fill>
      <alignment horizontal="right" vertical="bottom" textRotation="0" indent="0" justifyLastLine="0" shrinkToFit="0" readingOrder="0"/>
    </dxf>
    <dxf>
      <font>
        <b val="0"/>
        <i val="0"/>
        <strike val="0"/>
        <condense val="0"/>
        <extend val="0"/>
        <outline val="0"/>
        <shadow val="0"/>
        <u val="none"/>
        <vertAlign val="baseline"/>
        <sz val="11"/>
        <color theme="1"/>
        <name val="Arial"/>
        <family val="2"/>
        <scheme val="none"/>
      </font>
      <numFmt numFmtId="165" formatCode="0.0"/>
      <fill>
        <patternFill patternType="solid">
          <fgColor indexed="64"/>
          <bgColor theme="0"/>
        </patternFill>
      </fill>
      <alignment horizontal="right" vertical="bottom" textRotation="0" indent="0" justifyLastLine="0" shrinkToFit="0" readingOrder="0"/>
    </dxf>
    <dxf>
      <font>
        <b val="0"/>
        <i val="0"/>
        <strike val="0"/>
        <condense val="0"/>
        <extend val="0"/>
        <outline val="0"/>
        <shadow val="0"/>
        <u val="none"/>
        <vertAlign val="baseline"/>
        <sz val="11"/>
        <color theme="1"/>
        <name val="Arial"/>
        <family val="2"/>
        <scheme val="none"/>
      </font>
      <numFmt numFmtId="165" formatCode="0.0"/>
      <fill>
        <patternFill patternType="solid">
          <fgColor indexed="64"/>
          <bgColor theme="0"/>
        </patternFill>
      </fill>
      <alignment horizontal="right" vertical="bottom" textRotation="0" indent="0" justifyLastLine="0" shrinkToFit="0" readingOrder="0"/>
    </dxf>
    <dxf>
      <font>
        <b val="0"/>
        <i val="0"/>
        <strike val="0"/>
        <condense val="0"/>
        <extend val="0"/>
        <outline val="0"/>
        <shadow val="0"/>
        <u val="none"/>
        <vertAlign val="baseline"/>
        <sz val="11"/>
        <color theme="1"/>
        <name val="Arial"/>
        <family val="2"/>
        <scheme val="none"/>
      </font>
      <numFmt numFmtId="165" formatCode="0.0"/>
      <fill>
        <patternFill patternType="solid">
          <fgColor indexed="64"/>
          <bgColor theme="0"/>
        </patternFill>
      </fill>
      <alignment horizontal="right" vertical="bottom" textRotation="0" indent="0" justifyLastLine="0" shrinkToFit="0" readingOrder="0"/>
    </dxf>
    <dxf>
      <font>
        <b val="0"/>
        <i val="0"/>
        <strike val="0"/>
        <condense val="0"/>
        <extend val="0"/>
        <outline val="0"/>
        <shadow val="0"/>
        <u val="none"/>
        <vertAlign val="baseline"/>
        <sz val="11"/>
        <color theme="1"/>
        <name val="Arial"/>
        <family val="2"/>
        <scheme val="none"/>
      </font>
      <numFmt numFmtId="164" formatCode="_-* #,##0_-;\-* #,##0_-;_-* &quot;-&quot;??_-;_-@_-"/>
      <fill>
        <patternFill patternType="solid">
          <fgColor indexed="64"/>
          <bgColor theme="0"/>
        </patternFill>
      </fill>
      <alignment horizontal="right"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4" formatCode="_-* #,##0_-;\-* #,##0_-;_-* &quot;-&quot;??_-;_-@_-"/>
      <fill>
        <patternFill patternType="solid">
          <fgColor indexed="64"/>
          <bgColor theme="0"/>
        </patternFill>
      </fill>
      <alignment horizontal="right"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4" formatCode="_-* #,##0_-;\-* #,##0_-;_-* &quot;-&quot;??_-;_-@_-"/>
      <fill>
        <patternFill patternType="solid">
          <fgColor indexed="64"/>
          <bgColor theme="0"/>
        </patternFill>
      </fill>
      <alignment horizontal="right"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4" formatCode="_-* #,##0_-;\-* #,##0_-;_-* &quot;-&quot;??_-;_-@_-"/>
      <fill>
        <patternFill patternType="solid">
          <fgColor indexed="64"/>
          <bgColor theme="0"/>
        </patternFill>
      </fill>
      <alignment horizontal="right"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4" formatCode="_-* #,##0_-;\-* #,##0_-;_-* &quot;-&quot;??_-;_-@_-"/>
      <fill>
        <patternFill patternType="solid">
          <fgColor indexed="64"/>
          <bgColor theme="0"/>
        </patternFill>
      </fill>
      <alignment horizontal="right"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4" formatCode="_-* #,##0_-;\-* #,##0_-;_-* &quot;-&quot;??_-;_-@_-"/>
      <fill>
        <patternFill patternType="solid">
          <fgColor indexed="64"/>
          <bgColor theme="0"/>
        </patternFill>
      </fill>
      <alignment horizontal="right"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4" formatCode="_-* #,##0_-;\-* #,##0_-;_-* &quot;-&quot;??_-;_-@_-"/>
      <fill>
        <patternFill patternType="solid">
          <fgColor indexed="64"/>
          <bgColor theme="0"/>
        </patternFill>
      </fill>
      <alignment horizontal="right"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4" formatCode="_-* #,##0_-;\-* #,##0_-;_-* &quot;-&quot;??_-;_-@_-"/>
      <fill>
        <patternFill patternType="solid">
          <fgColor indexed="64"/>
          <bgColor theme="0"/>
        </patternFill>
      </fill>
      <alignment horizontal="right"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left" vertical="top" textRotation="0" wrapText="0" indent="0" justifyLastLine="0" shrinkToFit="0" readingOrder="0"/>
    </dxf>
    <dxf>
      <border diagonalUp="0" diagonalDown="0">
        <left/>
        <right/>
        <top/>
        <bottom style="thin">
          <color indexed="64"/>
        </bottom>
      </border>
    </dxf>
    <dxf>
      <font>
        <b val="0"/>
        <i val="0"/>
        <strike val="0"/>
        <condense val="0"/>
        <extend val="0"/>
        <outline val="0"/>
        <shadow val="0"/>
        <u val="none"/>
        <vertAlign val="baseline"/>
        <sz val="11"/>
        <color theme="1"/>
        <name val="Arial"/>
        <family val="2"/>
        <scheme val="none"/>
      </font>
      <fill>
        <patternFill patternType="solid">
          <fgColor indexed="64"/>
          <bgColor theme="0"/>
        </patternFill>
      </fill>
    </dxf>
    <dxf>
      <border>
        <bottom style="thin">
          <color indexed="64"/>
        </bottom>
      </border>
    </dxf>
    <dxf>
      <font>
        <b/>
        <i val="0"/>
        <strike val="0"/>
        <condense val="0"/>
        <extend val="0"/>
        <outline val="0"/>
        <shadow val="0"/>
        <u val="none"/>
        <vertAlign val="baseline"/>
        <sz val="11"/>
        <color theme="1"/>
        <name val="Arial"/>
        <family val="2"/>
        <scheme val="none"/>
      </font>
      <fill>
        <patternFill patternType="solid">
          <fgColor indexed="64"/>
          <bgColor theme="0"/>
        </patternFill>
      </fill>
      <alignment horizontal="right" vertical="center" textRotation="0" wrapText="1" indent="0" justifyLastLine="0" shrinkToFit="0" readingOrder="0"/>
    </dxf>
    <dxf>
      <font>
        <sz val="11"/>
        <color rgb="FF000000"/>
      </font>
      <fill>
        <patternFill patternType="solid">
          <fgColor rgb="FF000000"/>
          <bgColor theme="0"/>
        </patternFill>
      </fill>
      <alignment horizontal="general" vertical="bottom" textRotation="0" wrapText="0" indent="0" justifyLastLine="0" shrinkToFit="0" readingOrder="0"/>
    </dxf>
    <dxf>
      <font>
        <sz val="11"/>
        <color rgb="FF000000"/>
      </font>
      <fill>
        <patternFill patternType="solid">
          <fgColor rgb="FF000000"/>
          <bgColor theme="0"/>
        </patternFill>
      </fill>
      <alignment horizontal="general" vertical="bottom" textRotation="0" wrapText="0" indent="0" justifyLastLine="0" shrinkToFit="0" readingOrder="0"/>
    </dxf>
    <dxf>
      <font>
        <sz val="11"/>
        <color rgb="FF000000"/>
      </font>
      <fill>
        <patternFill patternType="solid">
          <fgColor rgb="FF000000"/>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11"/>
        <color rgb="FF000000"/>
        <name val="Arial"/>
        <family val="2"/>
        <scheme val="none"/>
      </font>
      <numFmt numFmtId="3" formatCode="#,##0"/>
      <fill>
        <patternFill patternType="solid">
          <fgColor rgb="FF000000"/>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11"/>
        <color rgb="FF000000"/>
        <name val="Arial"/>
        <family val="2"/>
        <scheme val="none"/>
      </font>
      <numFmt numFmtId="3" formatCode="#,##0"/>
      <fill>
        <patternFill patternType="solid">
          <fgColor rgb="FF000000"/>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11"/>
        <color rgb="FF000000"/>
        <name val="Arial"/>
        <family val="2"/>
        <scheme val="none"/>
      </font>
      <numFmt numFmtId="3" formatCode="#,##0"/>
      <fill>
        <patternFill patternType="solid">
          <fgColor rgb="FF000000"/>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left" vertical="top" textRotation="0" wrapText="1" indent="0" justifyLastLine="0" shrinkToFit="0" readingOrder="0"/>
    </dxf>
    <dxf>
      <border outline="0">
        <bottom style="thin">
          <color indexed="64"/>
        </bottom>
      </border>
    </dxf>
    <dxf>
      <fill>
        <patternFill patternType="solid">
          <fgColor indexed="64"/>
          <bgColor theme="0"/>
        </patternFill>
      </fill>
      <alignment horizontal="general" vertical="top" textRotation="0" wrapText="0" indent="0" justifyLastLine="0" shrinkToFit="0" readingOrder="0"/>
    </dxf>
    <dxf>
      <font>
        <b/>
        <i val="0"/>
        <strike val="0"/>
        <condense val="0"/>
        <extend val="0"/>
        <outline val="0"/>
        <shadow val="0"/>
        <u val="none"/>
        <vertAlign val="baseline"/>
        <sz val="11"/>
        <color theme="1"/>
        <name val="Arial"/>
        <family val="2"/>
        <scheme val="none"/>
      </font>
      <fill>
        <patternFill patternType="solid">
          <fgColor indexed="64"/>
          <bgColor theme="0"/>
        </patternFill>
      </fill>
      <alignment horizontal="right"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4" formatCode="_-* #,##0_-;\-* #,##0_-;_-* &quot;-&quot;??_-;_-@_-"/>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left" vertical="top" textRotation="0" wrapText="0" indent="0" justifyLastLine="0" shrinkToFit="0" readingOrder="0"/>
    </dxf>
    <dxf>
      <border outline="0">
        <bottom style="medium">
          <color indexed="64"/>
        </bottom>
      </border>
    </dxf>
    <dxf>
      <alignmen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patternFill>
      </fill>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left" vertical="top" textRotation="0" wrapText="0" indent="0" justifyLastLine="0" shrinkToFit="0" readingOrder="0"/>
    </dxf>
    <dxf>
      <border outline="0">
        <bottom style="medium">
          <color indexed="64"/>
        </bottom>
      </border>
    </dxf>
    <dxf>
      <font>
        <b/>
        <i val="0"/>
        <strike val="0"/>
        <condense val="0"/>
        <extend val="0"/>
        <outline val="0"/>
        <shadow val="0"/>
        <u val="none"/>
        <vertAlign val="baseline"/>
        <sz val="11"/>
        <color theme="1"/>
        <name val="Arial"/>
        <family val="2"/>
        <scheme val="none"/>
      </font>
      <fill>
        <patternFill patternType="solid">
          <fgColor indexed="64"/>
          <bgColor theme="0"/>
        </patternFill>
      </fill>
      <alignment horizontal="center"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right" vertical="bottom"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left" vertical="top" textRotation="0" wrapText="0" indent="0" justifyLastLine="0" shrinkToFit="0" readingOrder="0"/>
    </dxf>
    <dxf>
      <border outline="0">
        <bottom style="medium">
          <color indexed="64"/>
        </bottom>
      </border>
    </dxf>
    <dxf>
      <font>
        <b/>
        <i val="0"/>
        <strike val="0"/>
        <condense val="0"/>
        <extend val="0"/>
        <outline val="0"/>
        <shadow val="0"/>
        <u val="none"/>
        <vertAlign val="baseline"/>
        <sz val="11"/>
        <color theme="1"/>
        <name val="Arial"/>
        <family val="2"/>
        <scheme val="none"/>
      </font>
      <fill>
        <patternFill patternType="solid">
          <fgColor indexed="64"/>
          <bgColor theme="0"/>
        </patternFill>
      </fill>
      <alignment horizontal="left" vertical="bottom"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right" vertical="top"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right" vertical="top"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right" vertical="top"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right" vertical="top"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right" vertical="top"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0" indent="0" justifyLastLine="0" shrinkToFit="0" readingOrder="0"/>
    </dxf>
    <dxf>
      <border outline="0">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right" vertical="top" textRotation="0" wrapText="0" indent="0" justifyLastLine="0" shrinkToFit="0" readingOrder="0"/>
    </dxf>
    <dxf>
      <font>
        <b/>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bottom" textRotation="0" wrapText="1" indent="0" justifyLastLine="0" shrinkToFit="0" readingOrder="0"/>
    </dxf>
    <dxf>
      <font>
        <b val="0"/>
        <i val="0"/>
        <strike val="0"/>
        <condense val="0"/>
        <extend val="0"/>
        <outline val="0"/>
        <shadow val="0"/>
        <u val="none"/>
        <vertAlign val="baseline"/>
        <sz val="11"/>
        <color auto="1"/>
        <name val="Arial"/>
        <family val="2"/>
        <scheme val="none"/>
      </font>
      <numFmt numFmtId="3" formatCode="#,##0"/>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3" formatCode="#,##0"/>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3" formatCode="#,##0"/>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3" formatCode="#,##0"/>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3" formatCode="#,##0"/>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3" formatCode="#,##0"/>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solid">
          <fgColor indexed="64"/>
          <bgColor theme="0"/>
        </patternFill>
      </fill>
      <alignment horizontal="general" vertical="top" textRotation="0" wrapText="0" indent="0" justifyLastLine="0" shrinkToFit="0" readingOrder="0"/>
    </dxf>
    <dxf>
      <font>
        <b/>
        <i val="0"/>
        <strike val="0"/>
        <condense val="0"/>
        <extend val="0"/>
        <outline val="0"/>
        <shadow val="0"/>
        <u val="none"/>
        <vertAlign val="baseline"/>
        <sz val="11"/>
        <color auto="1"/>
        <name val="Arial"/>
        <family val="2"/>
        <scheme val="none"/>
      </font>
      <fill>
        <patternFill patternType="solid">
          <fgColor indexed="64"/>
          <bgColor theme="0"/>
        </patternFill>
      </fill>
      <alignment horizontal="right"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bottom" textRotation="0" wrapText="0" indent="0" justifyLastLine="0" shrinkToFit="0" readingOrder="0"/>
    </dxf>
    <dxf>
      <font>
        <strike val="0"/>
        <outline val="0"/>
        <shadow val="0"/>
        <color auto="1"/>
        <name val="Arial"/>
        <family val="2"/>
        <scheme val="none"/>
      </font>
    </dxf>
    <dxf>
      <font>
        <strike val="0"/>
        <outline val="0"/>
        <shadow val="0"/>
        <vertAlign val="baseline"/>
        <color auto="1"/>
        <name val="Arial"/>
        <family val="2"/>
        <scheme val="none"/>
      </font>
      <alignment horizontal="right" textRotation="0" wrapText="1" indent="0" justifyLastLine="0" shrinkToFit="0" readingOrder="0"/>
    </dxf>
    <dxf>
      <font>
        <strike val="0"/>
        <outline val="0"/>
        <shadow val="0"/>
        <vertAlign val="baseline"/>
        <color auto="1"/>
        <name val="Arial"/>
        <family val="2"/>
        <scheme val="none"/>
      </font>
      <alignment horizontal="right" textRotation="0" wrapText="1" indent="0" justifyLastLine="0" shrinkToFit="0" readingOrder="0"/>
    </dxf>
    <dxf>
      <font>
        <strike val="0"/>
        <outline val="0"/>
        <shadow val="0"/>
        <vertAlign val="baseline"/>
        <color auto="1"/>
        <name val="Arial"/>
        <family val="2"/>
        <scheme val="none"/>
      </font>
      <alignment horizontal="right" textRotation="0" wrapText="1" indent="0" justifyLastLine="0" shrinkToFit="0" readingOrder="0"/>
    </dxf>
    <dxf>
      <font>
        <strike val="0"/>
        <outline val="0"/>
        <shadow val="0"/>
        <vertAlign val="baseline"/>
        <color auto="1"/>
        <name val="Arial"/>
        <family val="2"/>
        <scheme val="none"/>
      </font>
      <alignment horizontal="right" textRotation="0" wrapText="1" indent="0" justifyLastLine="0" shrinkToFit="0" readingOrder="0"/>
    </dxf>
    <dxf>
      <font>
        <b val="0"/>
        <i val="0"/>
        <strike val="0"/>
        <condense val="0"/>
        <extend val="0"/>
        <outline val="0"/>
        <shadow val="0"/>
        <u val="none"/>
        <vertAlign val="baseline"/>
        <sz val="11"/>
        <color auto="1"/>
        <name val="Arial"/>
        <family val="2"/>
        <scheme val="none"/>
      </font>
      <numFmt numFmtId="164" formatCode="_-* #,##0_-;\-* #,##0_-;_-* &quot;-&quot;??_-;_-@_-"/>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auto="1"/>
        <name val="Arial"/>
        <family val="2"/>
        <scheme val="none"/>
      </font>
      <numFmt numFmtId="164" formatCode="_-* #,##0_-;\-* #,##0_-;_-* &quot;-&quot;??_-;_-@_-"/>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0" indent="0" justifyLastLine="0" shrinkToFit="0" readingOrder="0"/>
    </dxf>
    <dxf>
      <border diagonalUp="0" diagonalDown="0">
        <left/>
        <right/>
        <top/>
        <bottom style="thin">
          <color indexed="64"/>
        </bottom>
      </border>
    </dxf>
    <dxf>
      <font>
        <strike val="0"/>
        <outline val="0"/>
        <shadow val="0"/>
        <vertAlign val="baseline"/>
        <color auto="1"/>
        <name val="Arial"/>
        <family val="2"/>
        <scheme val="none"/>
      </font>
    </dxf>
    <dxf>
      <border>
        <bottom style="thin">
          <color indexed="64"/>
        </bottom>
      </border>
    </dxf>
    <dxf>
      <font>
        <strike val="0"/>
        <outline val="0"/>
        <shadow val="0"/>
        <vertAlign val="baseline"/>
        <color auto="1"/>
        <name val="Arial"/>
        <family val="2"/>
        <scheme val="none"/>
      </font>
      <alignment vertical="bottom"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168" formatCode="#,##0.0_ ;\-#,##0.0\ "/>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auto="1"/>
        <name val="Arial"/>
        <family val="2"/>
        <scheme val="none"/>
      </font>
      <numFmt numFmtId="168" formatCode="#,##0.0_ ;\-#,##0.0\ "/>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auto="1"/>
        <name val="Arial"/>
        <family val="2"/>
        <scheme val="none"/>
      </font>
      <numFmt numFmtId="168" formatCode="#,##0.0_ ;\-#,##0.0\ "/>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auto="1"/>
        <name val="Arial"/>
        <family val="2"/>
        <scheme val="none"/>
      </font>
      <numFmt numFmtId="168" formatCode="#,##0.0_ ;\-#,##0.0\ "/>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auto="1"/>
        <name val="Arial"/>
        <family val="2"/>
        <scheme val="none"/>
      </font>
      <numFmt numFmtId="168" formatCode="#,##0.0_ ;\-#,##0.0\ "/>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auto="1"/>
        <name val="Arial"/>
        <family val="2"/>
        <scheme val="none"/>
      </font>
      <numFmt numFmtId="168" formatCode="#,##0.0_ ;\-#,##0.0\ "/>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righ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bottom" textRotation="0" wrapText="1" indent="0" justifyLastLine="0" shrinkToFit="0" readingOrder="0"/>
    </dxf>
    <dxf>
      <numFmt numFmtId="167" formatCode="0.0%"/>
      <fill>
        <patternFill patternType="solid">
          <fgColor indexed="64"/>
          <bgColor theme="0"/>
        </patternFill>
      </fill>
    </dxf>
    <dxf>
      <fill>
        <patternFill patternType="solid">
          <fgColor indexed="64"/>
          <bgColor theme="0"/>
        </patternFill>
      </fill>
    </dxf>
    <dxf>
      <fill>
        <patternFill patternType="solid">
          <fgColor indexed="64"/>
          <bgColor theme="0"/>
        </patternFill>
      </fill>
    </dxf>
    <dxf>
      <border outline="0">
        <bottom style="thin">
          <color indexed="64"/>
        </bottom>
      </border>
    </dxf>
    <dxf>
      <font>
        <b val="0"/>
        <i val="0"/>
        <strike val="0"/>
        <condense val="0"/>
        <extend val="0"/>
        <outline val="0"/>
        <shadow val="0"/>
        <u val="none"/>
        <vertAlign val="baseline"/>
        <sz val="11"/>
        <color theme="1"/>
        <name val="Arial"/>
        <family val="2"/>
        <scheme val="none"/>
      </font>
      <numFmt numFmtId="164" formatCode="_-* #,##0_-;\-* #,##0_-;_-* &quot;-&quot;??_-;_-@_-"/>
      <fill>
        <patternFill patternType="none">
          <fgColor indexed="64"/>
          <bgColor auto="1"/>
        </patternFill>
      </fill>
      <alignment horizontal="righ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4" formatCode="_-* #,##0_-;\-* #,##0_-;_-* &quot;-&quot;??_-;_-@_-"/>
      <fill>
        <patternFill patternType="none">
          <fgColor indexed="64"/>
          <bgColor auto="1"/>
        </patternFill>
      </fill>
      <alignment horizontal="righ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left" vertical="top" textRotation="0" wrapText="0" indent="0" justifyLastLine="0" shrinkToFit="0" readingOrder="0"/>
    </dxf>
    <dxf>
      <border>
        <bottom style="thin">
          <color indexed="64"/>
        </bottom>
      </border>
    </dxf>
    <dxf>
      <font>
        <strike val="0"/>
        <outline val="0"/>
        <shadow val="0"/>
        <u val="none"/>
        <vertAlign val="baseline"/>
        <sz val="12"/>
        <color theme="1"/>
        <name val="Arial"/>
        <family val="2"/>
        <scheme val="none"/>
      </font>
      <numFmt numFmtId="167" formatCode="0.0%"/>
      <fill>
        <patternFill patternType="solid">
          <fgColor indexed="64"/>
          <bgColor theme="0"/>
        </patternFill>
      </fill>
    </dxf>
    <dxf>
      <font>
        <b val="0"/>
        <i val="0"/>
        <strike val="0"/>
        <condense val="0"/>
        <extend val="0"/>
        <outline val="0"/>
        <shadow val="0"/>
        <u val="none"/>
        <vertAlign val="baseline"/>
        <sz val="12"/>
        <color theme="1"/>
        <name val="Arial"/>
        <family val="2"/>
        <scheme val="none"/>
      </font>
      <numFmt numFmtId="166" formatCode="#,##0_ ;\-#,##0\ "/>
      <fill>
        <patternFill patternType="solid">
          <fgColor indexed="64"/>
          <bgColor theme="9" tint="0.79998168889431442"/>
        </patternFill>
      </fill>
      <alignment horizontal="righ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166" formatCode="#,##0_ ;\-#,##0\ "/>
      <fill>
        <patternFill patternType="solid">
          <fgColor indexed="64"/>
          <bgColor theme="9" tint="0.79998168889431442"/>
        </patternFill>
      </fill>
      <alignment horizontal="lef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left" vertical="top" textRotation="0" wrapText="0" indent="0" justifyLastLine="0" shrinkToFit="0" readingOrder="0"/>
    </dxf>
    <dxf>
      <font>
        <strike val="0"/>
        <outline val="0"/>
        <shadow val="0"/>
        <u val="none"/>
        <vertAlign val="baseline"/>
        <sz val="12"/>
        <color theme="1"/>
        <name val="Arial"/>
        <family val="2"/>
        <scheme val="none"/>
      </font>
    </dxf>
    <dxf>
      <border>
        <bottom style="thin">
          <color indexed="64"/>
        </bottom>
      </border>
    </dxf>
    <dxf>
      <numFmt numFmtId="167" formatCode="0.0%"/>
      <fill>
        <patternFill patternType="solid">
          <fgColor indexed="64"/>
          <bgColor theme="0"/>
        </patternFill>
      </fill>
    </dxf>
    <dxf>
      <font>
        <b val="0"/>
        <i val="0"/>
        <strike val="0"/>
        <condense val="0"/>
        <extend val="0"/>
        <outline val="0"/>
        <shadow val="0"/>
        <u val="none"/>
        <vertAlign val="baseline"/>
        <sz val="11"/>
        <color theme="1"/>
        <name val="Arial"/>
        <family val="2"/>
        <scheme val="none"/>
      </font>
      <numFmt numFmtId="166" formatCode="#,##0_ ;\-#,##0\ "/>
      <fill>
        <patternFill patternType="solid">
          <fgColor indexed="64"/>
          <bgColor theme="9" tint="0.79998168889431442"/>
        </patternFill>
      </fill>
      <alignment horizontal="right"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6" formatCode="#,##0_ ;\-#,##0\ "/>
      <fill>
        <patternFill patternType="solid">
          <fgColor indexed="64"/>
          <bgColor theme="9" tint="0.79998168889431442"/>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left" vertical="top" textRotation="0" wrapText="0" indent="0" justifyLastLine="0" shrinkToFit="0" readingOrder="0"/>
    </dxf>
    <dxf>
      <border>
        <bottom style="thin">
          <color indexed="64"/>
        </bottom>
      </border>
    </dxf>
    <dxf>
      <font>
        <b val="0"/>
        <i/>
        <strike val="0"/>
        <condense val="0"/>
        <extend val="0"/>
        <outline val="0"/>
        <shadow val="0"/>
        <u val="none"/>
        <vertAlign val="baseline"/>
        <sz val="11"/>
        <color theme="1"/>
        <name val="Arial"/>
        <family val="2"/>
        <scheme val="none"/>
      </font>
      <numFmt numFmtId="167" formatCode="0.0%"/>
      <fill>
        <patternFill patternType="solid">
          <fgColor indexed="64"/>
          <bgColor theme="0"/>
        </patternFill>
      </fill>
      <alignment horizontal="right" vertical="top" textRotation="0" wrapText="0" indent="0" justifyLastLine="0" shrinkToFit="0" readingOrder="0"/>
    </dxf>
    <dxf>
      <font>
        <b val="0"/>
        <i/>
        <strike val="0"/>
        <condense val="0"/>
        <extend val="0"/>
        <outline val="0"/>
        <shadow val="0"/>
        <u val="none"/>
        <vertAlign val="baseline"/>
        <sz val="11"/>
        <color theme="1"/>
        <name val="Arial"/>
        <family val="2"/>
        <scheme val="none"/>
      </font>
      <numFmt numFmtId="167" formatCode="0.0%"/>
      <fill>
        <patternFill patternType="solid">
          <fgColor indexed="64"/>
          <bgColor theme="0"/>
        </patternFill>
      </fill>
      <alignment horizontal="right" vertical="top"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fill>
        <patternFill patternType="solid">
          <fgColor indexed="64"/>
          <bgColor theme="0"/>
        </patternFill>
      </fill>
      <alignment horizontal="right" vertical="top" textRotation="0" wrapText="1" indent="0" justifyLastLine="0" shrinkToFit="0" readingOrder="0"/>
    </dxf>
    <dxf>
      <fill>
        <patternFill patternType="solid">
          <fgColor indexed="64"/>
          <bgColor theme="0"/>
        </patternFill>
      </fill>
      <alignment horizontal="right" vertical="top" textRotation="0" indent="0" justifyLastLine="0" shrinkToFit="0" readingOrder="0"/>
    </dxf>
    <dxf>
      <font>
        <b val="0"/>
        <i val="0"/>
        <strike val="0"/>
        <condense val="0"/>
        <extend val="0"/>
        <outline val="0"/>
        <shadow val="0"/>
        <u val="none"/>
        <vertAlign val="baseline"/>
        <sz val="11"/>
        <color theme="1"/>
        <name val="Arial"/>
        <family val="2"/>
        <scheme val="none"/>
      </font>
      <numFmt numFmtId="3" formatCode="#,##0"/>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4" formatCode="_-* #,##0_-;\-* #,##0_-;_-* &quot;-&quot;??_-;_-@_-"/>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left" vertical="top"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1"/>
        <color rgb="FF000000"/>
        <name val="Arial"/>
        <family val="2"/>
        <scheme val="none"/>
      </font>
      <fill>
        <patternFill patternType="solid">
          <fgColor indexed="64"/>
          <bgColor theme="0"/>
        </patternFill>
      </fill>
      <alignment horizontal="right" vertical="bottom" textRotation="0" wrapText="1" indent="0" justifyLastLine="0" shrinkToFit="0" readingOrder="0"/>
    </dxf>
    <dxf>
      <font>
        <b val="0"/>
        <i/>
        <strike val="0"/>
        <condense val="0"/>
        <extend val="0"/>
        <outline val="0"/>
        <shadow val="0"/>
        <u val="none"/>
        <vertAlign val="baseline"/>
        <sz val="11"/>
        <color theme="1"/>
        <name val="Arial"/>
        <family val="2"/>
        <scheme val="none"/>
      </font>
      <fill>
        <patternFill patternType="solid">
          <fgColor indexed="64"/>
          <bgColor theme="0"/>
        </patternFill>
      </fill>
      <alignment horizontal="right" vertical="top" textRotation="0" wrapText="1" indent="0" justifyLastLine="0" shrinkToFit="0" readingOrder="0"/>
    </dxf>
    <dxf>
      <font>
        <b val="0"/>
        <i/>
        <strike val="0"/>
        <condense val="0"/>
        <extend val="0"/>
        <outline val="0"/>
        <shadow val="0"/>
        <u val="none"/>
        <vertAlign val="baseline"/>
        <sz val="11"/>
        <color theme="1"/>
        <name val="Arial"/>
        <family val="2"/>
        <scheme val="none"/>
      </font>
      <fill>
        <patternFill patternType="solid">
          <fgColor indexed="64"/>
          <bgColor theme="0"/>
        </patternFill>
      </fill>
      <alignment horizontal="right" vertical="top" textRotation="0" wrapText="1" indent="0" justifyLastLine="0" shrinkToFit="0" readingOrder="0"/>
    </dxf>
    <dxf>
      <font>
        <b val="0"/>
        <i/>
        <strike val="0"/>
        <condense val="0"/>
        <extend val="0"/>
        <outline val="0"/>
        <shadow val="0"/>
        <u val="none"/>
        <vertAlign val="baseline"/>
        <sz val="11"/>
        <color theme="1"/>
        <name val="Arial"/>
        <family val="2"/>
        <scheme val="none"/>
      </font>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6" formatCode="#,##0_ ;\-#,##0\ "/>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6" formatCode="#,##0_ ;\-#,##0\ "/>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6" formatCode="#,##0_ ;\-#,##0\ "/>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0" indent="0" justifyLastLine="0" shrinkToFit="0" readingOrder="0"/>
    </dxf>
    <dxf>
      <font>
        <b val="0"/>
        <i/>
        <strike val="0"/>
        <condense val="0"/>
        <extend val="0"/>
        <outline val="0"/>
        <shadow val="0"/>
        <u val="none"/>
        <vertAlign val="baseline"/>
        <sz val="11"/>
        <color theme="1"/>
        <name val="Arial"/>
        <family val="2"/>
        <scheme val="none"/>
      </font>
      <fill>
        <patternFill patternType="solid">
          <fgColor indexed="64"/>
          <bgColor theme="0"/>
        </patternFill>
      </fill>
      <alignment horizontal="right" vertical="top" textRotation="0" wrapText="1" indent="0" justifyLastLine="0" shrinkToFit="0" readingOrder="0"/>
    </dxf>
    <dxf>
      <border>
        <bottom style="thin">
          <color indexed="64"/>
        </bottom>
      </border>
    </dxf>
    <dxf>
      <font>
        <b/>
        <i val="0"/>
        <strike val="0"/>
        <condense val="0"/>
        <extend val="0"/>
        <outline val="0"/>
        <shadow val="0"/>
        <u val="none"/>
        <vertAlign val="baseline"/>
        <sz val="11"/>
        <color rgb="FF000000"/>
        <name val="Arial"/>
        <family val="2"/>
        <scheme val="none"/>
      </font>
      <fill>
        <patternFill patternType="solid">
          <fgColor indexed="64"/>
          <bgColor theme="0"/>
        </patternFill>
      </fill>
      <alignment horizontal="right"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7" formatCode="0.0%"/>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7" formatCode="0.0%"/>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7" formatCode="0.0%"/>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3" formatCode="#,##0"/>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3" formatCode="#,##0"/>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3" formatCode="#,##0"/>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3" formatCode="#,##0"/>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3" formatCode="#,##0"/>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3" formatCode="#,##0"/>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0" indent="0" justifyLastLine="0" shrinkToFit="0" readingOrder="0"/>
    </dxf>
    <dxf>
      <font>
        <b val="0"/>
        <i/>
        <strike val="0"/>
        <condense val="0"/>
        <extend val="0"/>
        <outline val="0"/>
        <shadow val="0"/>
        <u val="none"/>
        <vertAlign val="baseline"/>
        <sz val="11"/>
        <color theme="1"/>
        <name val="Arial"/>
        <family val="2"/>
        <scheme val="none"/>
      </font>
      <fill>
        <patternFill patternType="solid">
          <fgColor indexed="64"/>
          <bgColor theme="0"/>
        </patternFill>
      </fill>
      <alignment horizontal="right" vertical="top" textRotation="0" wrapText="1" indent="0" justifyLastLine="0" shrinkToFit="0" readingOrder="0"/>
    </dxf>
    <dxf>
      <border>
        <bottom style="thin">
          <color indexed="64"/>
        </bottom>
      </border>
    </dxf>
    <dxf>
      <font>
        <b/>
        <i val="0"/>
        <strike val="0"/>
        <condense val="0"/>
        <extend val="0"/>
        <outline val="0"/>
        <shadow val="0"/>
        <u val="none"/>
        <vertAlign val="baseline"/>
        <sz val="11"/>
        <color rgb="FF000000"/>
        <name val="Arial"/>
        <family val="2"/>
        <scheme val="none"/>
      </font>
      <fill>
        <patternFill patternType="solid">
          <fgColor indexed="64"/>
          <bgColor theme="0"/>
        </patternFill>
      </fill>
      <alignment horizontal="right" vertical="bottom" textRotation="0" wrapText="1" indent="0" justifyLastLine="0" shrinkToFit="0" readingOrder="0"/>
    </dxf>
    <dxf>
      <font>
        <b val="0"/>
        <i val="0"/>
        <strike val="0"/>
        <condense val="0"/>
        <extend val="0"/>
        <outline val="0"/>
        <shadow val="0"/>
        <u val="none"/>
        <vertAlign val="baseline"/>
        <sz val="11"/>
        <color auto="1"/>
        <name val="Arial"/>
        <family val="2"/>
        <scheme val="none"/>
      </font>
      <numFmt numFmtId="167" formatCode="0.0%"/>
      <fill>
        <patternFill patternType="solid">
          <fgColor indexed="64"/>
          <bgColor theme="0"/>
        </patternFill>
      </fill>
      <alignment horizontal="right" vertical="top"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167" formatCode="0.0%"/>
      <fill>
        <patternFill patternType="solid">
          <fgColor indexed="64"/>
          <bgColor theme="0"/>
        </patternFill>
      </fill>
      <alignment horizontal="right" vertical="top"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167" formatCode="0.0%"/>
      <fill>
        <patternFill patternType="solid">
          <fgColor indexed="64"/>
          <bgColor theme="0"/>
        </patternFill>
      </fill>
      <alignment horizontal="right" vertical="top"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164" formatCode="_-* #,##0_-;\-* #,##0_-;_-* &quot;-&quot;??_-;_-@_-"/>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auto="1"/>
        <name val="Arial"/>
        <family val="2"/>
        <scheme val="none"/>
      </font>
      <numFmt numFmtId="164" formatCode="_-* #,##0_-;\-* #,##0_-;_-* &quot;-&quot;??_-;_-@_-"/>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auto="1"/>
        <name val="Arial"/>
        <family val="2"/>
        <scheme val="none"/>
      </font>
      <numFmt numFmtId="164" formatCode="_-* #,##0_-;\-* #,##0_-;_-* &quot;-&quot;??_-;_-@_-"/>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auto="1"/>
        <name val="Arial"/>
        <family val="2"/>
        <scheme val="none"/>
      </font>
      <numFmt numFmtId="164" formatCode="_-* #,##0_-;\-* #,##0_-;_-* &quot;-&quot;??_-;_-@_-"/>
      <fill>
        <patternFill patternType="solid">
          <fgColor indexed="64"/>
          <bgColor theme="4" tint="0.79998168889431442"/>
        </patternFill>
      </fill>
      <alignment horizontal="right" vertical="top" textRotation="0" wrapText="1" indent="0" justifyLastLine="0" shrinkToFit="0" readingOrder="0"/>
    </dxf>
    <dxf>
      <font>
        <b val="0"/>
        <i val="0"/>
        <strike val="0"/>
        <condense val="0"/>
        <extend val="0"/>
        <outline val="0"/>
        <shadow val="0"/>
        <u val="none"/>
        <vertAlign val="baseline"/>
        <sz val="11"/>
        <color auto="1"/>
        <name val="Arial"/>
        <family val="2"/>
        <scheme val="none"/>
      </font>
      <numFmt numFmtId="164" formatCode="_-* #,##0_-;\-* #,##0_-;_-* &quot;-&quot;??_-;_-@_-"/>
      <fill>
        <patternFill patternType="solid">
          <fgColor indexed="64"/>
          <bgColor theme="4" tint="0.79998168889431442"/>
        </patternFill>
      </fill>
      <alignment horizontal="right" vertical="top" textRotation="0" wrapText="1" indent="0" justifyLastLine="0" shrinkToFit="0" readingOrder="0"/>
    </dxf>
    <dxf>
      <font>
        <b val="0"/>
        <i val="0"/>
        <strike val="0"/>
        <condense val="0"/>
        <extend val="0"/>
        <outline val="0"/>
        <shadow val="0"/>
        <u val="none"/>
        <vertAlign val="baseline"/>
        <sz val="11"/>
        <color auto="1"/>
        <name val="Arial"/>
        <family val="2"/>
        <scheme val="none"/>
      </font>
      <numFmt numFmtId="164" formatCode="_-* #,##0_-;\-* #,##0_-;_-* &quot;-&quot;??_-;_-@_-"/>
      <fill>
        <patternFill patternType="solid">
          <fgColor indexed="64"/>
          <bgColor theme="4" tint="0.79998168889431442"/>
        </patternFill>
      </fill>
      <alignment horizontal="right"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0" indent="0" justifyLastLine="0" shrinkToFit="0" readingOrder="0"/>
    </dxf>
    <dxf>
      <border outline="0">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general" vertical="top" textRotation="0" wrapText="0" indent="0" justifyLastLine="0" shrinkToFit="0" readingOrder="0"/>
    </dxf>
    <dxf>
      <border outline="0">
        <bottom style="medium">
          <color indexed="64"/>
        </bottom>
      </border>
    </dxf>
    <dxf>
      <font>
        <b/>
        <i val="0"/>
        <strike val="0"/>
        <condense val="0"/>
        <extend val="0"/>
        <outline val="0"/>
        <shadow val="0"/>
        <u val="none"/>
        <vertAlign val="baseline"/>
        <sz val="11"/>
        <color auto="1"/>
        <name val="Arial"/>
        <family val="2"/>
        <scheme val="none"/>
      </font>
      <fill>
        <patternFill patternType="solid">
          <fgColor indexed="64"/>
          <bgColor theme="0"/>
        </patternFill>
      </fill>
      <alignment horizontal="right" vertical="bottom" textRotation="0" wrapText="1" indent="0" justifyLastLine="0" shrinkToFit="0" readingOrder="0"/>
    </dxf>
    <dxf>
      <font>
        <i/>
        <strike val="0"/>
        <outline val="0"/>
        <shadow val="0"/>
        <u val="none"/>
        <vertAlign val="baseline"/>
        <sz val="11"/>
        <color auto="1"/>
        <name val="Arial"/>
        <family val="2"/>
        <scheme val="none"/>
      </font>
      <numFmt numFmtId="167" formatCode="0.0%"/>
      <fill>
        <patternFill patternType="solid">
          <fgColor indexed="64"/>
          <bgColor theme="0"/>
        </patternFill>
      </fill>
      <alignment horizontal="right" textRotation="0" indent="0" justifyLastLine="0" shrinkToFit="0" readingOrder="0"/>
    </dxf>
    <dxf>
      <alignment horizontal="right" textRotation="0" indent="0" justifyLastLine="0" shrinkToFit="0" readingOrder="0"/>
    </dxf>
    <dxf>
      <font>
        <b val="0"/>
        <i val="0"/>
        <strike val="0"/>
        <condense val="0"/>
        <extend val="0"/>
        <outline val="0"/>
        <shadow val="0"/>
        <u val="none"/>
        <vertAlign val="baseline"/>
        <sz val="11"/>
        <color auto="1"/>
        <name val="Arial"/>
        <family val="2"/>
        <scheme val="none"/>
      </font>
      <numFmt numFmtId="166" formatCode="#,##0_ ;\-#,##0\ "/>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auto="1"/>
        <name val="Arial"/>
        <family val="2"/>
        <scheme val="none"/>
      </font>
      <numFmt numFmtId="166" formatCode="#,##0_ ;\-#,##0\ "/>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auto="1"/>
        <name val="Arial"/>
        <family val="2"/>
        <scheme val="none"/>
      </font>
      <numFmt numFmtId="166" formatCode="#,##0_ ;\-#,##0\ "/>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auto="1"/>
        <name val="Arial"/>
        <family val="2"/>
        <scheme val="none"/>
      </font>
      <numFmt numFmtId="166" formatCode="#,##0_ ;\-#,##0\ "/>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auto="1"/>
        <name val="Arial"/>
        <family val="2"/>
        <scheme val="none"/>
      </font>
      <numFmt numFmtId="166" formatCode="#,##0_ ;\-#,##0\ "/>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auto="1"/>
        <name val="Arial"/>
        <family val="2"/>
        <scheme val="none"/>
      </font>
      <numFmt numFmtId="166" formatCode="#,##0_ ;\-#,##0\ "/>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auto="1"/>
        <name val="Arial"/>
        <family val="2"/>
        <scheme val="none"/>
      </font>
      <numFmt numFmtId="166" formatCode="#,##0_ ;\-#,##0\ "/>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auto="1"/>
        <name val="Arial"/>
        <family val="2"/>
        <scheme val="none"/>
      </font>
      <numFmt numFmtId="166" formatCode="#,##0_ ;\-#,##0\ "/>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right" vertical="top" textRotation="0" wrapText="1" indent="0" justifyLastLine="0" shrinkToFit="0" readingOrder="0"/>
    </dxf>
    <dxf>
      <border outline="0">
        <bottom style="medium">
          <color indexed="64"/>
        </bottom>
      </border>
    </dxf>
    <dxf>
      <font>
        <b/>
        <i val="0"/>
        <strike val="0"/>
        <condense val="0"/>
        <extend val="0"/>
        <outline val="0"/>
        <shadow val="0"/>
        <u val="none"/>
        <vertAlign val="baseline"/>
        <sz val="11"/>
        <color auto="1"/>
        <name val="Arial"/>
        <family val="2"/>
        <scheme val="none"/>
      </font>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dxf>
    <dxf>
      <font>
        <b val="0"/>
        <i val="0"/>
        <strike val="0"/>
        <condense val="0"/>
        <extend val="0"/>
        <outline val="0"/>
        <shadow val="0"/>
        <u/>
        <vertAlign val="baseline"/>
        <sz val="11"/>
        <color theme="10"/>
        <name val="Arial"/>
        <family val="2"/>
        <scheme val="none"/>
      </font>
      <fill>
        <patternFill patternType="solid">
          <fgColor indexed="64"/>
          <bgColor theme="0"/>
        </patternFill>
      </fill>
    </dxf>
    <dxf>
      <fill>
        <patternFill patternType="solid">
          <fgColor indexed="64"/>
          <bgColor theme="0"/>
        </patternFill>
      </fill>
    </dxf>
    <dxf>
      <font>
        <b val="0"/>
        <i val="0"/>
        <strike val="0"/>
        <condense val="0"/>
        <extend val="0"/>
        <outline val="0"/>
        <shadow val="0"/>
        <u val="none"/>
        <vertAlign val="baseline"/>
        <sz val="11"/>
        <color theme="1"/>
        <name val="Arial"/>
        <family val="2"/>
        <scheme val="none"/>
      </font>
      <fill>
        <patternFill patternType="solid">
          <fgColor indexed="64"/>
          <bgColor theme="0"/>
        </patternFill>
      </fill>
    </dxf>
    <dxf>
      <font>
        <b val="0"/>
        <i val="0"/>
        <strike val="0"/>
        <condense val="0"/>
        <extend val="0"/>
        <outline val="0"/>
        <shadow val="0"/>
        <u val="none"/>
        <vertAlign val="baseline"/>
        <sz val="11"/>
        <color auto="1"/>
        <name val="Arial"/>
        <family val="2"/>
        <scheme val="none"/>
      </font>
      <numFmt numFmtId="164" formatCode="_-* #,##0_-;\-* #,##0_-;_-* &quot;-&quot;??_-;_-@_-"/>
      <fill>
        <patternFill patternType="solid">
          <fgColor indexed="64"/>
          <bgColor theme="0"/>
        </patternFill>
      </fill>
      <alignment horizontal="right"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numFmt numFmtId="164" formatCode="_-* #,##0_-;\-* #,##0_-;_-* &quot;-&quot;??_-;_-@_-"/>
      <fill>
        <patternFill patternType="solid">
          <fgColor indexed="64"/>
          <bgColor theme="0"/>
        </patternFill>
      </fill>
      <alignment horizontal="right"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0" indent="0" justifyLastLine="0" shrinkToFit="0" readingOrder="0"/>
    </dxf>
    <dxf>
      <border diagonalUp="0" diagonalDown="0">
        <left/>
        <right/>
        <top/>
        <bottom style="thin">
          <color indexed="64"/>
        </bottom>
      </border>
    </dxf>
    <dxf>
      <font>
        <strike val="0"/>
        <outline val="0"/>
        <shadow val="0"/>
        <vertAlign val="baseline"/>
        <color auto="1"/>
        <name val="Arial"/>
        <family val="2"/>
        <scheme val="none"/>
      </font>
    </dxf>
    <dxf>
      <border>
        <bottom style="thin">
          <color indexed="64"/>
        </bottom>
      </border>
    </dxf>
    <dxf>
      <font>
        <strike val="0"/>
        <outline val="0"/>
        <shadow val="0"/>
        <vertAlign val="baseline"/>
        <color auto="1"/>
        <name val="Arial"/>
        <family val="2"/>
        <scheme val="none"/>
      </font>
      <alignment vertical="bottom" textRotation="0" wrapText="0" indent="0" justifyLastLine="0" shrinkToFit="0" readingOrder="0"/>
    </dxf>
  </dxfs>
  <tableStyles count="0" defaultTableStyle="TableStyleMedium2" defaultPivotStyle="PivotStyleLight16"/>
  <colors>
    <mruColors>
      <color rgb="FFCC66FF"/>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123825</xdr:colOff>
      <xdr:row>0</xdr:row>
      <xdr:rowOff>152400</xdr:rowOff>
    </xdr:from>
    <xdr:to>
      <xdr:col>9</xdr:col>
      <xdr:colOff>361950</xdr:colOff>
      <xdr:row>3</xdr:row>
      <xdr:rowOff>260201</xdr:rowOff>
    </xdr:to>
    <xdr:pic>
      <xdr:nvPicPr>
        <xdr:cNvPr id="3" name="Picture 2" descr="Logo Intellectual property office">
          <a:extLst>
            <a:ext uri="{FF2B5EF4-FFF2-40B4-BE49-F238E27FC236}">
              <a16:creationId xmlns:a16="http://schemas.microsoft.com/office/drawing/2014/main" id="{6A464F16-18AC-4A49-87AC-451938F76B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15300" y="152400"/>
          <a:ext cx="1762125" cy="990451"/>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B606823-A428-425B-A00A-9F88DD47CEAE}" name="Tableofcontents" displayName="Tableofcontents" ref="A5:B54" totalsRowShown="0" headerRowDxfId="335" dataDxfId="334">
  <tableColumns count="2">
    <tableColumn id="1" xr3:uid="{BD698A67-7D08-44B4-93AE-EB6B4A3C1349}" name="Contents:" dataDxfId="333" dataCellStyle="Hyperlink"/>
    <tableColumn id="2" xr3:uid="{A4D827C1-0AE8-4A0E-8595-A21339F37435}" name="Title" dataDxfId="332"/>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70E27D4B-2A55-43AC-B904-783AB39CE264}" name="Table2.4b" displayName="Table2.4b" ref="A3:D5" totalsRowShown="0" tableBorderDxfId="255">
  <tableColumns count="4">
    <tableColumn id="1" xr3:uid="{A80EEC8B-1D8F-43A1-A126-F7B4BEB55690}" name="Request"/>
    <tableColumn id="3" xr3:uid="{A4EB38B9-86C7-4D3F-AC96-FC63DF8D861C}" name="2024" dataDxfId="254"/>
    <tableColumn id="5" xr3:uid="{02E138B1-5147-4161-9025-01653A52E9EE}" name="2025" dataDxfId="253"/>
    <tableColumn id="2" xr3:uid="{32A74FBD-1B45-4433-A16B-66951BAAFBF9}" name="Requests filed % change 2024 to 2025" dataDxfId="252">
      <calculatedColumnFormula>(Table2.4b[[#This Row],[2025]]-Table2.4b[[#This Row],[2024]])/Table2.4b[[#This Row],[2024]]</calculatedColumnFormula>
    </tableColumn>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4DCF5CE-1356-4C58-9031-2C80EB3F472A}" name="Table2.5" displayName="Table2.5" ref="A3:G22" totalsRowShown="0" headerRowDxfId="251" dataDxfId="249" headerRowBorderDxfId="250" headerRowCellStyle="Normal 3" dataCellStyle="Comma">
  <tableColumns count="7">
    <tableColumn id="1" xr3:uid="{269AA0DA-900F-43D2-B59B-441E9532C5D9}" name="Year of patent lifespan" dataDxfId="248"/>
    <tableColumn id="2" xr3:uid="{4E041861-B97E-4845-9B86-E89D1DC5F903}" name="IPO patents, 2024" dataDxfId="247" dataCellStyle="Comma"/>
    <tableColumn id="3" xr3:uid="{9A307931-06AA-4233-992D-05E656C46A83}" name="EPO patents2 designating UK protection, 2024" dataDxfId="246" dataCellStyle="Comma"/>
    <tableColumn id="4" xr3:uid="{ABFB9014-91C1-42F0-9492-6D4AD16CDAA3}" name="All patents, 2024" dataDxfId="245" dataCellStyle="Comma"/>
    <tableColumn id="6" xr3:uid="{5190C0A2-EAA5-45FF-80E9-BA93297ECD61}" name="IPO patents, 2025" dataDxfId="244" dataCellStyle="Comma"/>
    <tableColumn id="7" xr3:uid="{C66113EB-34A1-48D5-BC42-3C55DF39F250}" name="EPO patents2 designating UK protection, 2025" dataDxfId="243" dataCellStyle="Comma"/>
    <tableColumn id="8" xr3:uid="{BCD6A8E2-37E6-48F8-96B3-011B4DB72972}" name="All patents, 2025" dataDxfId="242" dataCellStyle="Comma"/>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D677CF95-7953-4A7B-8B34-CFD8885B70EA}" name="Table3652622" displayName="Table3652622" ref="A3:G6" totalsRowShown="0" headerRowDxfId="241" dataDxfId="239" headerRowBorderDxfId="240" tableBorderDxfId="238">
  <autoFilter ref="A3:G6" xr:uid="{D17AA7F0-96B2-4B5F-972B-0C1EB32953DC}">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52899DAE-AFED-4543-B38C-42A902DEB921}" name="Origin of application" dataDxfId="237"/>
    <tableColumn id="2" xr3:uid="{6A123EB8-A4CE-4B2B-95F8-B349ADA561D9}" name="Applications Filed, 2024" dataDxfId="236" dataCellStyle="Comma"/>
    <tableColumn id="3" xr3:uid="{510DE6E4-70A4-47C0-98BB-E3D8F4E5851F}" name="Applications Published, 2024" dataDxfId="235" dataCellStyle="Comma"/>
    <tableColumn id="4" xr3:uid="{5F1355A0-6C83-4805-938C-F69453EC07A6}" name="Patents Granted, 2024" dataDxfId="234"/>
    <tableColumn id="5" xr3:uid="{6A69653A-6645-4BF8-A204-77FBE527095E}" name="Applications Filed, 2025" dataDxfId="233"/>
    <tableColumn id="6" xr3:uid="{6510B6F6-48D0-4568-BF72-80CC5D40D359}" name="Applications Published, 2025" dataDxfId="232"/>
    <tableColumn id="7" xr3:uid="{9805B165-83CD-46E0-BDA2-CB3A6A296B11}" name="Patents Granted, 2025" dataDxfId="231"/>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E79C17D1-6EF4-4DC6-A157-BEB607B4A10C}" name="Table2.6" displayName="Table2.6" ref="A3:B20" totalsRowShown="0" headerRowDxfId="230" dataDxfId="229">
  <autoFilter ref="A3:B20" xr:uid="{94252DFE-FB66-40FD-AB12-E27C914EA9A8}">
    <filterColumn colId="0" hiddenButton="1"/>
    <filterColumn colId="1" hiddenButton="1"/>
  </autoFilter>
  <tableColumns count="2">
    <tableColumn id="1" xr3:uid="{7E703BA9-DF6B-469C-BD59-F6981C1E28A5}" name="Year" dataDxfId="228"/>
    <tableColumn id="2" xr3:uid="{2739C317-67C2-40E0-A0CF-281A3160A559}" name="Green channel requests" dataDxfId="227"/>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3AC5741-9D09-408A-8B3F-6793B9C095BF}" name="Table2.7" displayName="Table2.7" ref="A3:G7" totalsRowShown="0" headerRowDxfId="226" dataDxfId="225">
  <tableColumns count="7">
    <tableColumn id="1" xr3:uid="{624C53FA-2A4C-4D18-AA98-F85F110B6263}" name="Status" dataDxfId="224"/>
    <tableColumn id="2" xr3:uid="{BFD8179A-FF0D-40F8-AE4A-B513E0BEF94D}" name="Medicinal products, 2024" dataDxfId="223"/>
    <tableColumn id="3" xr3:uid="{B6F1BF40-B54B-4DEF-8446-266D9E64F095}" name="Plant protection products, 2024" dataDxfId="222"/>
    <tableColumn id="4" xr3:uid="{91071734-2754-4E47-9D2D-E40CDEA31768}" name="Total, 2024" dataDxfId="221"/>
    <tableColumn id="6" xr3:uid="{C84700E2-1A2F-4FDF-A5FA-5B9B22F1D46B}" name="Medicinal products, 2025" dataDxfId="220"/>
    <tableColumn id="7" xr3:uid="{FB70F4C7-5A67-42B0-9BE9-191385FD308F}" name="Plant protection products, 2025" dataDxfId="219"/>
    <tableColumn id="8" xr3:uid="{D1706D51-02B8-4135-B8CD-7DD62F1419EA}" name="Total, 2025" dataDxfId="218"/>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DD20D72D-538A-4CF5-9962-24420FBF45E8}" name="Table2.8" displayName="Table2.8" ref="A3:F29" totalsRowShown="0" headerRowDxfId="217" dataDxfId="216" tableBorderDxfId="215">
  <tableColumns count="6">
    <tableColumn id="1" xr3:uid="{833B7DA8-067B-41DB-A2E5-1AA48DE776F9}" name="Year" dataDxfId="214"/>
    <tableColumn id="2" xr3:uid="{876ED695-52FD-42B5-9DAF-234F0134BA1B}" name="Total" dataDxfId="213"/>
    <tableColumn id="4" xr3:uid="{6A282B73-7F86-4C71-9064-6E81F5975611}" name="UK origin" dataDxfId="212"/>
    <tableColumn id="5" xr3:uid="{4B84410F-3AAF-4DA6-A354-6F194B07A007}" name="Non-UK origin" dataDxfId="211"/>
    <tableColumn id="7" xr3:uid="{82A54FF6-EF37-43F3-9DAD-754D0D750525}" name="Private Inventors applicants" dataDxfId="210"/>
    <tableColumn id="8" xr3:uid="{1E747358-9912-4F55-A03F-FB241720EC1F}" name="Defence Industry applicants" dataDxfId="209"/>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586428B4-7D54-45E1-A6C9-357520CA17FD}" name="Table2.8b" displayName="Table2.8b" ref="A3:B30" totalsRowShown="0" headerRowDxfId="208" headerRowBorderDxfId="207">
  <autoFilter ref="A3:B30" xr:uid="{61157B3E-A812-403E-B25C-D278C602BF64}">
    <filterColumn colId="0" hiddenButton="1"/>
    <filterColumn colId="1" hiddenButton="1"/>
  </autoFilter>
  <tableColumns count="2">
    <tableColumn id="1" xr3:uid="{EFBFF356-250A-4BAA-985E-48C1679BADBE}" name="Year" dataDxfId="206"/>
    <tableColumn id="2" xr3:uid="{5E35B029-6294-4485-8964-CD93938771ED}" name="Applications Declassified" dataDxfId="205"/>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6EE767F8-F026-4396-ACBC-16B75D027408}" name="Table2.8c" displayName="Table2.8c" ref="A3:B29" totalsRowShown="0" headerRowDxfId="204" headerRowBorderDxfId="203">
  <tableColumns count="2">
    <tableColumn id="1" xr3:uid="{D4C1EBDE-C177-41B7-B81E-6CA2C308AEEC}" name="Filing Year" dataDxfId="202"/>
    <tableColumn id="2" xr3:uid="{093E1A62-0E19-4E74-B7C9-6E90814F368B}" name="Applications In force" dataDxfId="201"/>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49EF8CB4-6952-4116-8409-2DD9813DE3D7}" name="Table2.10" displayName="Table2.10" ref="A3:B13" totalsRowShown="0" headerRowDxfId="200" headerRowBorderDxfId="199">
  <tableColumns count="2">
    <tableColumn id="1" xr3:uid="{3EFC4EBA-A40A-404A-8AA9-D79D1F64BC12}" name="Year" dataDxfId="198"/>
    <tableColumn id="2" xr3:uid="{30D61886-16C4-4D82-A7B8-72374F14022B}" name="Licences of right" dataDxfId="197" dataCellStyle="Comma"/>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BE77B76C-513A-4D47-84B7-813B2E09FB40}" name="Table2.11" displayName="Table2.11" ref="A3:G10" totalsRowShown="0" headerRowDxfId="196" dataDxfId="195" tableBorderDxfId="194">
  <tableColumns count="7">
    <tableColumn id="1" xr3:uid="{385D6C9C-1053-453D-95F1-876881A00435}" name="Application Type" dataDxfId="193"/>
    <tableColumn id="2" xr3:uid="{8959B144-9979-4FE5-ADB8-B6C3754AAB79}" name="Filed, 2024" dataDxfId="192"/>
    <tableColumn id="3" xr3:uid="{09F95CE3-00C9-4332-906B-A3CB795F583C}" name="Withdrawn, 2024" dataDxfId="191"/>
    <tableColumn id="4" xr3:uid="{DE8393C8-829B-4AD2-A4F3-63ED821EF65A}" name="Decided, 2024" dataDxfId="190"/>
    <tableColumn id="6" xr3:uid="{05C34FFF-6BED-47D4-B66F-90FD64BF66F5}" name="Filed, 2025" dataDxfId="189"/>
    <tableColumn id="7" xr3:uid="{E3E85EC5-3F57-42C6-85A5-74870F956C55}" name="Withdrawn, 2025" dataDxfId="188"/>
    <tableColumn id="8" xr3:uid="{1E507CFD-401B-4B0F-879F-4EE115E4F38D}" name="Decided, 2025" dataDxfId="187"/>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939AE5F-60F2-473D-836F-A3FBDD6FE311}" name="Table1" displayName="Table1" ref="A4:L11" totalsRowShown="0" headerRowDxfId="331" dataDxfId="329" headerRowBorderDxfId="330" dataCellStyle="Comma">
  <tableColumns count="12">
    <tableColumn id="1" xr3:uid="{F3E58E82-89F7-4099-A342-3B73033995AB}" name="Intellectual Property Right1" dataDxfId="328"/>
    <tableColumn id="8" xr3:uid="{A4CDC637-E417-431F-9992-14CDDA4E09D9}" name="2016" dataDxfId="327" dataCellStyle="Comma"/>
    <tableColumn id="9" xr3:uid="{1B929F40-0E6A-412D-9628-4D32F59A27AB}" name="2017" dataDxfId="326" dataCellStyle="Comma"/>
    <tableColumn id="10" xr3:uid="{140CE3B5-487D-40DA-920B-727090C584B5}" name="2018" dataDxfId="325" dataCellStyle="Comma"/>
    <tableColumn id="11" xr3:uid="{781767F7-B002-494B-B8CB-C858ACEF53D2}" name="2019" dataDxfId="324" dataCellStyle="Comma"/>
    <tableColumn id="12" xr3:uid="{9DDC2F5D-D750-489F-912C-FDEED99A0AD0}" name="2020" dataDxfId="323" dataCellStyle="Comma"/>
    <tableColumn id="2" xr3:uid="{0E87D38B-2BD9-4477-9C40-6CA9BE5A8B8B}" name="2021" dataDxfId="322" dataCellStyle="Comma"/>
    <tableColumn id="14" xr3:uid="{3DE50439-9E2C-486B-8BBF-373E43E2DD18}" name="2022" dataDxfId="321" dataCellStyle="Comma"/>
    <tableColumn id="3" xr3:uid="{470D3184-FD1D-4918-85B4-441F4313F239}" name="2023" dataDxfId="320" dataCellStyle="Comma"/>
    <tableColumn id="4" xr3:uid="{A2073250-620A-4D13-8AE6-CBA8A6566E14}" name="2024" dataDxfId="319"/>
    <tableColumn id="5" xr3:uid="{470C54EF-AA06-4B23-BB14-D2ED31A0DF87}" name="2025"/>
    <tableColumn id="13" xr3:uid="{E9402316-978A-4A26-9A1F-4644BB30C33D}" name="Change 2024 to 2025 (%)" dataDxfId="318">
      <calculatedColumnFormula>(Table1[[#This Row],[2025]]-Table1[[#This Row],[2024]])/Table1[[#This Row],[2024]]</calculatedColumnFormula>
    </tableColumn>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CD9D2A28-1530-4269-BAA6-A78A028CDCD5}" name="Table22" displayName="Table22" ref="A3:M19" totalsRowShown="0" headerRowDxfId="186" dataDxfId="184" headerRowBorderDxfId="185" tableBorderDxfId="183">
  <autoFilter ref="A3:M19" xr:uid="{CD9D2A28-1530-4269-BAA6-A78A028CDCD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7274A0A1-DF89-4E0C-8758-F0AF4FF42E7D}" name="Region" dataDxfId="182"/>
    <tableColumn id="2" xr3:uid="{4FCB89B0-230B-45CC-B2E2-4D48B2CA25E5}" name="Applications filed 2024" dataDxfId="181" dataCellStyle="Comma"/>
    <tableColumn id="3" xr3:uid="{A30017E1-3B76-4580-9379-56EDA3D7AC16}" name="Total classes in application, 2024" dataDxfId="180" dataCellStyle="Comma"/>
    <tableColumn id="4" xr3:uid="{0170E2EE-2045-4E86-92B7-724B4295F03B}" name="Trade Marks registered, 2024" dataDxfId="179" dataCellStyle="Comma"/>
    <tableColumn id="5" xr3:uid="{115CE39C-17C7-4B7D-BECA-0C3FDC90F7E7}" name="Total classes registered, 2024" dataDxfId="178" dataCellStyle="Comma"/>
    <tableColumn id="6" xr3:uid="{68951C1A-FBAC-4A15-BE84-AA3E19C5660B}" name="Applications filed, 2025" dataDxfId="177" dataCellStyle="Comma"/>
    <tableColumn id="7" xr3:uid="{72F991FC-5A71-44CC-ACF6-F1AAF233733B}" name="Total classes in application, 2025" dataDxfId="176" dataCellStyle="Comma"/>
    <tableColumn id="8" xr3:uid="{7E1764EB-61B0-4E88-8EC1-999021588F44}" name="Trade Marks registered, 2025" dataDxfId="175" dataCellStyle="Comma"/>
    <tableColumn id="9" xr3:uid="{1044F058-3529-491E-BA38-DA35BB95038F}" name="Total classes registered, 2025" dataDxfId="174" dataCellStyle="Comma"/>
    <tableColumn id="10" xr3:uid="{DDDA5B9C-8CAF-4303-9FAB-610CE72D8FD7}" name="Applications filed, % change 2024 to 2025" dataDxfId="173">
      <calculatedColumnFormula>(Table22[[#This Row],[Applications filed, 2025]]-Table22[[#This Row],[Applications filed 2024]])/Table22[[#This Row],[Applications filed 2024]]</calculatedColumnFormula>
    </tableColumn>
    <tableColumn id="11" xr3:uid="{775032FD-9BB3-417D-80AA-0EF192A422A9}" name="Total classes in application, % change 2024 to 2025" dataDxfId="172"/>
    <tableColumn id="12" xr3:uid="{AC47797E-D0FD-42C5-B40D-F0343D6569FF}" name="Trade Marks registered, % change 2024 to 2025" dataDxfId="171"/>
    <tableColumn id="13" xr3:uid="{D3C4BD6D-D069-4BA7-BB54-ABB41E4A3837}" name="Total classes registered,% change 2024 to 2025" dataDxfId="170"/>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3DDFFECB-39D1-4930-9552-DF58C7C8FA7A}" name="Table3.1b" displayName="Table3.1b" ref="A3:M174" totalsRowShown="0" headerRowDxfId="169" dataDxfId="167" headerRowBorderDxfId="168">
  <autoFilter ref="A3:M174" xr:uid="{3DDFFECB-39D1-4930-9552-DF58C7C8FA7A}"/>
  <sortState xmlns:xlrd2="http://schemas.microsoft.com/office/spreadsheetml/2017/richdata2" ref="A4:M174">
    <sortCondition descending="1" ref="F3:F174"/>
  </sortState>
  <tableColumns count="13">
    <tableColumn id="1" xr3:uid="{54CF8F7D-058A-4B61-90FB-592463D96423}" name="Country" dataDxfId="166"/>
    <tableColumn id="2" xr3:uid="{E97996D2-AB22-4635-BAA9-64B3697B411D}" name="Applications filed, 2024" dataDxfId="165"/>
    <tableColumn id="3" xr3:uid="{307B0289-9709-4988-808A-067E3D66643E}" name="Total classes in application, 2024" dataDxfId="164"/>
    <tableColumn id="4" xr3:uid="{F624B892-F503-410E-A571-FADFDE8E9429}" name="Trade Marks registered, 2024" dataDxfId="163"/>
    <tableColumn id="5" xr3:uid="{A258F29C-BAEB-4D1E-B0CD-6EF2A49E7613}" name="Total classes registered, 2024" dataDxfId="162"/>
    <tableColumn id="7" xr3:uid="{2E73E1E2-921E-44E0-90F1-581B24962679}" name="Applications filed, 2025" dataDxfId="161"/>
    <tableColumn id="8" xr3:uid="{C1144085-3812-4287-AC5E-A5FCB62B95D8}" name="Total classes in application, 2025" dataDxfId="160"/>
    <tableColumn id="9" xr3:uid="{463D923D-DAAB-4AB4-9F57-B77ABF20F629}" name="Trade Marks registered, 2025" dataDxfId="159"/>
    <tableColumn id="10" xr3:uid="{F19A3E14-9E5E-42BE-949B-55C68AF1C380}" name="Total classes registered, 2025" dataDxfId="158"/>
    <tableColumn id="12" xr3:uid="{DF33CB5A-6E6E-47D9-94D9-47E6C0F96739}" name="Applications filed, % change 2024 to 2025" dataDxfId="157">
      <calculatedColumnFormula>IF(B4=0,"",(F4-B4)/B4)</calculatedColumnFormula>
    </tableColumn>
    <tableColumn id="13" xr3:uid="{5FF368A4-73F4-4FB0-9607-F16AC599D0E7}" name="Total classes in application,% change 2024 to 2025" dataDxfId="156">
      <calculatedColumnFormula>IF(C4=0,"",(G4-C4)/C4)</calculatedColumnFormula>
    </tableColumn>
    <tableColumn id="14" xr3:uid="{3EEA1410-F008-44E7-9BE6-987F0684473F}" name="Trade Marks registered, % change 2024 to 2025" dataDxfId="155">
      <calculatedColumnFormula>IF(D4=0,"",(H4-D4)/D4)</calculatedColumnFormula>
    </tableColumn>
    <tableColumn id="15" xr3:uid="{BDFB4B6E-A512-4FD1-8BCA-9F8D6826828C}" name="Total classes registered, % change 2024 to 2025" dataDxfId="154">
      <calculatedColumnFormula>IF(E4=0,"",(I4-E4)/E4)</calculatedColumnFormula>
    </tableColumn>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F6EA411A-630B-4339-8778-2CBABDDFC7D7}" name="Table2542" displayName="Table2542" ref="A3:M98" totalsRowShown="0" headerRowDxfId="153" dataDxfId="151" headerRowBorderDxfId="152" tableBorderDxfId="150">
  <autoFilter ref="A3:M98" xr:uid="{F6EA411A-630B-4339-8778-2CBABDDFC7D7}"/>
  <sortState xmlns:xlrd2="http://schemas.microsoft.com/office/spreadsheetml/2017/richdata2" ref="A4:M98">
    <sortCondition descending="1" ref="F3:F98"/>
  </sortState>
  <tableColumns count="13">
    <tableColumn id="1" xr3:uid="{DF07E3E2-004E-4D5A-9C94-9CAD19D3328D}" name="National office of origin" dataDxfId="149"/>
    <tableColumn id="2" xr3:uid="{A519D239-212C-43F5-82D0-5532D996B33A}" name="Applications filed, 2024" dataDxfId="148" dataCellStyle="Comma"/>
    <tableColumn id="3" xr3:uid="{AE162658-639C-4CF6-9378-026570932450}" name="Total classes in application, 2024" dataDxfId="147" dataCellStyle="Comma"/>
    <tableColumn id="4" xr3:uid="{2E5DEF7E-9C95-43FD-86BE-2103D246AAFB}" name="Trade Marks protected, 2024" dataDxfId="146" dataCellStyle="Comma"/>
    <tableColumn id="5" xr3:uid="{1F85689D-76A1-4C0D-8735-62F498D303F4}" name="Total classes protected, 2024" dataDxfId="145" dataCellStyle="Comma"/>
    <tableColumn id="6" xr3:uid="{BA9CCA02-9016-41FA-9832-7480BBEE594A}" name="Applications filed, 2025" dataDxfId="144" dataCellStyle="Comma"/>
    <tableColumn id="7" xr3:uid="{425E6FBE-8516-4217-B87F-7C481FAA8F3F}" name="Total classes in application, 2025" dataDxfId="143" dataCellStyle="Comma"/>
    <tableColumn id="8" xr3:uid="{9E055049-B784-46DB-BC2B-9AB0DF2F50EC}" name="Trade Marks protected, 2025" dataDxfId="142" dataCellStyle="Comma"/>
    <tableColumn id="9" xr3:uid="{A838D5B7-080F-4117-9C2B-C395DDA2800D}" name="Total classes protected, 2025" dataDxfId="141" dataCellStyle="Comma"/>
    <tableColumn id="14" xr3:uid="{8CB127A3-CCAC-4C63-983A-FF831099AAB8}" name="Applications filed, % change 2024 to 2025" dataDxfId="140">
      <calculatedColumnFormula>(Table2542[[#This Row],[Applications filed, 2025]]-Table2542[[#This Row],[Applications filed, 2024]])/Table2542[[#This Row],[Applications filed, 2024]]</calculatedColumnFormula>
    </tableColumn>
    <tableColumn id="15" xr3:uid="{5A17D39D-EA74-4E2F-A4B7-F107A1BB1377}" name="Total classes in application, % change 2024 to 2025" dataDxfId="139">
      <calculatedColumnFormula>(Table2542[[#This Row],[Total classes in application, 2025]]-Table2542[[#This Row],[Total classes in application, 2024]])/Table2542[[#This Row],[Total classes in application, 2024]]</calculatedColumnFormula>
    </tableColumn>
    <tableColumn id="16" xr3:uid="{F6425897-D6B0-485A-B7F5-FBA0C57F7FA3}" name="Trade marks protected, % change 2024 to 2025" dataDxfId="138">
      <calculatedColumnFormula>(Table2542[[#This Row],[Trade Marks protected, 2025]]-Table2542[[#This Row],[Trade Marks protected, 2024]])/Table2542[[#This Row],[Trade Marks protected, 2024]]</calculatedColumnFormula>
    </tableColumn>
    <tableColumn id="17" xr3:uid="{D6648D14-52DB-4E07-901E-6281EE4B5C3E}" name="Total classes protected, % change 2024 to 2025" dataDxfId="137">
      <calculatedColumnFormula>(Table2542[[#This Row],[Total classes protected, 2025]]-Table2542[[#This Row],[Total classes protected, 2024]])/Table2542[[#This Row],[Total classes protected, 2024]]</calculatedColumnFormula>
    </tableColumn>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6D581E93-2077-42D3-9BBE-0CD62DEFEEAD}" name="Table3043" displayName="Table3043" ref="A3:S49" totalsRowShown="0" headerRowDxfId="136" dataDxfId="134" headerRowBorderDxfId="135">
  <autoFilter ref="A3:S49" xr:uid="{6D581E93-2077-42D3-9BBE-0CD62DEFEEA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F36010EA-AC4D-4CD0-B8EB-88D19FAAB1B5}" name="Classification2" dataDxfId="133"/>
    <tableColumn id="2" xr3:uid="{0FECAE04-E92A-4BE8-8133-5B05DD49B172}" name="Total Classes Applied For, National UK, 2024" dataDxfId="132" dataCellStyle="Comma"/>
    <tableColumn id="3" xr3:uid="{BBEF2168-A074-42DC-A1C9-EF05F5C0BCAA}" name="Total Classes Published, National UK, 2024" dataDxfId="131" dataCellStyle="Comma"/>
    <tableColumn id="4" xr3:uid="{4D3B4CD7-CC5B-4CF9-B6CE-A2BE60D679C1}" name="Total Classes Registered, National UK, 2024" dataDxfId="130" dataCellStyle="Comma"/>
    <tableColumn id="5" xr3:uid="{1832A225-01C6-418A-8B26-4640D3773C0D}" name="Total Classes Applied For, International Registrations Designating the UK, 2024" dataDxfId="129" dataCellStyle="Comma"/>
    <tableColumn id="6" xr3:uid="{4B390C1B-F5C7-4C11-B062-F7B9C97AA814}" name="Total Classes Published, International Registrations Designating the UK, 2024" dataDxfId="128" dataCellStyle="Comma"/>
    <tableColumn id="7" xr3:uid="{B70F2A4C-DE68-45A7-B647-E54F9D2C9FCA}" name="Total Classes Protected, International Registrations Designating the UK, 2024" dataDxfId="127" dataCellStyle="Comma"/>
    <tableColumn id="8" xr3:uid="{BE4FBD21-6071-441F-8811-73A0B2D327FB}" name="Total Classes Applied For, National UK, 2025" dataDxfId="126" dataCellStyle="Comma"/>
    <tableColumn id="9" xr3:uid="{FC22F6D5-9510-4562-91A1-A70A4493FD7D}" name="Total Classes Published, National UK, 2025" dataDxfId="125" dataCellStyle="Comma"/>
    <tableColumn id="10" xr3:uid="{8464FE4A-AD8B-44F5-896D-7B312CA0EE8B}" name="Total Classes Registered, National UK, 2025" dataDxfId="124" dataCellStyle="Comma"/>
    <tableColumn id="11" xr3:uid="{D99BED6B-0FDC-4201-958B-E03EB0ADBEE8}" name="Total Classes Applied For, International Registrations Designating the UK, 2025" dataDxfId="123" dataCellStyle="Comma"/>
    <tableColumn id="12" xr3:uid="{7FA30B0E-50A1-435B-8342-315A1548977D}" name="Total Classes Published, International Registrations Designating the UK, 2025" dataDxfId="122" dataCellStyle="Comma"/>
    <tableColumn id="13" xr3:uid="{D4C9C79A-2DFC-41F8-8C61-367711F9FC86}" name="Total Classes Protected, International Registrations Designating the UK, 2025" dataDxfId="121" dataCellStyle="Comma"/>
    <tableColumn id="14" xr3:uid="{AC81EAFB-5B32-40D4-93AD-7B866B08885B}" name="Total Classes Applied For, National UK, 2024 to 2025, % change" dataDxfId="120">
      <calculatedColumnFormula>(Table3043[[#This Row],[Total Classes Applied For, National UK, 2025]]-Table3043[[#This Row],[Total Classes Applied For, National UK, 2024]])/Table3043[[#This Row],[Total Classes Applied For, National UK, 2024]]</calculatedColumnFormula>
    </tableColumn>
    <tableColumn id="15" xr3:uid="{2558A3DE-DEE5-4CD7-B45E-97EE758C5B81}" name="Total Classes Published,  National UK, 2024 to 2025, % change" dataDxfId="119">
      <calculatedColumnFormula>(Table3043[[#This Row],[Total Classes Published, National UK, 2025]]-Table3043[[#This Row],[Total Classes Published, National UK, 2024]])/Table3043[[#This Row],[Total Classes Published, National UK, 2024]]</calculatedColumnFormula>
    </tableColumn>
    <tableColumn id="16" xr3:uid="{43F69F7D-D41B-4865-B604-3890C13664F7}" name="Total Classes Registered,  National UK, 2024 to 2025, % change" dataDxfId="118">
      <calculatedColumnFormula>(Table3043[[#This Row],[Total Classes Registered, National UK, 2025]]-Table3043[[#This Row],[Total Classes Registered, National UK, 2024]])/Table3043[[#This Row],[Total Classes Registered, National UK, 2024]]</calculatedColumnFormula>
    </tableColumn>
    <tableColumn id="17" xr3:uid="{318E8606-5079-46A6-B924-B0857082EC9B}" name="Total Classes Applied For, International Registrations Designating the UK, 2024 to 2025, % change" dataDxfId="117">
      <calculatedColumnFormula>(Table3043[[#This Row],[Total Classes Applied For, International Registrations Designating the UK, 2025]]-Table3043[[#This Row],[Total Classes Applied For, International Registrations Designating the UK, 2024]])/Table3043[[#This Row],[Total Classes Applied For, International Registrations Designating the UK, 2024]]</calculatedColumnFormula>
    </tableColumn>
    <tableColumn id="18" xr3:uid="{8A5DCD13-B147-4F64-8E9B-3D873428FE2C}" name="Total Classes Published, International Registrations Designating the UK, 2024 to 2025, % change" dataDxfId="116">
      <calculatedColumnFormula>(Table3043[[#This Row],[Total Classes Published, International Registrations Designating the UK, 2025]]-Table3043[[#This Row],[Total Classes Published, International Registrations Designating the UK, 2024]])/Table3043[[#This Row],[Total Classes Published, International Registrations Designating the UK, 2024]]</calculatedColumnFormula>
    </tableColumn>
    <tableColumn id="19" xr3:uid="{3FB68F0B-841F-48C9-AE41-26EDF189C4C7}" name="Total Classes Protected, International Registrations Designating the UK, 2024 to 2025, % change" dataDxfId="115">
      <calculatedColumnFormula>(Table3043[[#This Row],[Total Classes Protected, International Registrations Designating the UK, 2025]]-Table3043[[#This Row],[Total Classes Protected, International Registrations Designating the UK, 2024]])/Table3043[[#This Row],[Total Classes Protected, International Registrations Designating the UK, 2024]]</calculatedColumnFormula>
    </tableColumn>
  </tableColumns>
  <tableStyleInfo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B01496C7-6EB7-4BD3-BD4B-15C35A020A12}" name="Table3144" displayName="Table3144" ref="A5:I16" totalsRowShown="0" headerRowBorderDxfId="114" tableBorderDxfId="113">
  <autoFilter ref="A5:I16" xr:uid="{B01496C7-6EB7-4BD3-BD4B-15C35A020A1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742704C7-B845-460F-8408-4FFF68CAED5A}" name="Rank" dataDxfId="112" dataCellStyle="Comma"/>
    <tableColumn id="3" xr3:uid="{DBF62B68-22A9-47B5-8AC7-5856656826C2}" name="Applicant2, 2024" dataDxfId="111" dataCellStyle="Comma"/>
    <tableColumn id="4" xr3:uid="{E31851D7-5F00-44D5-ACAA-9204D29AEB2F}" name="Country" dataDxfId="110"/>
    <tableColumn id="5" xr3:uid="{5B62FFFB-B83E-4CDD-AC6A-39762AC912C7}" name="Applications, 2024" dataDxfId="109" dataCellStyle="Comma">
      <calculatedColumnFormula>SUM(D7:D16)</calculatedColumnFormula>
    </tableColumn>
    <tableColumn id="2" xr3:uid="{02C27513-0028-42BB-B643-C9D2C446EB2A}" name="Total as a percentage of all trade mark applications, 2024" dataDxfId="108" dataCellStyle="Comma">
      <calculatedColumnFormula>Table3144[[#This Row],[Applications, 2024]]/'Table 1'!J8</calculatedColumnFormula>
    </tableColumn>
    <tableColumn id="7" xr3:uid="{1421F907-0EC1-46DC-B47E-676BAB100463}" name="Applicant2, 2025" dataDxfId="107" dataCellStyle="Comma"/>
    <tableColumn id="8" xr3:uid="{A50FD20E-3F01-44CC-8F9E-C434E4D0AE2E}" name="Country2" dataDxfId="106"/>
    <tableColumn id="9" xr3:uid="{B45133FD-7A3C-4623-93F5-A45ED50328E9}" name="Applications, 2025" dataDxfId="105" dataCellStyle="Comma"/>
    <tableColumn id="6" xr3:uid="{D9FCDD56-52AE-409C-BAA5-DB075FE91FD5}" name="Total as a percentage of all trade mark applications, 2025" dataDxfId="104" dataCellStyle="Comma">
      <calculatedColumnFormula>Table3144[[#This Row],[Applications, 2025]]/'Table 1'!K8</calculatedColumnFormula>
    </tableColumn>
  </tableColumns>
  <tableStyleInfo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DCD03D63-DDCC-47BA-9443-A1ECC3201F5D}" name="Table3945" displayName="Table3945" ref="A5:E56" totalsRowShown="0" headerRowDxfId="103" dataDxfId="101" headerRowBorderDxfId="102" tableBorderDxfId="100">
  <autoFilter ref="A5:E56" xr:uid="{DCD03D63-DDCC-47BA-9443-A1ECC3201F5D}">
    <filterColumn colId="0" hiddenButton="1"/>
    <filterColumn colId="1" hiddenButton="1"/>
    <filterColumn colId="2" hiddenButton="1"/>
    <filterColumn colId="3" hiddenButton="1"/>
    <filterColumn colId="4" hiddenButton="1"/>
  </autoFilter>
  <tableColumns count="5">
    <tableColumn id="1" xr3:uid="{A143FA80-D772-49F3-8495-73B23F434B45}" name="Rank" dataDxfId="99" dataCellStyle="Comma"/>
    <tableColumn id="2" xr3:uid="{06CCA108-2526-457E-9C06-8DA6CDF1205B}" name="Applicant2" dataDxfId="98"/>
    <tableColumn id="3" xr3:uid="{97CD2FFC-F75E-40CF-92B3-851BADE53714}" name="Country" dataDxfId="97"/>
    <tableColumn id="4" xr3:uid="{852B0E1A-6429-4281-8394-23B8F90B8BE5}" name="Registrations" dataDxfId="96"/>
    <tableColumn id="5" xr3:uid="{9F96449E-83D3-429A-8E9E-59A3048AFEA6}" name="Total as a percentage of all trade mark registrations" dataDxfId="95">
      <calculatedColumnFormula>Table3945[[#This Row],[Registrations]]/'Table 1'!K9</calculatedColumnFormula>
    </tableColumn>
  </tableColumns>
  <tableStyleInfo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69D6CF8-8FF2-4DFB-B0E7-9C4A2FF6AF61}" name="Table36526" displayName="Table36526" ref="A3:I6" totalsRowShown="0" headerRowDxfId="94" dataDxfId="92" headerRowBorderDxfId="93" tableBorderDxfId="91">
  <autoFilter ref="A3:I6" xr:uid="{D17AA7F0-96B2-4B5F-972B-0C1EB32953D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DA1BEDFA-791E-4D26-84BD-1B84A7B23A34}" name="Origin of application" dataDxfId="90"/>
    <tableColumn id="2" xr3:uid="{C5D24013-6E20-4841-A581-E73B70E544AF}" name="Applications filed, 2024" dataDxfId="89" dataCellStyle="Comma"/>
    <tableColumn id="3" xr3:uid="{84D10626-97BC-4C3B-9B18-D2726E9ACAF0}" name="Total classes in application, 2024" dataDxfId="88" dataCellStyle="Comma"/>
    <tableColumn id="4" xr3:uid="{A76B9A74-4955-471A-9B45-05285060169C}" name="Trade marks registered, 2024" dataDxfId="87"/>
    <tableColumn id="5" xr3:uid="{E4EDF043-2C72-47C0-98CD-42DD82488851}" name="Total classes registered, 2024" dataDxfId="86"/>
    <tableColumn id="6" xr3:uid="{B0ECCAE8-B5D6-424C-A6AB-9A0ACE860360}" name="Applications filed, 2025" dataDxfId="85"/>
    <tableColumn id="7" xr3:uid="{B57F2114-B999-46C9-B58D-D20A97F604EE}" name="Total classes in application, 2025" dataDxfId="84"/>
    <tableColumn id="8" xr3:uid="{BED2577C-B9CC-42D6-999B-5CA551E8E74B}" name="Trade marks registered, 2025" dataDxfId="83"/>
    <tableColumn id="9" xr3:uid="{E9E9DAFE-D211-4756-97DA-9D44B7AFFB59}" name="Total classes registered, 2025" dataDxfId="82"/>
  </tableColumns>
  <tableStyleInfo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31F7C7BE-464B-4896-ADE4-E458E22AB6BD}" name="Table4046" displayName="Table4046" ref="A3:C7" totalsRowShown="0" headerRowDxfId="81" headerRowBorderDxfId="80" tableBorderDxfId="79">
  <autoFilter ref="A3:C7" xr:uid="{31F7C7BE-464B-4896-ADE4-E458E22AB6BD}">
    <filterColumn colId="0" hiddenButton="1"/>
    <filterColumn colId="1" hiddenButton="1"/>
    <filterColumn colId="2" hiddenButton="1"/>
  </autoFilter>
  <tableColumns count="3">
    <tableColumn id="1" xr3:uid="{21CEFEC5-3AB0-4471-AA4A-BFB9F4ABC666}" name="Renewals and Registrations" dataDxfId="78"/>
    <tableColumn id="2" xr3:uid="{C4A21A9C-726B-4292-A72E-AD788B199D86}" name="2024" dataDxfId="77"/>
    <tableColumn id="3" xr3:uid="{194E5484-374A-425D-AD6D-A90400DEAD68}" name="2025" dataDxfId="76"/>
  </tableColumns>
  <tableStyleInfo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E47390EB-66D4-4A90-8506-69C6135E8251}" name="Table3548" displayName="Table3548" ref="A3:D114" totalsRowShown="0" headerRowDxfId="75" dataDxfId="73" headerRowBorderDxfId="74">
  <autoFilter ref="A3:D114" xr:uid="{E47390EB-66D4-4A90-8506-69C6135E8251}"/>
  <sortState xmlns:xlrd2="http://schemas.microsoft.com/office/spreadsheetml/2017/richdata2" ref="A4:D114">
    <sortCondition descending="1" ref="C5:C114"/>
  </sortState>
  <tableColumns count="4">
    <tableColumn id="1" xr3:uid="{29639461-E1F8-4B2D-A3DA-9ABB83EEB039}" name="Country" dataDxfId="72" dataCellStyle="Comma"/>
    <tableColumn id="2" xr3:uid="{1B4D7A32-B329-4855-98E6-6BF23E4FE5BC}" name="Applications filed, 2024" dataDxfId="71" dataCellStyle="Comma"/>
    <tableColumn id="3" xr3:uid="{ADBB5B70-F9B3-4F70-9D78-1A7941864D38}" name="Applications filed, 2025" dataDxfId="70" dataCellStyle="Comma"/>
    <tableColumn id="4" xr3:uid="{4B972D42-200D-4D6D-B963-040F5B66894C}" name="Change 2024 to 2025 (%)" dataDxfId="69">
      <calculatedColumnFormula>(Table3548[[#This Row],[Applications filed, 2025]]-Table3548[[#This Row],[Applications filed, 2024]])/Table3548[[#This Row],[Applications filed, 2024]]</calculatedColumnFormula>
    </tableColumn>
  </tableColumns>
  <tableStyleInfo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229989-1603-47B1-AF87-0C2AB0CF2C05}" name="Table3849" displayName="Table3849" ref="A3:E37" totalsRowShown="0" headerRowDxfId="68" headerRowBorderDxfId="67" tableBorderDxfId="66">
  <autoFilter ref="A3:E37" xr:uid="{00229989-1603-47B1-AF87-0C2AB0CF2C05}">
    <filterColumn colId="0" hiddenButton="1"/>
    <filterColumn colId="1" hiddenButton="1"/>
    <filterColumn colId="2" hiddenButton="1"/>
    <filterColumn colId="3" hiddenButton="1"/>
    <filterColumn colId="4" hiddenButton="1"/>
  </autoFilter>
  <tableColumns count="5">
    <tableColumn id="1" xr3:uid="{48E16F67-5DAD-4443-A350-E3486BE5AED2}" name="Locarno Class Number" dataDxfId="65"/>
    <tableColumn id="2" xr3:uid="{5277E9F6-F4D6-4F4F-ADAA-F3B0C948956D}" name="Class" dataDxfId="64" dataCellStyle="Comma"/>
    <tableColumn id="3" xr3:uid="{0C1A2C51-66D2-40B8-80EA-5B057BB6283D}" name="Applications filed, 2024" dataDxfId="63">
      <calculatedColumnFormula>SUM(C5:C37)</calculatedColumnFormula>
    </tableColumn>
    <tableColumn id="4" xr3:uid="{6C5ED315-3208-4782-96D8-8760942D0001}" name="Applications filed, 2025" dataDxfId="62"/>
    <tableColumn id="5" xr3:uid="{E6A71D3C-FE53-41E0-BC71-95077D277446}" name="Change 2024 to 2025 (%)" dataDxfId="61">
      <calculatedColumnFormula>(Table3849[[#This Row],[Applications filed, 2025]]-Table3849[[#This Row],[Applications filed, 2024]])/Table3849[[#This Row],[Applications filed, 2024]]</calculatedColumnFormula>
    </tableColumn>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D5D9B60-837F-4C46-9407-B2D28339F64C}" name="Table2.1a" displayName="Table2.1a" ref="A3:J17" totalsRowShown="0" headerRowDxfId="317" dataDxfId="315" headerRowBorderDxfId="316" tableBorderDxfId="314">
  <tableColumns count="10">
    <tableColumn id="1" xr3:uid="{5CFAB2A1-E3D2-413F-969A-7F9B6DC64942}" name="Region" dataDxfId="313"/>
    <tableColumn id="5" xr3:uid="{771264D0-4BDA-457C-9C4F-E46D19B30FAC}" name="Applications Filed, 2024" dataDxfId="312" dataCellStyle="Comma"/>
    <tableColumn id="6" xr3:uid="{B7D19B13-155E-4CF6-953F-9015128FAC91}" name="Applications Published, 2024" dataDxfId="311" dataCellStyle="Comma"/>
    <tableColumn id="7" xr3:uid="{E533046B-32FC-4732-B28A-09A409ED3015}" name="Patents Granted, 2024" dataDxfId="310" dataCellStyle="Comma"/>
    <tableColumn id="12" xr3:uid="{EA95AA1D-EFA0-4F2C-9361-E0A2058B95FF}" name="Applications Filed, 2025" dataDxfId="309" dataCellStyle="Comma"/>
    <tableColumn id="13" xr3:uid="{C578810D-7CDA-4E0D-B32C-42FC794BFE8D}" name="Applications Published, 2025" dataDxfId="308" dataCellStyle="Comma"/>
    <tableColumn id="11" xr3:uid="{55D1D904-C80F-4326-911A-A9AD0372FEE9}" name="Patents Granted, 2025" dataDxfId="307" dataCellStyle="Comma"/>
    <tableColumn id="8" xr3:uid="{3F3BB9CC-9D0F-49C0-8CFF-4FB42E4EDD1C}" name="Applications Filed % change 2024 to 2025" dataDxfId="306">
      <calculatedColumnFormula>(Table2.1a[[#This Row],[Applications Filed, 2025]]-Table2.1a[[#This Row],[Applications Filed, 2024]])/Table2.1a[[#This Row],[Applications Filed, 2024]]</calculatedColumnFormula>
    </tableColumn>
    <tableColumn id="9" xr3:uid="{E6637963-BC04-4CF3-846D-D974AC948A84}" name="Applications Published % change 2024 to 2025" dataDxfId="305">
      <calculatedColumnFormula>(Table2.1a[[#This Row],[Applications Published, 2025]]-Table2.1a[[#This Row],[Applications Published, 2024]])/Table2.1a[[#This Row],[Applications Published, 2024]]</calculatedColumnFormula>
    </tableColumn>
    <tableColumn id="10" xr3:uid="{845EA3F3-4681-4D41-A72B-15858F89891B}" name="Patents Granted % change 2024 to 2025" dataDxfId="304">
      <calculatedColumnFormula>(Table2.1a[[#This Row],[Patents Granted, 2025]]-Table2.1a[[#This Row],[Patents Granted, 2024]])/Table2.1a[[#This Row],[Patents Granted, 2024]]</calculatedColumnFormula>
    </tableColumn>
  </tableColumns>
  <tableStyleInfo showFirstColumn="1" showLastColumn="1"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64E9519D-7BB1-47A0-B17B-A74644BBC2D3}" name="Table3751" displayName="Table3751" ref="A5:D56" totalsRowShown="0" headerRowBorderDxfId="60">
  <autoFilter ref="A5:D56" xr:uid="{64E9519D-7BB1-47A0-B17B-A74644BBC2D3}">
    <filterColumn colId="0" hiddenButton="1"/>
    <filterColumn colId="1" hiddenButton="1"/>
    <filterColumn colId="2" hiddenButton="1"/>
    <filterColumn colId="3" hiddenButton="1"/>
  </autoFilter>
  <tableColumns count="4">
    <tableColumn id="1" xr3:uid="{E649DD8A-5AD8-4258-B764-67C133B08C0F}" name="Rank" dataDxfId="59"/>
    <tableColumn id="3" xr3:uid="{2C3606AF-F805-4324-A8C2-E2C9F0BB6C8C}" name="Applicant1" dataDxfId="58"/>
    <tableColumn id="4" xr3:uid="{6126DB3F-5564-4C37-92AE-3A373527A877}" name="Designs registered" dataDxfId="57"/>
    <tableColumn id="2" xr3:uid="{A915E8CB-D7FF-4755-9ECF-6760F61DF2E0}" name="Total as a percentage of all design registrations" dataDxfId="56">
      <calculatedColumnFormula>Table3751[[#This Row],[Designs registered]]/'Table 1'!K11</calculatedColumnFormula>
    </tableColumn>
  </tableColumns>
  <tableStyleInfo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D17AA7F0-96B2-4B5F-972B-0C1EB32953DC}" name="Table3652" displayName="Table3652" ref="A3:C6" totalsRowShown="0" headerRowDxfId="342" dataDxfId="340" headerRowBorderDxfId="341" tableBorderDxfId="339">
  <autoFilter ref="A3:C6" xr:uid="{D17AA7F0-96B2-4B5F-972B-0C1EB32953DC}">
    <filterColumn colId="0" hiddenButton="1"/>
    <filterColumn colId="1" hiddenButton="1"/>
    <filterColumn colId="2" hiddenButton="1"/>
  </autoFilter>
  <tableColumns count="3">
    <tableColumn id="1" xr3:uid="{8EEE6128-AF74-41A7-AF5C-3DE289FCBCF6}" name="Origin of application" dataDxfId="338"/>
    <tableColumn id="2" xr3:uid="{A55B0C2B-F582-4463-B1E1-B7177645674D}" name="2024" dataDxfId="337" dataCellStyle="Comma"/>
    <tableColumn id="3" xr3:uid="{3A2E1CD9-77E3-4751-B904-DE8041DBD71D}" name="2025" dataDxfId="336" dataCellStyle="Comma"/>
  </tableColumns>
  <tableStyleInfo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B2D2CDD2-25B6-4ABC-B119-26924A1ED799}" name="Table3453" displayName="Table3453" ref="A3:C8" totalsRowShown="0" headerRowDxfId="55" dataDxfId="53" headerRowBorderDxfId="54" tableBorderDxfId="52">
  <autoFilter ref="A3:C8" xr:uid="{B2D2CDD2-25B6-4ABC-B119-26924A1ED799}">
    <filterColumn colId="0" hiddenButton="1"/>
    <filterColumn colId="1" hiddenButton="1"/>
    <filterColumn colId="2" hiddenButton="1"/>
  </autoFilter>
  <tableColumns count="3">
    <tableColumn id="1" xr3:uid="{86E83546-26BC-4080-8E9E-42B422A602C7}" name="Period" dataDxfId="51"/>
    <tableColumn id="2" xr3:uid="{2A85CC2C-A70A-4E9B-903B-9CB4332E3974}" name="2024" dataDxfId="50" dataCellStyle="Comma"/>
    <tableColumn id="3" xr3:uid="{524DF412-B30F-44A8-A39E-D432EE9D5E22}" name="2025" dataDxfId="49" dataCellStyle="Comma"/>
  </tableColumns>
  <tableStyleInfo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DA319F67-8523-4D88-8406-2524850AD1A4}" name="Table33" displayName="Table33" ref="A3:I6" totalsRowShown="0" headerRowDxfId="48" dataDxfId="46" headerRowBorderDxfId="47" tableBorderDxfId="45" dataCellStyle="Comma">
  <autoFilter ref="A3:I6" xr:uid="{FDA563E9-BA93-4F1E-80C4-72CA124AA1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0D15498D-CCFD-4678-A724-26C890CA05DF}" name="Hearing outcome" dataDxfId="44"/>
    <tableColumn id="2" xr3:uid="{79AAE60E-3EEB-418F-BA91-CE4F5976F26B}" name="Applications for Patents, 2024" dataDxfId="43"/>
    <tableColumn id="3" xr3:uid="{196FE2F4-BAA2-456D-AACE-55BB3730E02A}" name="Restorations / reinstatements, 2024" dataDxfId="42" dataCellStyle="Comma"/>
    <tableColumn id="4" xr3:uid="{A2DAFD5F-C549-4152-9282-B360F1CCDA58}" name="Supplementary protection certificates2, 2024" dataDxfId="41" dataCellStyle="Comma"/>
    <tableColumn id="5" xr3:uid="{956A1E03-4BE7-49A1-8499-F3A8A55B2F11}" name="Total, 2024" dataDxfId="40" dataCellStyle="Comma"/>
    <tableColumn id="7" xr3:uid="{C6D56B8D-5B88-4567-870B-8A1522494BDB}" name="Applications for Patents, 2025" dataDxfId="39" dataCellStyle="Comma"/>
    <tableColumn id="8" xr3:uid="{4D6BBB39-926A-4CFA-9113-48B269118152}" name="Restorations / reinstatements, 2025" dataDxfId="38" dataCellStyle="Comma"/>
    <tableColumn id="9" xr3:uid="{2C7DBE40-1182-4C06-864B-4AEFE5ADAC14}" name="Supplementary protection certificates2, 2025" dataDxfId="37" dataCellStyle="Comma"/>
    <tableColumn id="10" xr3:uid="{86938AE3-9BA1-4035-927C-9E92B23BA5BF}" name="Total, 2025" dataDxfId="36" dataCellStyle="Comma"/>
  </tableColumns>
  <tableStyleInfo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EA79B0A2-B938-435C-A0CB-9F399E293895}" name="Table19" displayName="Table19" ref="A3:C7" totalsRowShown="0" headerRowDxfId="35" dataDxfId="33" headerRowBorderDxfId="34">
  <autoFilter ref="A3:C7" xr:uid="{6F1E0877-2B30-402F-8909-6F6019DFBB4B}">
    <filterColumn colId="0" hiddenButton="1"/>
    <filterColumn colId="1" hiddenButton="1"/>
    <filterColumn colId="2" hiddenButton="1"/>
  </autoFilter>
  <tableColumns count="3">
    <tableColumn id="1" xr3:uid="{3D39B9A8-428C-401A-94A6-F66326343F5F}" name="Status" dataDxfId="32"/>
    <tableColumn id="2" xr3:uid="{FFA9AB65-D5CA-4883-BCDE-1273868FCBD9}" name="2024" dataDxfId="31" dataCellStyle="Comma"/>
    <tableColumn id="3" xr3:uid="{66B69462-69E8-4165-B55B-B5E713CE5759}" name="2025" dataDxfId="30" dataCellStyle="Comma"/>
  </tableColumns>
  <tableStyleInfo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2BDD4BC-234A-45F0-B1A0-5979C0761CC1}" name="Table2954" displayName="Table2954" ref="A3:C9" totalsRowShown="0" headerRowBorderDxfId="29" tableBorderDxfId="28">
  <autoFilter ref="A3:C9" xr:uid="{02BDD4BC-234A-45F0-B1A0-5979C0761CC1}">
    <filterColumn colId="0" hiddenButton="1"/>
    <filterColumn colId="1" hiddenButton="1"/>
    <filterColumn colId="2" hiddenButton="1"/>
  </autoFilter>
  <tableColumns count="3">
    <tableColumn id="1" xr3:uid="{095D72CA-577B-4E9C-83DC-501405E18AC7}" name="Status" dataDxfId="27"/>
    <tableColumn id="2" xr3:uid="{9B446B76-BDF7-45CF-A0D3-C4CE3CF4FE36}" name="2024 2" dataDxfId="26" dataCellStyle="Comma"/>
    <tableColumn id="3" xr3:uid="{927C0CE3-B329-48D9-863D-F792C51ABF6E}" name="2025 2" dataDxfId="25" dataCellStyle="Comma"/>
  </tableColumns>
  <tableStyleInfo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2AC4B5CA-E96E-4DEA-AAAD-C2D47FB2295C}" name="Table2855" displayName="Table2855" ref="A3:C31" totalsRowShown="0" headerRowDxfId="24" headerRowBorderDxfId="23" tableBorderDxfId="22">
  <autoFilter ref="A3:C31" xr:uid="{2AC4B5CA-E96E-4DEA-AAAD-C2D47FB2295C}">
    <filterColumn colId="0" hiddenButton="1"/>
    <filterColumn colId="1" hiddenButton="1"/>
    <filterColumn colId="2" hiddenButton="1"/>
  </autoFilter>
  <tableColumns count="3">
    <tableColumn id="1" xr3:uid="{A5A73985-BF91-499D-82C5-682D69390E67}" name="Status" dataDxfId="21"/>
    <tableColumn id="2" xr3:uid="{AD489D81-292F-4402-B6B6-E1E9686788E7}" name="2024" dataDxfId="20" dataCellStyle="Comma"/>
    <tableColumn id="3" xr3:uid="{9EBA9E11-3EF2-4638-9567-7ADB6ABA7C9F}" name="2025" dataDxfId="19" dataCellStyle="Comma"/>
  </tableColumns>
  <tableStyleInfo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E15F833-A90A-43C2-BF52-B57E009C4117}" name="Table2756" displayName="Table2756" ref="A3:C19" totalsRowShown="0" headerRowDxfId="18" dataDxfId="16" headerRowBorderDxfId="17" tableBorderDxfId="15">
  <autoFilter ref="A3:C19" xr:uid="{0E15F833-A90A-43C2-BF52-B57E009C4117}">
    <filterColumn colId="0" hiddenButton="1"/>
    <filterColumn colId="1" hiddenButton="1"/>
    <filterColumn colId="2" hiddenButton="1"/>
  </autoFilter>
  <tableColumns count="3">
    <tableColumn id="1" xr3:uid="{D4C65927-96CF-4BA6-8EFD-BEDF1C64BF84}" name="Status" dataDxfId="14"/>
    <tableColumn id="2" xr3:uid="{883B210B-2DA0-4D72-AE89-25F120F60309}" name="2024" dataDxfId="13" dataCellStyle="Comma"/>
    <tableColumn id="3" xr3:uid="{C078816F-E82F-4747-9696-9F6CCFCCCC10}" name="2025" dataDxfId="12" dataCellStyle="Comma"/>
  </tableColumns>
  <tableStyleInfo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E350D8E1-FF1E-4198-99C7-F4DBAA1993A5}" name="Table2458" displayName="Table2458" ref="A3:E8" totalsRowShown="0" headerRowDxfId="11" dataDxfId="9" headerRowBorderDxfId="10" tableBorderDxfId="8">
  <autoFilter ref="A3:E8" xr:uid="{E350D8E1-FF1E-4198-99C7-F4DBAA1993A5}">
    <filterColumn colId="0" hiddenButton="1"/>
    <filterColumn colId="1" hiddenButton="1"/>
    <filterColumn colId="2" hiddenButton="1"/>
    <filterColumn colId="3" hiddenButton="1"/>
    <filterColumn colId="4" hiddenButton="1"/>
  </autoFilter>
  <tableColumns count="5">
    <tableColumn id="1" xr3:uid="{47AD767C-3416-4283-876D-31E6FB0275ED}" name="Status" dataDxfId="7"/>
    <tableColumn id="2" xr3:uid="{41558CE9-056E-490B-9CF4-F66E581D083F}" name="Cancellation by Registered Proprietor, 2024" dataDxfId="6"/>
    <tableColumn id="3" xr3:uid="{F70BFC2E-3B6C-41C8-B16C-2A16AB5F7A05}" name="Invalidations by Third Party, 2024" dataDxfId="5"/>
    <tableColumn id="4" xr3:uid="{5F4F3D5E-6B72-44C7-A580-D2D843508075}" name="Cancellation by Registered Proprietor, 2025" dataDxfId="4"/>
    <tableColumn id="5" xr3:uid="{068D8FB1-DF93-45E2-B707-A8445E1A3245}" name="Invalidations by Third Party, 2025" dataDxfId="3"/>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647FFE0-828F-4D42-9495-D0F7DD3EAAB7}" name="Table2.1b" displayName="Table2.1b" ref="A3:J111" totalsRowShown="0" headerRowDxfId="303" dataDxfId="301" headerRowBorderDxfId="302">
  <autoFilter ref="A3:J111" xr:uid="{D647FFE0-828F-4D42-9495-D0F7DD3EAAB7}"/>
  <sortState xmlns:xlrd2="http://schemas.microsoft.com/office/spreadsheetml/2017/richdata2" ref="A4:J111">
    <sortCondition descending="1" ref="E3:E111"/>
  </sortState>
  <tableColumns count="10">
    <tableColumn id="1" xr3:uid="{0E883148-DE02-49DE-B940-C9AF615930CA}" name="Country" dataDxfId="300"/>
    <tableColumn id="2" xr3:uid="{C0ECB230-6981-4044-87A9-066709281824}" name="Applications Filed, 2024" dataDxfId="299" dataCellStyle="Comma"/>
    <tableColumn id="3" xr3:uid="{66046795-B56C-4A61-854B-072A2556A6B5}" name="Applications Published, 2024" dataDxfId="298" dataCellStyle="Comma"/>
    <tableColumn id="4" xr3:uid="{7223414B-D943-42AE-AC2A-B3B87065CC82}" name="Patents Granted, 2024" dataDxfId="297" dataCellStyle="Comma"/>
    <tableColumn id="6" xr3:uid="{FDE773F0-AD56-4660-9AE9-C27989277034}" name="Applications Filed, 20252" dataDxfId="296" dataCellStyle="Comma"/>
    <tableColumn id="7" xr3:uid="{7EB5E7AD-1347-405D-B63D-9D11C8F9A3EA}" name="Applications Published, 20252" dataDxfId="295" dataCellStyle="Comma"/>
    <tableColumn id="8" xr3:uid="{9B6C15C3-427B-4699-8E82-B4D3CF08A09E}" name="Patents Granted, 20252" dataDxfId="294" dataCellStyle="Comma"/>
    <tableColumn id="10" xr3:uid="{EEDC74EF-3ED5-46AF-B730-12898D2C347B}" name="Applications Filed % change 2024 to 2025" dataDxfId="293">
      <calculatedColumnFormula>(Table2.1b[[#This Row],[Applications Filed, 20252]]-Table2.1b[[#This Row],[Applications Filed, 2024]])/Table2.1b[[#This Row],[Applications Filed, 2024]]</calculatedColumnFormula>
    </tableColumn>
    <tableColumn id="11" xr3:uid="{154780C8-B240-424E-8176-DB399B064261}" name="Applications Published % change 2024 to 2025" dataDxfId="292">
      <calculatedColumnFormula>(Table2.1b[[#This Row],[Applications Published, 20252]]-Table2.1b[[#This Row],[Applications Published, 2024]])/Table2.1b[[#This Row],[Applications Published, 2024]]</calculatedColumnFormula>
    </tableColumn>
    <tableColumn id="12" xr3:uid="{31363592-02B4-462D-B9B1-172261897DE6}" name="Patents Granted % change 2024 to 2025" dataDxfId="291">
      <calculatedColumnFormula>(Table2.1b[[#This Row],[Patents Granted, 20252]]-Table2.1b[[#This Row],[Patents Granted, 2024]])/Table2.1b[[#This Row],[Patents Granted, 2024]]</calculatedColumnFormula>
    </tableColumn>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711384DF-C070-4D69-9EB3-564FE3236A76}" name="Table2.1c" displayName="Table2.1c" ref="A3:G6" totalsRowShown="0" headerRowDxfId="290" dataDxfId="288" headerRowBorderDxfId="289">
  <autoFilter ref="A3:G6" xr:uid="{E3F6D9B2-8941-43E8-A17C-61AD8C5B8A62}">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CD391E56-E5D2-4873-B93F-0C75359D23DD}" name="Year" dataDxfId="287"/>
    <tableColumn id="2" xr3:uid="{BB6D6442-9F89-4AF6-A6DB-E4A6E1FEF3C2}" name="Patents - domestic applications" dataDxfId="286" dataCellStyle="Comma"/>
    <tableColumn id="3" xr3:uid="{CA01976C-48F2-4E03-8625-24A153E9213B}" name="Patents -  PCT applications" dataDxfId="285" dataCellStyle="Comma"/>
    <tableColumn id="4" xr3:uid="{A81C75F7-DB1E-44D1-918B-3AD9AC598DB4}" name="Patents - total applications" dataDxfId="284" dataCellStyle="Comma"/>
    <tableColumn id="5" xr3:uid="{134CD590-04CF-4D9F-B8AE-5CA5CAA71D1E}" name="Patents - domestic grants" dataDxfId="283"/>
    <tableColumn id="6" xr3:uid="{10C33EA5-0CED-4C05-8AE2-5F91D43ABB1E}" name="Patents - PCT grants" dataDxfId="282"/>
    <tableColumn id="7" xr3:uid="{A62CA493-9FA3-4CA7-A2E4-99D44E1028FC}" name="Patents - total grants by IPO of the UK " dataDxfId="281"/>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7921BEC9-CBC8-441A-ACE6-277B899F6C01}" name="Table2.2" displayName="Table2.2" ref="A3:H28" totalsRowShown="0" headerRowDxfId="280" headerRowBorderDxfId="279">
  <tableColumns count="8">
    <tableColumn id="1" xr3:uid="{49972D5D-19FD-42A4-80EE-0C1EDADD04A9}" name="IPC code" dataDxfId="278"/>
    <tableColumn id="2" xr3:uid="{3B3A9A72-8194-45F9-A79F-30445D209079}" name="IPC Classification" dataDxfId="277"/>
    <tableColumn id="3" xr3:uid="{EC2E0472-B9E6-4E3E-8D3C-98EC1A2A7980}" name="Applications Published, 2024" dataDxfId="276" dataCellStyle="Comma"/>
    <tableColumn id="4" xr3:uid="{ECD7DFA7-41FC-4A88-B790-E60FEF0403AD}" name="Patents Granted, 2024" dataDxfId="275" dataCellStyle="Comma"/>
    <tableColumn id="6" xr3:uid="{1124070D-6CC3-4BFF-8D6E-1FA11179BC3B}" name="Applications Published, 20252" dataDxfId="274"/>
    <tableColumn id="7" xr3:uid="{AB73074C-D82A-48EB-B0A6-8FCF7E6948A2}" name="Patents Granted, 20252" dataDxfId="273" dataCellStyle="Comma"/>
    <tableColumn id="9" xr3:uid="{28DF2026-049B-439C-B99F-595B8E1D2E88}" name="Applications Published, % change 2024 to 2025" dataDxfId="272">
      <calculatedColumnFormula>(Table2.2[[#This Row],[Applications Published, 20252]]-Table2.2[[#This Row],[Applications Published, 2024]])/Table2.2[[#This Row],[Applications Published, 2024]]</calculatedColumnFormula>
    </tableColumn>
    <tableColumn id="10" xr3:uid="{2CDA98F5-3577-4142-B9B4-FA106FA454F9}" name="Patents Granted, % change 2024 to 2025" dataDxfId="271">
      <calculatedColumnFormula>(Table2.2[[#This Row],[Patents Granted, 20252]]-Table2.2[[#This Row],[Patents Granted, 2024]])/Table2.2[[#This Row],[Patents Granted, 2024]]</calculatedColumnFormula>
    </tableColumn>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A37BB67-A172-4BCD-B9AE-ECCBB9A3C939}" name="Table2.3a" displayName="Table2.3a" ref="A5:D56" totalsRowShown="0" headerRowBorderDxfId="270">
  <autoFilter ref="A5:D56" xr:uid="{8856D2FA-C69C-45ED-BF5C-62D1AA7C04A6}">
    <filterColumn colId="0" hiddenButton="1"/>
    <filterColumn colId="1" hiddenButton="1"/>
    <filterColumn colId="2" hiddenButton="1"/>
    <filterColumn colId="3" hiddenButton="1"/>
  </autoFilter>
  <tableColumns count="4">
    <tableColumn id="1" xr3:uid="{2ABBEA2E-F6A7-405F-BFF4-BA5824C76314}" name="Rank" dataDxfId="269"/>
    <tableColumn id="2" xr3:uid="{5CAF494F-4F07-4F18-ACE0-AEEBE6E9E0F5}" name="Applicant1" dataDxfId="268" dataCellStyle="Comma"/>
    <tableColumn id="3" xr3:uid="{ACB78E31-0F46-4505-8473-99939FFC2DD7}" name="Patent applications" dataDxfId="267" dataCellStyle="Comma"/>
    <tableColumn id="4" xr3:uid="{1CB84A99-F066-43CC-A78E-EFCEB6FA9ACA}" name="Total as a percentage of all patent applications" dataDxfId="266">
      <calculatedColumnFormula>Table2.3a[[#This Row],[Patent applications]]/'Table 1'!K5</calculatedColumnFormula>
    </tableColumn>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3477342-1FAA-4A16-A09D-F85EC4CDC34C}" name="Table2.3b" displayName="Table2.3b" ref="A5:D56" totalsRowShown="0" dataDxfId="264" headerRowBorderDxfId="265">
  <autoFilter ref="A5:D56" xr:uid="{35B8DC41-4592-43BD-82A7-0E5435C5EBBC}">
    <filterColumn colId="0" hiddenButton="1"/>
    <filterColumn colId="1" hiddenButton="1"/>
    <filterColumn colId="2" hiddenButton="1"/>
    <filterColumn colId="3" hiddenButton="1"/>
  </autoFilter>
  <tableColumns count="4">
    <tableColumn id="1" xr3:uid="{7D562803-CC92-4630-B618-8E28BCEDA8DD}" name="Rank" dataDxfId="263"/>
    <tableColumn id="2" xr3:uid="{F0224F77-905C-4324-8E71-F6A642B2A198}" name="Applicant1" dataDxfId="262" dataCellStyle="Comma"/>
    <tableColumn id="3" xr3:uid="{DFB6E23E-E1D8-42D7-A01C-59A76878F99E}" name="Patents granted" dataDxfId="261" dataCellStyle="Comma"/>
    <tableColumn id="4" xr3:uid="{31D5F96D-4C3D-4EF3-ADAB-74FC49149185}" name="Total as a percentage of all patent grants" dataDxfId="260">
      <calculatedColumnFormula>Table2.3b[[#This Row],[Patents granted]]/'Table 1'!J7</calculatedColumnFormula>
    </tableColumn>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2FEBADF-1897-4AB1-8842-C2D97BD23825}" name="Table2.4a" displayName="Table2.4a" ref="A3:C6" totalsRowShown="0" headerRowBorderDxfId="259">
  <tableColumns count="3">
    <tableColumn id="1" xr3:uid="{60BD7BDE-DBD0-44A1-B3B1-88571126FC78}" name="Priority Claim" dataDxfId="258"/>
    <tableColumn id="2" xr3:uid="{881FC1AA-0B1F-4062-9750-F91F25B6E93B}" name="2024" dataDxfId="257" dataCellStyle="Comma"/>
    <tableColumn id="3" xr3:uid="{9B5F86B3-0052-4F7A-A0E4-3A86F1BB1662}" name="2025" dataDxfId="256" dataCellStyle="Comma"/>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tatistics@ipo.gov.uk" TargetMode="External"/><Relationship Id="rId4"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gov.uk/topic/intellectual-property/patents" TargetMode="External"/><Relationship Id="rId7" Type="http://schemas.openxmlformats.org/officeDocument/2006/relationships/printerSettings" Target="../printerSettings/printerSettings2.bin"/><Relationship Id="rId2" Type="http://schemas.openxmlformats.org/officeDocument/2006/relationships/hyperlink" Target="https://www.gov.uk/government/publications/the-trade-mark-guide" TargetMode="External"/><Relationship Id="rId1" Type="http://schemas.openxmlformats.org/officeDocument/2006/relationships/hyperlink" Target="https://www.gov.uk/government/publications/the-patent-guide" TargetMode="External"/><Relationship Id="rId6" Type="http://schemas.openxmlformats.org/officeDocument/2006/relationships/hyperlink" Target="https://www.gov.uk/topic/intellectual-property/law-practice" TargetMode="External"/><Relationship Id="rId5" Type="http://schemas.openxmlformats.org/officeDocument/2006/relationships/hyperlink" Target="https://www.gov.uk/topic/intellectual-property/designs" TargetMode="External"/><Relationship Id="rId4" Type="http://schemas.openxmlformats.org/officeDocument/2006/relationships/hyperlink" Target="https://www.gov.uk/topic/intellectual-property/trade-marks" TargetMode="External"/></Relationships>
</file>

<file path=xl/worksheets/_rels/sheet20.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table" Target="../tables/table25.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table" Target="../tables/table26.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table" Target="../tables/table27.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table" Target="../tables/table28.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table" Target="../tables/table29.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table" Target="../tables/table30.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table" Target="../tables/table31.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table" Target="../tables/table32.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table" Target="../tables/table33.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table" Target="../tables/table34.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table" Target="../tables/table35.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table" Target="../tables/table36.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table" Target="../tables/table37.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table" Target="../tables/table38.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printerSettings" Target="../printerSettings/printerSettings7.bin"/><Relationship Id="rId1" Type="http://schemas.openxmlformats.org/officeDocument/2006/relationships/hyperlink" Target="http://www.wipo.int/classifications/ipc/en/" TargetMode="External"/></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B8762-8A76-4D18-A822-38934DBF69DB}">
  <dimension ref="A1:L56"/>
  <sheetViews>
    <sheetView tabSelected="1" topLeftCell="A8" workbookViewId="0">
      <selection activeCell="B29" sqref="B29"/>
    </sheetView>
  </sheetViews>
  <sheetFormatPr defaultColWidth="8.77734375" defaultRowHeight="15" x14ac:dyDescent="0.2"/>
  <cols>
    <col min="1" max="1" width="10.77734375" style="5" customWidth="1"/>
    <col min="2" max="2" width="74.5546875" style="5" bestFit="1" customWidth="1"/>
    <col min="3" max="4" width="9.21875" style="5" customWidth="1"/>
    <col min="5" max="16384" width="8.77734375" style="5"/>
  </cols>
  <sheetData>
    <row r="1" spans="1:12" ht="15.75" x14ac:dyDescent="0.2">
      <c r="A1" s="1" t="s">
        <v>0</v>
      </c>
      <c r="B1" s="2"/>
      <c r="C1" s="2"/>
      <c r="D1" s="2"/>
      <c r="E1" s="2"/>
      <c r="F1" s="2"/>
      <c r="H1" s="2"/>
      <c r="I1" s="2"/>
      <c r="J1" s="2"/>
      <c r="K1" s="2"/>
    </row>
    <row r="2" spans="1:12" ht="39.75" customHeight="1" x14ac:dyDescent="0.2">
      <c r="A2" s="18" t="s">
        <v>1</v>
      </c>
      <c r="B2" s="19"/>
      <c r="C2" s="19"/>
      <c r="D2" s="19"/>
      <c r="E2" s="19"/>
      <c r="F2" s="19"/>
      <c r="H2" s="19"/>
      <c r="I2" s="19"/>
      <c r="J2" s="19"/>
      <c r="K2" s="19"/>
    </row>
    <row r="3" spans="1:12" x14ac:dyDescent="0.2">
      <c r="A3" s="58" t="s">
        <v>2</v>
      </c>
      <c r="B3" s="19"/>
      <c r="C3" s="19"/>
      <c r="D3" s="19"/>
      <c r="E3" s="19"/>
      <c r="F3" s="19"/>
      <c r="G3" s="20"/>
      <c r="H3" s="19"/>
      <c r="I3" s="19"/>
      <c r="J3" s="19"/>
      <c r="K3" s="19"/>
    </row>
    <row r="4" spans="1:12" ht="30.75" customHeight="1" x14ac:dyDescent="0.25">
      <c r="A4" s="59" t="s">
        <v>3</v>
      </c>
      <c r="B4" s="17"/>
      <c r="C4" s="3"/>
      <c r="D4" s="3"/>
      <c r="E4" s="3"/>
      <c r="F4" s="3"/>
      <c r="H4" s="3"/>
      <c r="I4" s="3"/>
      <c r="J4" s="3"/>
      <c r="K4" s="3"/>
      <c r="L4" s="3"/>
    </row>
    <row r="5" spans="1:12" ht="15.75" x14ac:dyDescent="0.25">
      <c r="A5" s="17" t="s">
        <v>4</v>
      </c>
      <c r="B5" s="6" t="s">
        <v>5</v>
      </c>
      <c r="C5" s="3"/>
      <c r="D5" s="3"/>
      <c r="E5" s="3"/>
      <c r="F5" s="3"/>
      <c r="G5" s="3"/>
      <c r="H5" s="3"/>
      <c r="I5" s="3"/>
      <c r="J5" s="3"/>
      <c r="K5" s="3"/>
    </row>
    <row r="6" spans="1:12" x14ac:dyDescent="0.2">
      <c r="A6" s="21" t="s">
        <v>6</v>
      </c>
      <c r="B6" s="74" t="s">
        <v>7</v>
      </c>
      <c r="C6" s="74"/>
      <c r="D6" s="3"/>
      <c r="E6" s="3"/>
      <c r="F6" s="3"/>
      <c r="G6" s="3"/>
      <c r="H6" s="3"/>
      <c r="I6" s="3"/>
      <c r="J6" s="3"/>
      <c r="K6" s="3"/>
    </row>
    <row r="7" spans="1:12" ht="39.75" customHeight="1" x14ac:dyDescent="0.25">
      <c r="A7" s="16" t="s">
        <v>8</v>
      </c>
      <c r="B7" s="74"/>
      <c r="C7" s="74"/>
      <c r="D7" s="3"/>
      <c r="E7" s="3"/>
      <c r="F7" s="3"/>
      <c r="G7" s="3"/>
      <c r="H7" s="3"/>
      <c r="I7" s="3"/>
      <c r="J7" s="3"/>
      <c r="K7" s="3"/>
    </row>
    <row r="8" spans="1:12" x14ac:dyDescent="0.2">
      <c r="A8" s="43" t="s">
        <v>9</v>
      </c>
      <c r="B8" s="74" t="s">
        <v>10</v>
      </c>
      <c r="C8" s="74"/>
      <c r="D8" s="3"/>
      <c r="E8" s="3"/>
      <c r="F8" s="3"/>
      <c r="G8" s="3"/>
      <c r="H8" s="3"/>
      <c r="I8" s="3"/>
      <c r="J8" s="3"/>
      <c r="K8" s="3"/>
    </row>
    <row r="9" spans="1:12" x14ac:dyDescent="0.2">
      <c r="A9" s="43" t="s">
        <v>11</v>
      </c>
      <c r="B9" s="74" t="s">
        <v>1070</v>
      </c>
      <c r="C9" s="74"/>
      <c r="D9" s="3"/>
      <c r="E9" s="3"/>
      <c r="F9" s="3"/>
      <c r="G9" s="3"/>
      <c r="H9" s="3"/>
      <c r="I9" s="3"/>
      <c r="J9" s="3"/>
      <c r="K9" s="3"/>
    </row>
    <row r="10" spans="1:12" x14ac:dyDescent="0.2">
      <c r="A10" s="44" t="s">
        <v>12</v>
      </c>
      <c r="B10" s="74" t="s">
        <v>13</v>
      </c>
      <c r="C10" s="74"/>
      <c r="D10" s="3"/>
      <c r="E10" s="3"/>
      <c r="F10" s="3"/>
      <c r="G10" s="3"/>
      <c r="H10" s="3"/>
      <c r="I10" s="3"/>
      <c r="J10" s="3"/>
      <c r="K10" s="3"/>
    </row>
    <row r="11" spans="1:12" x14ac:dyDescent="0.2">
      <c r="A11" s="43" t="s">
        <v>14</v>
      </c>
      <c r="B11" s="74" t="s">
        <v>15</v>
      </c>
      <c r="C11" s="74"/>
      <c r="D11" s="3"/>
      <c r="E11" s="3"/>
      <c r="F11" s="3"/>
      <c r="G11" s="3"/>
      <c r="H11" s="3"/>
      <c r="I11" s="3"/>
      <c r="J11" s="3"/>
      <c r="K11" s="3"/>
    </row>
    <row r="12" spans="1:12" x14ac:dyDescent="0.2">
      <c r="A12" s="43" t="s">
        <v>16</v>
      </c>
      <c r="B12" s="74" t="s">
        <v>17</v>
      </c>
      <c r="C12" s="74"/>
      <c r="D12" s="3"/>
      <c r="E12" s="3"/>
      <c r="F12" s="4"/>
      <c r="G12" s="3"/>
      <c r="H12" s="3"/>
      <c r="I12" s="3"/>
      <c r="J12" s="3"/>
      <c r="K12" s="3"/>
    </row>
    <row r="13" spans="1:12" x14ac:dyDescent="0.2">
      <c r="A13" s="43" t="s">
        <v>18</v>
      </c>
      <c r="B13" s="74" t="s">
        <v>19</v>
      </c>
      <c r="C13" s="74"/>
      <c r="D13" s="3"/>
      <c r="E13" s="4"/>
      <c r="F13" s="4"/>
      <c r="G13" s="4"/>
      <c r="H13" s="4"/>
      <c r="I13" s="4"/>
      <c r="J13" s="4"/>
      <c r="K13" s="4"/>
    </row>
    <row r="14" spans="1:12" x14ac:dyDescent="0.2">
      <c r="A14" s="43" t="s">
        <v>20</v>
      </c>
      <c r="B14" s="74" t="s">
        <v>21</v>
      </c>
      <c r="C14" s="74"/>
      <c r="D14" s="3"/>
      <c r="E14" s="4"/>
      <c r="F14" s="3"/>
      <c r="G14" s="4"/>
      <c r="H14" s="4"/>
      <c r="I14" s="4"/>
      <c r="J14" s="4"/>
      <c r="K14" s="4"/>
    </row>
    <row r="15" spans="1:12" x14ac:dyDescent="0.2">
      <c r="A15" s="43" t="s">
        <v>22</v>
      </c>
      <c r="B15" s="74" t="s">
        <v>23</v>
      </c>
      <c r="C15" s="87"/>
      <c r="D15" s="4"/>
      <c r="E15" s="3"/>
      <c r="F15" s="3"/>
      <c r="G15" s="3"/>
      <c r="H15" s="3"/>
      <c r="I15" s="3"/>
      <c r="J15" s="3"/>
      <c r="K15" s="3"/>
    </row>
    <row r="16" spans="1:12" x14ac:dyDescent="0.2">
      <c r="A16" s="43" t="s">
        <v>24</v>
      </c>
      <c r="B16" s="74" t="s">
        <v>25</v>
      </c>
      <c r="C16" s="87"/>
      <c r="D16" s="4"/>
      <c r="E16" s="3"/>
      <c r="F16" s="3"/>
      <c r="G16" s="3"/>
      <c r="H16" s="3"/>
      <c r="I16" s="3"/>
      <c r="J16" s="3"/>
      <c r="K16" s="3"/>
    </row>
    <row r="17" spans="1:11" x14ac:dyDescent="0.2">
      <c r="A17" s="43" t="s">
        <v>26</v>
      </c>
      <c r="B17" s="3" t="s">
        <v>27</v>
      </c>
      <c r="C17" s="74"/>
      <c r="D17" s="3"/>
      <c r="E17" s="3"/>
      <c r="F17" s="3"/>
      <c r="G17" s="3"/>
      <c r="H17" s="3"/>
      <c r="I17" s="3"/>
      <c r="J17" s="3"/>
      <c r="K17" s="3"/>
    </row>
    <row r="18" spans="1:11" x14ac:dyDescent="0.2">
      <c r="A18" s="43" t="s">
        <v>28</v>
      </c>
      <c r="B18" s="74" t="s">
        <v>29</v>
      </c>
      <c r="C18" s="74"/>
      <c r="D18" s="3"/>
      <c r="E18" s="3"/>
      <c r="F18" s="3"/>
      <c r="G18" s="3"/>
      <c r="H18" s="3"/>
      <c r="I18" s="3"/>
      <c r="J18" s="3"/>
      <c r="K18" s="3"/>
    </row>
    <row r="19" spans="1:11" x14ac:dyDescent="0.2">
      <c r="A19" s="43" t="s">
        <v>30</v>
      </c>
      <c r="B19" s="74" t="s">
        <v>31</v>
      </c>
      <c r="C19" s="74"/>
      <c r="D19" s="3"/>
      <c r="E19" s="3"/>
      <c r="F19" s="3"/>
      <c r="G19" s="3"/>
      <c r="H19" s="3"/>
      <c r="I19" s="3"/>
      <c r="J19" s="3"/>
      <c r="K19" s="3"/>
    </row>
    <row r="20" spans="1:11" x14ac:dyDescent="0.2">
      <c r="A20" s="43" t="s">
        <v>32</v>
      </c>
      <c r="B20" s="74" t="s">
        <v>33</v>
      </c>
      <c r="C20" s="74"/>
      <c r="D20" s="3"/>
      <c r="E20" s="3"/>
      <c r="F20" s="4"/>
      <c r="G20" s="3"/>
      <c r="H20" s="3"/>
      <c r="I20" s="3"/>
      <c r="J20" s="3"/>
      <c r="K20" s="3"/>
    </row>
    <row r="21" spans="1:11" x14ac:dyDescent="0.2">
      <c r="A21" s="43" t="s">
        <v>34</v>
      </c>
      <c r="B21" s="74" t="s">
        <v>35</v>
      </c>
      <c r="C21" s="74"/>
      <c r="D21" s="3"/>
      <c r="E21" s="4"/>
      <c r="F21" s="4"/>
      <c r="G21" s="4"/>
      <c r="H21" s="4"/>
      <c r="I21" s="4"/>
      <c r="J21" s="4"/>
      <c r="K21" s="4"/>
    </row>
    <row r="22" spans="1:11" x14ac:dyDescent="0.2">
      <c r="A22" s="43" t="s">
        <v>36</v>
      </c>
      <c r="B22" s="74" t="s">
        <v>37</v>
      </c>
      <c r="C22" s="74"/>
      <c r="D22" s="3"/>
      <c r="E22" s="4"/>
      <c r="F22" s="4"/>
      <c r="G22" s="4"/>
      <c r="H22" s="4"/>
      <c r="I22" s="4"/>
      <c r="J22" s="4"/>
      <c r="K22" s="4"/>
    </row>
    <row r="23" spans="1:11" x14ac:dyDescent="0.2">
      <c r="A23" s="43" t="s">
        <v>38</v>
      </c>
      <c r="B23" s="74" t="s">
        <v>39</v>
      </c>
      <c r="C23" s="87"/>
      <c r="D23" s="4"/>
      <c r="E23" s="4"/>
      <c r="F23" s="4"/>
      <c r="G23" s="4"/>
      <c r="H23" s="4"/>
      <c r="I23" s="4"/>
      <c r="J23" s="4"/>
      <c r="K23" s="4"/>
    </row>
    <row r="24" spans="1:11" x14ac:dyDescent="0.2">
      <c r="A24" s="43" t="s">
        <v>40</v>
      </c>
      <c r="B24" s="74" t="s">
        <v>41</v>
      </c>
      <c r="C24" s="87"/>
      <c r="D24" s="4"/>
      <c r="E24" s="4"/>
      <c r="F24" s="3"/>
      <c r="G24" s="4"/>
      <c r="H24" s="4"/>
      <c r="I24" s="4"/>
      <c r="J24" s="4"/>
      <c r="K24" s="4"/>
    </row>
    <row r="25" spans="1:11" x14ac:dyDescent="0.2">
      <c r="A25" s="43" t="s">
        <v>42</v>
      </c>
      <c r="B25" s="74" t="s">
        <v>43</v>
      </c>
      <c r="C25" s="87"/>
      <c r="D25" s="4"/>
      <c r="E25" s="3"/>
      <c r="F25" s="3"/>
      <c r="G25" s="3"/>
      <c r="H25" s="3"/>
      <c r="I25" s="3"/>
      <c r="J25" s="3"/>
      <c r="K25" s="3"/>
    </row>
    <row r="26" spans="1:11" ht="44.25" customHeight="1" x14ac:dyDescent="0.25">
      <c r="A26" s="16" t="s">
        <v>44</v>
      </c>
      <c r="B26" s="74"/>
      <c r="C26" s="74"/>
      <c r="D26" s="3"/>
      <c r="E26" s="3"/>
      <c r="F26" s="3"/>
      <c r="G26" s="3"/>
      <c r="H26" s="3"/>
      <c r="I26" s="3"/>
      <c r="J26" s="3"/>
    </row>
    <row r="27" spans="1:11" x14ac:dyDescent="0.2">
      <c r="A27" s="21" t="s">
        <v>45</v>
      </c>
      <c r="B27" s="74" t="s">
        <v>46</v>
      </c>
      <c r="C27" s="74"/>
      <c r="D27" s="3"/>
      <c r="E27" s="3"/>
      <c r="F27" s="3"/>
      <c r="G27" s="3"/>
      <c r="H27" s="3"/>
      <c r="I27" s="3"/>
      <c r="J27" s="3"/>
    </row>
    <row r="28" spans="1:11" x14ac:dyDescent="0.2">
      <c r="A28" s="21" t="s">
        <v>47</v>
      </c>
      <c r="B28" s="74" t="s">
        <v>1074</v>
      </c>
      <c r="C28" s="74"/>
      <c r="D28" s="3"/>
      <c r="G28" s="3"/>
      <c r="H28" s="3"/>
      <c r="I28" s="3"/>
      <c r="J28" s="3"/>
    </row>
    <row r="29" spans="1:11" x14ac:dyDescent="0.2">
      <c r="A29" s="21" t="s">
        <v>48</v>
      </c>
      <c r="B29" s="74" t="s">
        <v>49</v>
      </c>
      <c r="C29" s="74"/>
      <c r="D29" s="3"/>
    </row>
    <row r="30" spans="1:11" x14ac:dyDescent="0.2">
      <c r="A30" s="21" t="s">
        <v>50</v>
      </c>
      <c r="B30" s="74" t="s">
        <v>51</v>
      </c>
      <c r="C30" s="69"/>
    </row>
    <row r="31" spans="1:11" x14ac:dyDescent="0.2">
      <c r="A31" s="21" t="s">
        <v>52</v>
      </c>
      <c r="B31" s="74" t="s">
        <v>53</v>
      </c>
      <c r="C31" s="69"/>
    </row>
    <row r="32" spans="1:11" x14ac:dyDescent="0.2">
      <c r="A32" s="21" t="s">
        <v>54</v>
      </c>
      <c r="B32" s="74" t="s">
        <v>55</v>
      </c>
      <c r="C32" s="69"/>
      <c r="E32" s="3"/>
      <c r="F32" s="3"/>
    </row>
    <row r="33" spans="1:11" x14ac:dyDescent="0.2">
      <c r="A33" s="21" t="s">
        <v>56</v>
      </c>
      <c r="B33" s="74" t="s">
        <v>57</v>
      </c>
      <c r="C33" s="69"/>
      <c r="G33" s="3"/>
      <c r="H33" s="3"/>
      <c r="I33" s="3"/>
      <c r="J33" s="3"/>
      <c r="K33" s="3"/>
    </row>
    <row r="34" spans="1:11" x14ac:dyDescent="0.2">
      <c r="A34" s="21" t="s">
        <v>58</v>
      </c>
      <c r="B34" s="74" t="s">
        <v>59</v>
      </c>
      <c r="C34" s="69"/>
      <c r="G34" s="3"/>
      <c r="H34" s="3"/>
      <c r="I34" s="3"/>
      <c r="J34" s="3"/>
      <c r="K34" s="3"/>
    </row>
    <row r="35" spans="1:11" ht="39.75" customHeight="1" x14ac:dyDescent="0.25">
      <c r="A35" s="16" t="s">
        <v>60</v>
      </c>
      <c r="B35" s="69"/>
      <c r="C35" s="69"/>
    </row>
    <row r="36" spans="1:11" x14ac:dyDescent="0.2">
      <c r="A36" s="21" t="s">
        <v>61</v>
      </c>
      <c r="B36" s="74" t="s">
        <v>62</v>
      </c>
      <c r="C36" s="69"/>
      <c r="I36" s="3"/>
    </row>
    <row r="37" spans="1:11" x14ac:dyDescent="0.2">
      <c r="A37" s="44" t="s">
        <v>63</v>
      </c>
      <c r="B37" s="74" t="s">
        <v>64</v>
      </c>
      <c r="C37" s="69"/>
    </row>
    <row r="38" spans="1:11" x14ac:dyDescent="0.2">
      <c r="A38" s="21" t="s">
        <v>65</v>
      </c>
      <c r="B38" s="74" t="s">
        <v>66</v>
      </c>
      <c r="C38" s="69"/>
    </row>
    <row r="39" spans="1:11" x14ac:dyDescent="0.2">
      <c r="A39" s="21" t="s">
        <v>67</v>
      </c>
      <c r="B39" s="74" t="s">
        <v>68</v>
      </c>
      <c r="C39" s="69"/>
    </row>
    <row r="40" spans="1:11" x14ac:dyDescent="0.2">
      <c r="A40" s="21" t="s">
        <v>69</v>
      </c>
      <c r="B40" s="74" t="s">
        <v>70</v>
      </c>
      <c r="C40" s="69"/>
    </row>
    <row r="41" spans="1:11" x14ac:dyDescent="0.2">
      <c r="A41" s="21" t="s">
        <v>71</v>
      </c>
      <c r="B41" s="74" t="s">
        <v>72</v>
      </c>
      <c r="C41" s="69"/>
    </row>
    <row r="42" spans="1:11" x14ac:dyDescent="0.2">
      <c r="A42" s="21" t="s">
        <v>73</v>
      </c>
      <c r="B42" s="74" t="s">
        <v>74</v>
      </c>
      <c r="C42" s="69"/>
    </row>
    <row r="43" spans="1:11" x14ac:dyDescent="0.2">
      <c r="A43" s="21" t="s">
        <v>75</v>
      </c>
      <c r="B43" s="74" t="s">
        <v>76</v>
      </c>
      <c r="C43" s="69"/>
    </row>
    <row r="44" spans="1:11" ht="37.5" customHeight="1" x14ac:dyDescent="0.25">
      <c r="A44" s="16" t="s">
        <v>77</v>
      </c>
      <c r="B44" s="74"/>
      <c r="C44" s="69"/>
    </row>
    <row r="45" spans="1:11" x14ac:dyDescent="0.2">
      <c r="A45" s="21" t="s">
        <v>78</v>
      </c>
      <c r="B45" s="74" t="s">
        <v>79</v>
      </c>
      <c r="C45" s="69"/>
    </row>
    <row r="46" spans="1:11" x14ac:dyDescent="0.2">
      <c r="A46" s="21" t="s">
        <v>80</v>
      </c>
      <c r="B46" s="74" t="s">
        <v>81</v>
      </c>
      <c r="C46" s="69"/>
    </row>
    <row r="47" spans="1:11" x14ac:dyDescent="0.2">
      <c r="A47" s="21" t="s">
        <v>82</v>
      </c>
      <c r="B47" s="74" t="s">
        <v>83</v>
      </c>
      <c r="C47" s="69"/>
    </row>
    <row r="48" spans="1:11" x14ac:dyDescent="0.2">
      <c r="A48" s="21" t="s">
        <v>84</v>
      </c>
      <c r="B48" s="74" t="s">
        <v>85</v>
      </c>
      <c r="C48" s="69"/>
    </row>
    <row r="49" spans="1:3" x14ac:dyDescent="0.2">
      <c r="A49" s="21" t="s">
        <v>86</v>
      </c>
      <c r="B49" s="74" t="s">
        <v>87</v>
      </c>
      <c r="C49" s="69"/>
    </row>
    <row r="50" spans="1:3" x14ac:dyDescent="0.2">
      <c r="A50" s="21" t="s">
        <v>88</v>
      </c>
      <c r="B50" s="74" t="s">
        <v>89</v>
      </c>
      <c r="C50" s="69"/>
    </row>
    <row r="51" spans="1:3" ht="33" customHeight="1" x14ac:dyDescent="0.25">
      <c r="A51" s="16" t="s">
        <v>90</v>
      </c>
      <c r="B51" s="69"/>
      <c r="C51" s="69"/>
    </row>
    <row r="52" spans="1:3" x14ac:dyDescent="0.2">
      <c r="A52" s="43" t="s">
        <v>91</v>
      </c>
      <c r="B52" s="74" t="s">
        <v>92</v>
      </c>
      <c r="C52" s="69"/>
    </row>
    <row r="53" spans="1:3" x14ac:dyDescent="0.2">
      <c r="A53" s="43" t="s">
        <v>93</v>
      </c>
      <c r="B53" s="74" t="s">
        <v>94</v>
      </c>
      <c r="C53" s="69"/>
    </row>
    <row r="54" spans="1:3" x14ac:dyDescent="0.2">
      <c r="A54" s="43" t="s">
        <v>95</v>
      </c>
      <c r="B54" s="74" t="s">
        <v>96</v>
      </c>
      <c r="C54" s="69"/>
    </row>
    <row r="55" spans="1:3" x14ac:dyDescent="0.2">
      <c r="C55" s="3"/>
    </row>
    <row r="56" spans="1:3" x14ac:dyDescent="0.2">
      <c r="C56" s="3"/>
    </row>
  </sheetData>
  <phoneticPr fontId="30" type="noConversion"/>
  <hyperlinks>
    <hyperlink ref="A6" location="'Table 1'!A1" display="Table 1:" xr:uid="{4725E012-6A09-4196-9300-24B32FB079BA}"/>
    <hyperlink ref="A8" location="'Table 2.1a'!A1" display="Table 2.1a:" xr:uid="{35C59FF1-6B28-44A6-BF3A-DA82B9D1E5D2}"/>
    <hyperlink ref="A9" location="'Table 2.1b'!A1" display="Table 2.1b:" xr:uid="{C7E3EAF2-48D5-4492-A319-98407846B178}"/>
    <hyperlink ref="A11" location="'Table 2.2'!A1" display="Table 2.2:" xr:uid="{C118EB00-2DD6-444D-A8D9-8B27E11A1D6D}"/>
    <hyperlink ref="A12" location="'Table 2.3a'!A1" display="Table 2.3a:" xr:uid="{22006A02-1366-437E-BD72-72F191F397A5}"/>
    <hyperlink ref="A13" location="'Table 2.3b'!A1" display="Table 2.3b:" xr:uid="{81735562-CA3A-462F-A9AC-3BD06317B6AA}"/>
    <hyperlink ref="A14" location="'Table 2.4a'!A1" display="Table 2.4a:" xr:uid="{0883933D-86F0-4E38-B5BC-C63A6F691CEE}"/>
    <hyperlink ref="A15" location="'Table 2.4b'!A1" display="Table 2.4b:" xr:uid="{E76559D8-6798-42EC-8FAA-B7EB0AD4F982}"/>
    <hyperlink ref="A16" location="'Table 2.5'!A1" display="Table 2.5:" xr:uid="{1B6F27DD-7F44-4430-8142-C11D59768562}"/>
    <hyperlink ref="A17" location="'Table 2.6'!A1" display="Table 2.6:" xr:uid="{DD50160E-3263-4159-9508-7F256F3DE26F}"/>
    <hyperlink ref="A19" location="'Table 2.8'!A1" display="Table 2.8:" xr:uid="{D9278F59-9C84-4E57-B91B-4C28450CD808}"/>
    <hyperlink ref="A20" location="'Table 2.9a'!A1" display="Table 2.9a:" xr:uid="{EB8D6F3F-2E3E-4828-80DA-9D889184DB9A}"/>
    <hyperlink ref="A21" location="'Table 2.9b'!A1" display="Table 2.9b:" xr:uid="{E4C5A354-AEDC-483E-B743-9884B5932BDE}"/>
    <hyperlink ref="A22" location="'Table 2.9c'!A1" display="Table 2.9c:" xr:uid="{B005F8D7-468D-49AD-8D5E-7681C8E89222}"/>
    <hyperlink ref="A23" location="'Table 2.10'!A1" display="Table 2.10:" xr:uid="{E4238E96-A5D9-44F2-9CD2-D450173B3EA6}"/>
    <hyperlink ref="A24" location="'Table 2.11'!A1" display="Table 2.11:" xr:uid="{DCEB139B-4EEB-4274-9A7A-8F13428ADD4B}"/>
    <hyperlink ref="A25" location="'Table 2.12'!A1" display="Table 2.12:" xr:uid="{2113E474-EF26-417C-A9BB-A1C58D6EE177}"/>
    <hyperlink ref="A27" location="'Table 3.1a'!A1" display="Table 3.1a:" xr:uid="{2732ADEF-4013-4D37-8116-719C42743197}"/>
    <hyperlink ref="A28" location="'Table 3.1b'!A1" display="Table 3.1b:" xr:uid="{80E58812-FA42-409A-8032-513B4167E439}"/>
    <hyperlink ref="A29" location="'Table 3.2'!A1" display="Table 3.2:" xr:uid="{BD3680BE-8B1D-4094-8E2F-6E6763670702}"/>
    <hyperlink ref="A30" location="'Table 3.3'!A1" display="Table 3.3:" xr:uid="{88CF0357-1E47-4316-9E63-B045791C484E}"/>
    <hyperlink ref="A31" location="'Table 3.4'!A1" display="Table 3.4:" xr:uid="{290B7AFB-101F-45C5-97DE-6EBA628B3984}"/>
    <hyperlink ref="A32" location="'Table 3.5'!A1" display="Table 3.5:" xr:uid="{AC85B953-AA36-42B0-9454-C0E3ABBF16E0}"/>
    <hyperlink ref="A33" location="'Table 3.6'!A1" display="Table 3.6:" xr:uid="{6CBCED82-5942-4C04-8634-5251D68106C1}"/>
    <hyperlink ref="A38" location="'Table 4.2'!A1" display="Table 4.2:" xr:uid="{C14D82A5-F10E-4E61-AD17-AC02865F2D60}"/>
    <hyperlink ref="A39" location="'Table 4.3'!A1" display="Table 4.3:" xr:uid="{7DBE9BFF-00B3-485D-BCE7-0D9D591BBF80}"/>
    <hyperlink ref="A40" location="'Table 4.4'!A1" display="Table 4.4:" xr:uid="{F33F1212-4D61-4662-A3EF-E703186E229D}"/>
    <hyperlink ref="A41" location="'Table 4.5'!A1" display="Table 4.5:" xr:uid="{AD882DB2-01C0-4342-ADC6-7A351F950C4B}"/>
    <hyperlink ref="A42" location="'Table 4.6'!A1" display="Table 4.6:" xr:uid="{906F915D-5F02-416D-B60E-127904F2B49D}"/>
    <hyperlink ref="A43" location="'Table 4.7'!A1" display="Table 4.7:" xr:uid="{0437CF7E-8003-44C3-917F-6A1C47FC382E}"/>
    <hyperlink ref="A45" location="'Table 5.1'!A1" display="Table 5.1:" xr:uid="{D1F35E43-741F-4F26-A4B4-2E32FD7E6340}"/>
    <hyperlink ref="A46" location="'Table 5.2'!A1" display="Table 5.2:" xr:uid="{3CD62B21-26B3-4520-A138-F834E3301A25}"/>
    <hyperlink ref="A47" location="'Table 5.3'!A1" display="Table 5.3:" xr:uid="{39C979F6-320B-4C94-B343-B4EC9703E783}"/>
    <hyperlink ref="A48" location="'Table 5.4'!A1" display="Table 5.4:" xr:uid="{5B361F2B-2FED-425B-96BF-847C40ACD519}"/>
    <hyperlink ref="A49" location="'Table 5.5'!A1" display="Table 5.5:" xr:uid="{1DB6922C-7FBE-4E71-96AF-DC7E12D1218E}"/>
    <hyperlink ref="A50" location="'Table 5.6'!A1" display="Table 5.6:" xr:uid="{C465FBE1-F8EE-4EDF-B6D8-251B758944D2}"/>
    <hyperlink ref="A52" location="'Annex 1'!A1" display="Annex 1: " xr:uid="{5FC24158-3DAC-475E-87F9-6793CA67AD88}"/>
    <hyperlink ref="A53" location="'Annex 2'!A1" display="Annex 2: " xr:uid="{C958D289-243F-4F39-926E-D8DAE49C4EA1}"/>
    <hyperlink ref="A54" location="'Annex 3'!A1" display="Annex 3: " xr:uid="{9AE8C2A5-E0D0-4F08-9C4A-A67FBAAA8CFF}"/>
    <hyperlink ref="A4" r:id="rId1" xr:uid="{2909A9D0-44FB-4067-A31C-1BDDF67666EA}"/>
    <hyperlink ref="A10" location="'Table 2.1c'!A1" display="Table 2.1c:" xr:uid="{F42CA9D1-4973-4AFD-A8E6-4D6C57EA590B}"/>
    <hyperlink ref="A37" location="'Table 4.1b'!A1" display="Table 4.1b:" xr:uid="{1D7AD621-10B2-4239-8266-6C5DED1BA25B}"/>
    <hyperlink ref="A36" location="'Table 4.1a'!A1" display="Table 4.1a:" xr:uid="{A08E3BAD-7F03-4203-9BE1-6238073C45C1}"/>
    <hyperlink ref="A34" location="'Table 3.7'!A1" display="Table 3.7:" xr:uid="{0AC2CFD6-FAEA-4BC8-88B1-A41A15FB36E8}"/>
    <hyperlink ref="A18" location="'Table 2.7'!A1" display="Table 2.7:" xr:uid="{349421B4-535F-4763-8304-7642ADBE8260}"/>
  </hyperlinks>
  <pageMargins left="0.7" right="0.7" top="0.75" bottom="0.75" header="0.3" footer="0.3"/>
  <pageSetup orientation="portrait" r:id="rId2"/>
  <drawing r:id="rId3"/>
  <tableParts count="1">
    <tablePart r:id="rId4"/>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C8762-635B-42D5-808F-93006EB40FDA}">
  <dimension ref="A1:J9"/>
  <sheetViews>
    <sheetView showGridLines="0" workbookViewId="0">
      <selection activeCell="B6" sqref="B6"/>
    </sheetView>
  </sheetViews>
  <sheetFormatPr defaultColWidth="8.77734375" defaultRowHeight="15" x14ac:dyDescent="0.2"/>
  <cols>
    <col min="1" max="1" width="24.21875" style="5" customWidth="1"/>
    <col min="2" max="2" width="13.6640625" style="5" customWidth="1"/>
    <col min="3" max="10" width="9.77734375" style="5" bestFit="1" customWidth="1"/>
    <col min="11" max="16384" width="8.77734375" style="5"/>
  </cols>
  <sheetData>
    <row r="1" spans="1:10" ht="17.25" x14ac:dyDescent="0.25">
      <c r="A1" s="6" t="s">
        <v>437</v>
      </c>
      <c r="B1" s="6"/>
      <c r="C1" s="6"/>
      <c r="D1" s="360" t="s">
        <v>122</v>
      </c>
      <c r="E1" s="360"/>
      <c r="F1" s="6"/>
      <c r="G1" s="6"/>
      <c r="H1" s="6"/>
      <c r="I1" s="6"/>
      <c r="J1" s="6"/>
    </row>
    <row r="2" spans="1:10" s="34" customFormat="1" ht="39" customHeight="1" x14ac:dyDescent="0.2">
      <c r="A2" s="19" t="s">
        <v>283</v>
      </c>
      <c r="B2" s="89"/>
      <c r="C2" s="89"/>
      <c r="D2" s="89"/>
      <c r="E2" s="88" t="s">
        <v>97</v>
      </c>
      <c r="F2" s="64"/>
    </row>
    <row r="3" spans="1:10" ht="15.75" x14ac:dyDescent="0.25">
      <c r="A3" s="99" t="s">
        <v>438</v>
      </c>
      <c r="B3" s="100" t="s">
        <v>132</v>
      </c>
      <c r="C3" s="100" t="s">
        <v>133</v>
      </c>
    </row>
    <row r="4" spans="1:10" x14ac:dyDescent="0.2">
      <c r="A4" s="90" t="s">
        <v>439</v>
      </c>
      <c r="B4" s="186">
        <v>12971</v>
      </c>
      <c r="C4" s="186">
        <v>16613</v>
      </c>
    </row>
    <row r="5" spans="1:10" ht="21.75" customHeight="1" x14ac:dyDescent="0.2">
      <c r="A5" s="9" t="s">
        <v>440</v>
      </c>
      <c r="B5" s="187">
        <v>5985</v>
      </c>
      <c r="C5" s="187">
        <v>6088</v>
      </c>
    </row>
    <row r="6" spans="1:10" x14ac:dyDescent="0.2">
      <c r="A6" s="274" t="s">
        <v>279</v>
      </c>
      <c r="B6" s="307">
        <f>SUM(B4:B5)</f>
        <v>18956</v>
      </c>
      <c r="C6" s="307">
        <f>SUM(C4:C5)</f>
        <v>22701</v>
      </c>
    </row>
    <row r="7" spans="1:10" x14ac:dyDescent="0.2">
      <c r="A7" s="3"/>
      <c r="B7" s="3"/>
      <c r="C7" s="13" t="s">
        <v>137</v>
      </c>
    </row>
    <row r="8" spans="1:10" x14ac:dyDescent="0.2">
      <c r="A8" s="12" t="s">
        <v>97</v>
      </c>
      <c r="B8" s="10"/>
      <c r="C8" s="10"/>
      <c r="D8" s="10"/>
      <c r="E8" s="10"/>
      <c r="F8" s="10"/>
      <c r="G8" s="10"/>
    </row>
    <row r="9" spans="1:10" x14ac:dyDescent="0.2">
      <c r="A9" s="10" t="s">
        <v>441</v>
      </c>
      <c r="B9" s="10"/>
      <c r="C9" s="10"/>
      <c r="D9" s="10"/>
      <c r="E9" s="10"/>
      <c r="F9" s="10"/>
      <c r="G9" s="10"/>
    </row>
  </sheetData>
  <mergeCells count="1">
    <mergeCell ref="D1:E1"/>
  </mergeCells>
  <hyperlinks>
    <hyperlink ref="D1" location="Contents!A1" display="Contents" xr:uid="{BB7CA8B9-82DE-4E49-80EA-396A8CE861E2}"/>
    <hyperlink ref="E2" location="Notes!A1" display="Notes" xr:uid="{902E4B75-E280-4B39-B0D5-7E3395B1E391}"/>
  </hyperlinks>
  <pageMargins left="0.7" right="0.7" top="0.75" bottom="0.75" header="0.3" footer="0.3"/>
  <pageSetup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60D70-61F3-4133-A488-B5C8773221A9}">
  <dimension ref="A1:G13"/>
  <sheetViews>
    <sheetView workbookViewId="0">
      <selection activeCell="E1" sqref="E1:F1"/>
    </sheetView>
  </sheetViews>
  <sheetFormatPr defaultColWidth="8.77734375" defaultRowHeight="15" x14ac:dyDescent="0.2"/>
  <cols>
    <col min="1" max="1" width="42.77734375" style="5" customWidth="1"/>
    <col min="2" max="3" width="9.77734375" style="5" bestFit="1" customWidth="1"/>
    <col min="4" max="4" width="18.6640625" style="5" customWidth="1"/>
    <col min="5" max="9" width="9.77734375" style="5" bestFit="1" customWidth="1"/>
    <col min="10" max="16384" width="8.77734375" style="5"/>
  </cols>
  <sheetData>
    <row r="1" spans="1:7" ht="17.25" x14ac:dyDescent="0.25">
      <c r="A1" s="6" t="s">
        <v>442</v>
      </c>
      <c r="B1" s="360"/>
      <c r="C1" s="360"/>
      <c r="D1" s="6"/>
      <c r="E1" s="360" t="s">
        <v>122</v>
      </c>
      <c r="F1" s="360"/>
    </row>
    <row r="2" spans="1:7" x14ac:dyDescent="0.2">
      <c r="A2" s="23" t="s">
        <v>283</v>
      </c>
      <c r="B2" s="7"/>
      <c r="C2" s="88"/>
      <c r="D2" s="7"/>
      <c r="E2" s="7"/>
      <c r="F2" s="88" t="s">
        <v>97</v>
      </c>
    </row>
    <row r="3" spans="1:7" ht="44.25" customHeight="1" x14ac:dyDescent="0.25">
      <c r="A3" s="65" t="s">
        <v>443</v>
      </c>
      <c r="B3" s="97" t="s">
        <v>132</v>
      </c>
      <c r="C3" s="100" t="s">
        <v>133</v>
      </c>
      <c r="D3" s="37" t="s">
        <v>444</v>
      </c>
    </row>
    <row r="4" spans="1:7" x14ac:dyDescent="0.2">
      <c r="A4" s="92" t="s">
        <v>445</v>
      </c>
      <c r="B4" s="93">
        <v>15909</v>
      </c>
      <c r="C4" s="273">
        <v>16237</v>
      </c>
      <c r="D4" s="341">
        <f>(Table2.4b[[#This Row],[2025]]-Table2.4b[[#This Row],[2024]])/Table2.4b[[#This Row],[2024]]</f>
        <v>2.061726067006097E-2</v>
      </c>
    </row>
    <row r="5" spans="1:7" x14ac:dyDescent="0.2">
      <c r="A5" s="36" t="s">
        <v>446</v>
      </c>
      <c r="B5" s="98">
        <v>12603</v>
      </c>
      <c r="C5" s="98">
        <v>12519</v>
      </c>
      <c r="D5" s="340">
        <f>(Table2.4b[[#This Row],[2025]]-Table2.4b[[#This Row],[2024]])/Table2.4b[[#This Row],[2024]]</f>
        <v>-6.6650797429183527E-3</v>
      </c>
    </row>
    <row r="6" spans="1:7" x14ac:dyDescent="0.2">
      <c r="A6" s="3"/>
      <c r="B6" s="13" t="s">
        <v>137</v>
      </c>
    </row>
    <row r="7" spans="1:7" x14ac:dyDescent="0.2">
      <c r="A7" s="12" t="s">
        <v>97</v>
      </c>
    </row>
    <row r="8" spans="1:7" x14ac:dyDescent="0.2">
      <c r="A8" s="12" t="s">
        <v>447</v>
      </c>
      <c r="B8" s="40"/>
      <c r="C8" s="40"/>
      <c r="D8" s="40"/>
      <c r="E8" s="40"/>
      <c r="F8" s="40"/>
      <c r="G8" s="40"/>
    </row>
    <row r="9" spans="1:7" x14ac:dyDescent="0.2">
      <c r="A9" s="10" t="s">
        <v>448</v>
      </c>
      <c r="B9" s="40"/>
      <c r="C9" s="40"/>
      <c r="D9" s="40"/>
      <c r="E9" s="40"/>
      <c r="F9" s="40"/>
      <c r="G9" s="40"/>
    </row>
    <row r="10" spans="1:7" x14ac:dyDescent="0.2">
      <c r="A10" s="12" t="s">
        <v>449</v>
      </c>
      <c r="B10" s="40"/>
      <c r="C10" s="40"/>
      <c r="D10" s="40"/>
      <c r="E10" s="40"/>
      <c r="F10" s="40"/>
      <c r="G10" s="40"/>
    </row>
    <row r="11" spans="1:7" x14ac:dyDescent="0.2">
      <c r="A11" s="10" t="s">
        <v>450</v>
      </c>
      <c r="B11" s="10"/>
      <c r="C11" s="10"/>
      <c r="D11" s="10"/>
    </row>
    <row r="12" spans="1:7" x14ac:dyDescent="0.2">
      <c r="A12" s="10" t="s">
        <v>451</v>
      </c>
      <c r="B12" s="10"/>
      <c r="C12" s="10"/>
      <c r="D12" s="10"/>
    </row>
    <row r="13" spans="1:7" x14ac:dyDescent="0.2">
      <c r="A13" s="10"/>
      <c r="B13" s="10"/>
      <c r="C13" s="10"/>
      <c r="D13" s="10"/>
    </row>
  </sheetData>
  <mergeCells count="2">
    <mergeCell ref="B1:C1"/>
    <mergeCell ref="E1:F1"/>
  </mergeCells>
  <phoneticPr fontId="30" type="noConversion"/>
  <hyperlinks>
    <hyperlink ref="E1" location="Contents!A1" display="Contents" xr:uid="{D061752B-B2F7-455D-972B-DB59F9D027DC}"/>
    <hyperlink ref="F2" location="Notes!A1" display="Notes" xr:uid="{4714C047-B719-48A3-BE70-6E3EEE9CE5A7}"/>
  </hyperlinks>
  <pageMargins left="0.7" right="0.7" top="0.75" bottom="0.75" header="0.3" footer="0.3"/>
  <pageSetup paperSize="9" orientation="portrait"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4586B-F0EC-48DD-86EB-B49D39971435}">
  <dimension ref="A1:L31"/>
  <sheetViews>
    <sheetView workbookViewId="0">
      <selection activeCell="D46" sqref="D46"/>
    </sheetView>
  </sheetViews>
  <sheetFormatPr defaultColWidth="8.77734375" defaultRowHeight="15" x14ac:dyDescent="0.2"/>
  <cols>
    <col min="1" max="1" width="24.21875" style="69" customWidth="1"/>
    <col min="2" max="2" width="14.44140625" style="69" customWidth="1"/>
    <col min="3" max="3" width="15.21875" style="69" customWidth="1"/>
    <col min="4" max="4" width="14" style="69" customWidth="1"/>
    <col min="5" max="5" width="14.44140625" style="69" customWidth="1"/>
    <col min="6" max="6" width="14.21875" style="69" customWidth="1"/>
    <col min="7" max="7" width="11.21875" style="69" customWidth="1"/>
    <col min="8" max="9" width="9.77734375" style="69" bestFit="1" customWidth="1"/>
    <col min="10" max="16384" width="8.77734375" style="69"/>
  </cols>
  <sheetData>
    <row r="1" spans="1:7" ht="17.25" x14ac:dyDescent="0.25">
      <c r="A1" s="67" t="s">
        <v>452</v>
      </c>
      <c r="B1" s="67"/>
      <c r="C1" s="67"/>
      <c r="D1" s="67"/>
      <c r="E1" s="67"/>
      <c r="F1" s="360" t="s">
        <v>122</v>
      </c>
      <c r="G1" s="360"/>
    </row>
    <row r="2" spans="1:7" x14ac:dyDescent="0.2">
      <c r="A2" s="107" t="s">
        <v>283</v>
      </c>
      <c r="B2" s="71"/>
      <c r="C2" s="71"/>
      <c r="D2" s="71"/>
      <c r="F2" s="71"/>
      <c r="G2" s="88" t="s">
        <v>97</v>
      </c>
    </row>
    <row r="3" spans="1:7" s="68" customFormat="1" ht="47.25" x14ac:dyDescent="0.25">
      <c r="A3" s="109" t="s">
        <v>453</v>
      </c>
      <c r="B3" s="189" t="s">
        <v>454</v>
      </c>
      <c r="C3" s="189" t="s">
        <v>455</v>
      </c>
      <c r="D3" s="189" t="s">
        <v>456</v>
      </c>
      <c r="E3" s="189" t="s">
        <v>457</v>
      </c>
      <c r="F3" s="189" t="s">
        <v>458</v>
      </c>
      <c r="G3" s="189" t="s">
        <v>459</v>
      </c>
    </row>
    <row r="4" spans="1:7" x14ac:dyDescent="0.2">
      <c r="A4" s="110"/>
      <c r="B4" s="31"/>
      <c r="C4" s="31"/>
      <c r="D4" s="31"/>
      <c r="E4" s="31"/>
      <c r="F4" s="31"/>
      <c r="G4" s="31"/>
    </row>
    <row r="5" spans="1:7" x14ac:dyDescent="0.2">
      <c r="A5" s="50" t="s">
        <v>460</v>
      </c>
      <c r="B5" s="81">
        <v>7200</v>
      </c>
      <c r="C5" s="81">
        <v>24137</v>
      </c>
      <c r="D5" s="81">
        <v>31337</v>
      </c>
      <c r="E5" s="81">
        <v>6705</v>
      </c>
      <c r="F5" s="81">
        <v>23279</v>
      </c>
      <c r="G5" s="81">
        <v>29984</v>
      </c>
    </row>
    <row r="6" spans="1:7" x14ac:dyDescent="0.2">
      <c r="A6" s="50" t="s">
        <v>461</v>
      </c>
      <c r="B6" s="81">
        <v>6708</v>
      </c>
      <c r="C6" s="81">
        <v>38746</v>
      </c>
      <c r="D6" s="81">
        <v>45454</v>
      </c>
      <c r="E6" s="81">
        <v>6917</v>
      </c>
      <c r="F6" s="81">
        <v>37058</v>
      </c>
      <c r="G6" s="81">
        <v>43975</v>
      </c>
    </row>
    <row r="7" spans="1:7" x14ac:dyDescent="0.2">
      <c r="A7" s="50" t="s">
        <v>462</v>
      </c>
      <c r="B7" s="81">
        <v>6226</v>
      </c>
      <c r="C7" s="81">
        <v>48958</v>
      </c>
      <c r="D7" s="81">
        <v>55184</v>
      </c>
      <c r="E7" s="81">
        <v>6250</v>
      </c>
      <c r="F7" s="81">
        <v>48170</v>
      </c>
      <c r="G7" s="81">
        <v>54420</v>
      </c>
    </row>
    <row r="8" spans="1:7" x14ac:dyDescent="0.2">
      <c r="A8" s="50" t="s">
        <v>463</v>
      </c>
      <c r="B8" s="81">
        <v>5919</v>
      </c>
      <c r="C8" s="81">
        <v>54702</v>
      </c>
      <c r="D8" s="81">
        <v>60621</v>
      </c>
      <c r="E8" s="81">
        <v>5809</v>
      </c>
      <c r="F8" s="81">
        <v>53770</v>
      </c>
      <c r="G8" s="81">
        <v>59579</v>
      </c>
    </row>
    <row r="9" spans="1:7" x14ac:dyDescent="0.2">
      <c r="A9" s="50" t="s">
        <v>464</v>
      </c>
      <c r="B9" s="81">
        <v>5904</v>
      </c>
      <c r="C9" s="81">
        <v>54879</v>
      </c>
      <c r="D9" s="81">
        <v>60783</v>
      </c>
      <c r="E9" s="81">
        <v>5468</v>
      </c>
      <c r="F9" s="81">
        <v>55599</v>
      </c>
      <c r="G9" s="81">
        <v>61067</v>
      </c>
    </row>
    <row r="10" spans="1:7" x14ac:dyDescent="0.2">
      <c r="A10" s="50" t="s">
        <v>465</v>
      </c>
      <c r="B10" s="81">
        <v>5280</v>
      </c>
      <c r="C10" s="81">
        <v>52038</v>
      </c>
      <c r="D10" s="81">
        <v>57318</v>
      </c>
      <c r="E10" s="81">
        <v>5390</v>
      </c>
      <c r="F10" s="81">
        <v>53337</v>
      </c>
      <c r="G10" s="81">
        <v>58727</v>
      </c>
    </row>
    <row r="11" spans="1:7" x14ac:dyDescent="0.2">
      <c r="A11" s="50" t="s">
        <v>466</v>
      </c>
      <c r="B11" s="81">
        <v>4950</v>
      </c>
      <c r="C11" s="81">
        <v>49849</v>
      </c>
      <c r="D11" s="81">
        <v>54799</v>
      </c>
      <c r="E11" s="81">
        <v>4825</v>
      </c>
      <c r="F11" s="81">
        <v>48895</v>
      </c>
      <c r="G11" s="81">
        <v>53720</v>
      </c>
    </row>
    <row r="12" spans="1:7" x14ac:dyDescent="0.2">
      <c r="A12" s="50" t="s">
        <v>467</v>
      </c>
      <c r="B12" s="81">
        <v>4512</v>
      </c>
      <c r="C12" s="81">
        <v>44330</v>
      </c>
      <c r="D12" s="81">
        <v>48842</v>
      </c>
      <c r="E12" s="81">
        <v>4461</v>
      </c>
      <c r="F12" s="81">
        <v>46343</v>
      </c>
      <c r="G12" s="81">
        <v>50804</v>
      </c>
    </row>
    <row r="13" spans="1:7" x14ac:dyDescent="0.2">
      <c r="A13" s="50" t="s">
        <v>468</v>
      </c>
      <c r="B13" s="81">
        <v>3789</v>
      </c>
      <c r="C13" s="81">
        <v>39028</v>
      </c>
      <c r="D13" s="81">
        <v>42817</v>
      </c>
      <c r="E13" s="81">
        <v>4073</v>
      </c>
      <c r="F13" s="81">
        <v>40662</v>
      </c>
      <c r="G13" s="81">
        <v>44735</v>
      </c>
    </row>
    <row r="14" spans="1:7" x14ac:dyDescent="0.2">
      <c r="A14" s="50" t="s">
        <v>469</v>
      </c>
      <c r="B14" s="81">
        <v>3043</v>
      </c>
      <c r="C14" s="81">
        <v>33997</v>
      </c>
      <c r="D14" s="81">
        <v>37040</v>
      </c>
      <c r="E14" s="81">
        <v>3449</v>
      </c>
      <c r="F14" s="81">
        <v>35327</v>
      </c>
      <c r="G14" s="81">
        <v>38776</v>
      </c>
    </row>
    <row r="15" spans="1:7" x14ac:dyDescent="0.2">
      <c r="A15" s="50" t="s">
        <v>470</v>
      </c>
      <c r="B15" s="81">
        <v>2417</v>
      </c>
      <c r="C15" s="81">
        <v>29074</v>
      </c>
      <c r="D15" s="81">
        <v>31491</v>
      </c>
      <c r="E15" s="81">
        <v>2732</v>
      </c>
      <c r="F15" s="81">
        <v>30233</v>
      </c>
      <c r="G15" s="81">
        <v>32965</v>
      </c>
    </row>
    <row r="16" spans="1:7" ht="15" customHeight="1" x14ac:dyDescent="0.2">
      <c r="A16" s="50" t="s">
        <v>471</v>
      </c>
      <c r="B16" s="81">
        <v>2059</v>
      </c>
      <c r="C16" s="81">
        <v>25029</v>
      </c>
      <c r="D16" s="81">
        <v>27088</v>
      </c>
      <c r="E16" s="81">
        <v>2151</v>
      </c>
      <c r="F16" s="81">
        <v>25600</v>
      </c>
      <c r="G16" s="81">
        <v>27751</v>
      </c>
    </row>
    <row r="17" spans="1:12" x14ac:dyDescent="0.2">
      <c r="A17" s="50" t="s">
        <v>472</v>
      </c>
      <c r="B17" s="81">
        <v>1986</v>
      </c>
      <c r="C17" s="81">
        <v>22419</v>
      </c>
      <c r="D17" s="81">
        <v>24405</v>
      </c>
      <c r="E17" s="81">
        <v>1840</v>
      </c>
      <c r="F17" s="81">
        <v>21622</v>
      </c>
      <c r="G17" s="81">
        <v>23462</v>
      </c>
    </row>
    <row r="18" spans="1:12" x14ac:dyDescent="0.2">
      <c r="A18" s="50" t="s">
        <v>473</v>
      </c>
      <c r="B18" s="81">
        <v>1822</v>
      </c>
      <c r="C18" s="81">
        <v>18810</v>
      </c>
      <c r="D18" s="81">
        <v>20632</v>
      </c>
      <c r="E18" s="81">
        <v>1754</v>
      </c>
      <c r="F18" s="81">
        <v>19240</v>
      </c>
      <c r="G18" s="81">
        <v>20994</v>
      </c>
    </row>
    <row r="19" spans="1:12" x14ac:dyDescent="0.2">
      <c r="A19" s="50" t="s">
        <v>474</v>
      </c>
      <c r="B19" s="81">
        <v>1587</v>
      </c>
      <c r="C19" s="81">
        <v>16373</v>
      </c>
      <c r="D19" s="81">
        <v>17960</v>
      </c>
      <c r="E19" s="81">
        <v>1580</v>
      </c>
      <c r="F19" s="81">
        <v>15720</v>
      </c>
      <c r="G19" s="81">
        <v>17300</v>
      </c>
    </row>
    <row r="20" spans="1:12" x14ac:dyDescent="0.2">
      <c r="A20" s="50" t="s">
        <v>475</v>
      </c>
      <c r="B20" s="81">
        <v>1386</v>
      </c>
      <c r="C20" s="81">
        <v>12830</v>
      </c>
      <c r="D20" s="81">
        <v>14216</v>
      </c>
      <c r="E20" s="81">
        <v>1321</v>
      </c>
      <c r="F20" s="81">
        <v>12999</v>
      </c>
      <c r="G20" s="81">
        <v>14320</v>
      </c>
    </row>
    <row r="21" spans="1:12" s="72" customFormat="1" ht="33.75" customHeight="1" x14ac:dyDescent="0.2">
      <c r="A21" s="215" t="s">
        <v>279</v>
      </c>
      <c r="B21" s="216">
        <f>SUM(B5:B20)</f>
        <v>64788</v>
      </c>
      <c r="C21" s="216">
        <f>SUM(C5:C20)</f>
        <v>565199</v>
      </c>
      <c r="D21" s="216">
        <f t="shared" ref="D21" si="0">SUM(D5:D20)</f>
        <v>629987</v>
      </c>
      <c r="E21" s="216">
        <f>SUM(E5:E20)</f>
        <v>64725</v>
      </c>
      <c r="F21" s="216">
        <f t="shared" ref="F21:G21" si="1">SUM(F5:F20)</f>
        <v>567854</v>
      </c>
      <c r="G21" s="216">
        <f t="shared" si="1"/>
        <v>632579</v>
      </c>
    </row>
    <row r="22" spans="1:12" s="72" customFormat="1" ht="28.15" customHeight="1" x14ac:dyDescent="0.2">
      <c r="A22" s="266" t="s">
        <v>476</v>
      </c>
      <c r="B22" s="267"/>
      <c r="C22" s="267"/>
      <c r="D22" s="267"/>
      <c r="E22" s="268">
        <f>(E21-B21)/B21</f>
        <v>-9.7240229672161508E-4</v>
      </c>
      <c r="F22" s="268">
        <f>(F21-C21)/C21</f>
        <v>4.6974605404468163E-3</v>
      </c>
      <c r="G22" s="268">
        <f>(G21-D21)/D21</f>
        <v>4.114370613996797E-3</v>
      </c>
    </row>
    <row r="23" spans="1:12" x14ac:dyDescent="0.2">
      <c r="A23" s="74"/>
      <c r="B23" s="74"/>
      <c r="C23" s="74"/>
      <c r="D23" s="74"/>
      <c r="E23" s="74"/>
      <c r="F23" s="74"/>
      <c r="G23" s="76" t="s">
        <v>137</v>
      </c>
    </row>
    <row r="24" spans="1:12" x14ac:dyDescent="0.2">
      <c r="A24" s="77" t="s">
        <v>97</v>
      </c>
      <c r="B24" s="78"/>
      <c r="C24" s="78"/>
      <c r="D24" s="78"/>
      <c r="E24" s="78"/>
      <c r="F24" s="78"/>
    </row>
    <row r="25" spans="1:12" x14ac:dyDescent="0.2">
      <c r="A25" s="242" t="s">
        <v>477</v>
      </c>
      <c r="B25" s="111"/>
      <c r="C25" s="111"/>
      <c r="D25" s="111"/>
      <c r="E25" s="111"/>
      <c r="F25" s="111"/>
      <c r="G25" s="111"/>
      <c r="H25" s="78"/>
      <c r="I25" s="78"/>
      <c r="J25" s="78"/>
      <c r="K25" s="78"/>
      <c r="L25" s="78"/>
    </row>
    <row r="26" spans="1:12" x14ac:dyDescent="0.2">
      <c r="A26" s="112" t="s">
        <v>478</v>
      </c>
      <c r="B26" s="111"/>
      <c r="C26" s="111"/>
      <c r="D26" s="111"/>
      <c r="E26" s="111"/>
      <c r="F26" s="111"/>
      <c r="G26" s="111"/>
      <c r="H26" s="78"/>
      <c r="I26" s="78"/>
      <c r="J26" s="78"/>
      <c r="K26" s="78"/>
      <c r="L26" s="78"/>
    </row>
    <row r="27" spans="1:12" ht="21.75" customHeight="1" x14ac:dyDescent="0.2">
      <c r="A27" s="78" t="s">
        <v>479</v>
      </c>
      <c r="B27" s="113"/>
      <c r="C27" s="113"/>
      <c r="D27" s="113"/>
      <c r="E27" s="113"/>
      <c r="F27" s="113"/>
      <c r="G27" s="113"/>
      <c r="H27" s="78"/>
      <c r="I27" s="78"/>
      <c r="J27" s="78"/>
      <c r="K27" s="78"/>
      <c r="L27" s="78"/>
    </row>
    <row r="28" spans="1:12" x14ac:dyDescent="0.2">
      <c r="A28" s="78" t="s">
        <v>480</v>
      </c>
      <c r="B28" s="78"/>
      <c r="C28" s="78"/>
      <c r="D28" s="78"/>
      <c r="E28" s="78"/>
      <c r="F28" s="78"/>
      <c r="G28" s="78"/>
      <c r="H28" s="78"/>
      <c r="I28" s="78"/>
      <c r="J28" s="78"/>
      <c r="K28" s="78"/>
      <c r="L28" s="78"/>
    </row>
    <row r="29" spans="1:12" x14ac:dyDescent="0.2">
      <c r="A29" s="78" t="s">
        <v>481</v>
      </c>
      <c r="B29" s="78"/>
      <c r="C29" s="78"/>
      <c r="D29" s="78"/>
      <c r="E29" s="78"/>
      <c r="F29" s="78"/>
      <c r="G29" s="78"/>
      <c r="H29" s="78"/>
      <c r="I29" s="78"/>
      <c r="J29" s="78"/>
      <c r="K29" s="78"/>
      <c r="L29" s="78"/>
    </row>
    <row r="30" spans="1:12" x14ac:dyDescent="0.2">
      <c r="A30" s="78"/>
      <c r="B30" s="78"/>
      <c r="C30" s="78"/>
      <c r="D30" s="78"/>
      <c r="E30" s="78"/>
      <c r="F30" s="78"/>
      <c r="G30" s="78"/>
      <c r="H30" s="78"/>
      <c r="I30" s="78"/>
      <c r="J30" s="78"/>
      <c r="K30" s="78"/>
      <c r="L30" s="78"/>
    </row>
    <row r="31" spans="1:12" x14ac:dyDescent="0.2">
      <c r="A31" s="78"/>
      <c r="B31" s="78"/>
      <c r="C31" s="78"/>
      <c r="D31" s="78"/>
      <c r="E31" s="78"/>
      <c r="F31" s="78"/>
      <c r="G31" s="78"/>
      <c r="H31" s="78"/>
      <c r="I31" s="78"/>
      <c r="J31" s="78"/>
      <c r="K31" s="78"/>
      <c r="L31" s="78"/>
    </row>
  </sheetData>
  <mergeCells count="1">
    <mergeCell ref="F1:G1"/>
  </mergeCells>
  <phoneticPr fontId="30" type="noConversion"/>
  <hyperlinks>
    <hyperlink ref="F1" location="Contents!A1" display="Contents" xr:uid="{871CDCEF-3619-4CC8-AF5A-A3E087873207}"/>
    <hyperlink ref="G2" location="Notes!A1" display="Notes" xr:uid="{F5D9BBCE-7795-4A68-AB4B-F0AB495E9A7D}"/>
  </hyperlinks>
  <pageMargins left="0.7" right="0.7" top="0.75" bottom="0.75" header="0.3" footer="0.3"/>
  <pageSetup orientation="portrait"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96AF7-1666-42F6-AB20-C756936FF08E}">
  <dimension ref="A1:K9"/>
  <sheetViews>
    <sheetView workbookViewId="0">
      <selection activeCell="E4" sqref="E4"/>
    </sheetView>
  </sheetViews>
  <sheetFormatPr defaultColWidth="8.77734375" defaultRowHeight="15" x14ac:dyDescent="0.2"/>
  <cols>
    <col min="1" max="1" width="24.21875" style="69" customWidth="1"/>
    <col min="2" max="2" width="13.6640625" style="69" customWidth="1"/>
    <col min="3" max="3" width="10.6640625" style="69" customWidth="1"/>
    <col min="4" max="4" width="10.5546875" style="69" customWidth="1"/>
    <col min="5" max="5" width="11.33203125" style="69" customWidth="1"/>
    <col min="6" max="6" width="10.77734375" style="69" customWidth="1"/>
    <col min="7" max="8" width="9.77734375" style="69" bestFit="1" customWidth="1"/>
    <col min="9" max="16384" width="8.77734375" style="69"/>
  </cols>
  <sheetData>
    <row r="1" spans="1:11" ht="17.25" x14ac:dyDescent="0.25">
      <c r="A1" s="67" t="s">
        <v>482</v>
      </c>
      <c r="B1" s="67"/>
      <c r="C1" s="71"/>
      <c r="D1" s="71"/>
      <c r="E1" s="71"/>
      <c r="F1" s="360" t="s">
        <v>122</v>
      </c>
      <c r="G1" s="360"/>
      <c r="H1" s="67"/>
      <c r="I1" s="67"/>
      <c r="J1" s="67"/>
      <c r="K1" s="67"/>
    </row>
    <row r="2" spans="1:11" x14ac:dyDescent="0.2">
      <c r="A2" s="71" t="s">
        <v>283</v>
      </c>
      <c r="B2" s="71"/>
      <c r="C2" s="71"/>
      <c r="D2" s="71"/>
      <c r="E2" s="71"/>
      <c r="F2" s="71"/>
      <c r="G2" s="70" t="s">
        <v>97</v>
      </c>
    </row>
    <row r="3" spans="1:11" ht="58.15" customHeight="1" x14ac:dyDescent="0.25">
      <c r="A3" s="139" t="s">
        <v>483</v>
      </c>
      <c r="B3" s="143" t="s">
        <v>142</v>
      </c>
      <c r="C3" s="143" t="s">
        <v>143</v>
      </c>
      <c r="D3" s="143" t="s">
        <v>144</v>
      </c>
      <c r="E3" s="143" t="s">
        <v>145</v>
      </c>
      <c r="F3" s="143" t="s">
        <v>146</v>
      </c>
      <c r="G3" s="143" t="s">
        <v>147</v>
      </c>
      <c r="H3" s="68"/>
    </row>
    <row r="4" spans="1:11" x14ac:dyDescent="0.2">
      <c r="A4" s="50" t="s">
        <v>484</v>
      </c>
      <c r="B4" s="73">
        <v>11096</v>
      </c>
      <c r="C4" s="73">
        <v>5511</v>
      </c>
      <c r="D4" s="73">
        <v>4288</v>
      </c>
      <c r="E4" s="73">
        <v>15460</v>
      </c>
      <c r="F4" s="73">
        <v>5442</v>
      </c>
      <c r="G4" s="73">
        <v>2886</v>
      </c>
    </row>
    <row r="5" spans="1:11" ht="16.5" x14ac:dyDescent="0.2">
      <c r="A5" s="50" t="s">
        <v>485</v>
      </c>
      <c r="B5" s="73">
        <v>7860</v>
      </c>
      <c r="C5" s="73">
        <v>5557</v>
      </c>
      <c r="D5" s="73">
        <v>3940</v>
      </c>
      <c r="E5" s="73">
        <v>7241</v>
      </c>
      <c r="F5" s="73">
        <v>5712</v>
      </c>
      <c r="G5" s="73">
        <v>2636</v>
      </c>
    </row>
    <row r="6" spans="1:11" ht="42" customHeight="1" x14ac:dyDescent="0.2">
      <c r="A6" s="203" t="s">
        <v>486</v>
      </c>
      <c r="B6" s="216">
        <f>SUM(B4:B5)</f>
        <v>18956</v>
      </c>
      <c r="C6" s="216">
        <f t="shared" ref="C6:G6" si="0">SUM(C4:C5)</f>
        <v>11068</v>
      </c>
      <c r="D6" s="216">
        <f t="shared" si="0"/>
        <v>8228</v>
      </c>
      <c r="E6" s="216">
        <f t="shared" si="0"/>
        <v>22701</v>
      </c>
      <c r="F6" s="216">
        <f t="shared" si="0"/>
        <v>11154</v>
      </c>
      <c r="G6" s="216">
        <f t="shared" si="0"/>
        <v>5522</v>
      </c>
    </row>
    <row r="7" spans="1:11" x14ac:dyDescent="0.2">
      <c r="A7" s="74"/>
      <c r="B7" s="74"/>
      <c r="C7" s="74"/>
      <c r="D7" s="74"/>
      <c r="E7" s="74"/>
      <c r="F7" s="74"/>
      <c r="G7" s="76" t="s">
        <v>137</v>
      </c>
    </row>
    <row r="8" spans="1:11" x14ac:dyDescent="0.2">
      <c r="A8" s="77" t="s">
        <v>97</v>
      </c>
    </row>
    <row r="9" spans="1:11" x14ac:dyDescent="0.2">
      <c r="A9" s="78" t="s">
        <v>487</v>
      </c>
    </row>
  </sheetData>
  <mergeCells count="1">
    <mergeCell ref="F1:G1"/>
  </mergeCells>
  <phoneticPr fontId="30" type="noConversion"/>
  <hyperlinks>
    <hyperlink ref="F1" location="Contents!A1" display="Contents" xr:uid="{FD5A7C85-37BD-4C62-B5BF-28AE90187A51}"/>
    <hyperlink ref="G2" location="Notes!A1" display="Notes" xr:uid="{4FB016C0-5440-42E6-91BE-07B53D343773}"/>
  </hyperlinks>
  <pageMargins left="0.7" right="0.7" top="0.75" bottom="0.75" header="0.3" footer="0.3"/>
  <pageSetup paperSize="9" orientation="portrait"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293F3-5937-48FC-A38B-378EF773C568}">
  <dimension ref="A1:O27"/>
  <sheetViews>
    <sheetView workbookViewId="0">
      <selection activeCell="B19" sqref="B19"/>
    </sheetView>
  </sheetViews>
  <sheetFormatPr defaultColWidth="8.77734375" defaultRowHeight="15" x14ac:dyDescent="0.2"/>
  <cols>
    <col min="1" max="1" width="8.77734375" style="69"/>
    <col min="2" max="2" width="23.5546875" style="69" customWidth="1"/>
    <col min="3" max="16384" width="8.77734375" style="69"/>
  </cols>
  <sheetData>
    <row r="1" spans="1:5" ht="17.25" x14ac:dyDescent="0.25">
      <c r="A1" s="67" t="s">
        <v>488</v>
      </c>
      <c r="B1" s="74"/>
      <c r="D1" s="67"/>
      <c r="E1" s="70" t="s">
        <v>122</v>
      </c>
    </row>
    <row r="2" spans="1:5" x14ac:dyDescent="0.2">
      <c r="A2" s="107" t="s">
        <v>489</v>
      </c>
      <c r="B2" s="74"/>
      <c r="D2" s="71"/>
      <c r="E2" s="88" t="s">
        <v>97</v>
      </c>
    </row>
    <row r="3" spans="1:5" ht="29.25" customHeight="1" x14ac:dyDescent="0.25">
      <c r="A3" s="265" t="s">
        <v>284</v>
      </c>
      <c r="B3" s="269" t="s">
        <v>490</v>
      </c>
      <c r="E3" s="70"/>
    </row>
    <row r="4" spans="1:5" x14ac:dyDescent="0.2">
      <c r="A4" s="79">
        <v>2009</v>
      </c>
      <c r="B4" s="118">
        <v>138</v>
      </c>
    </row>
    <row r="5" spans="1:5" x14ac:dyDescent="0.2">
      <c r="A5" s="82">
        <v>2010</v>
      </c>
      <c r="B5" s="147">
        <v>260</v>
      </c>
      <c r="C5" s="108"/>
    </row>
    <row r="6" spans="1:5" x14ac:dyDescent="0.2">
      <c r="A6" s="82">
        <v>2011</v>
      </c>
      <c r="B6" s="147">
        <v>329</v>
      </c>
      <c r="C6" s="108"/>
    </row>
    <row r="7" spans="1:5" x14ac:dyDescent="0.2">
      <c r="A7" s="82">
        <v>2012</v>
      </c>
      <c r="B7" s="147">
        <v>257</v>
      </c>
      <c r="C7" s="108"/>
    </row>
    <row r="8" spans="1:5" x14ac:dyDescent="0.2">
      <c r="A8" s="82">
        <v>2013</v>
      </c>
      <c r="B8" s="147">
        <v>310</v>
      </c>
      <c r="C8" s="108"/>
    </row>
    <row r="9" spans="1:5" x14ac:dyDescent="0.2">
      <c r="A9" s="82">
        <v>2014</v>
      </c>
      <c r="B9" s="147">
        <v>350</v>
      </c>
      <c r="C9" s="108"/>
    </row>
    <row r="10" spans="1:5" x14ac:dyDescent="0.2">
      <c r="A10" s="82">
        <v>2015</v>
      </c>
      <c r="B10" s="147">
        <v>321</v>
      </c>
      <c r="C10" s="108"/>
    </row>
    <row r="11" spans="1:5" x14ac:dyDescent="0.2">
      <c r="A11" s="82">
        <v>2016</v>
      </c>
      <c r="B11" s="147">
        <v>266</v>
      </c>
      <c r="C11" s="108"/>
    </row>
    <row r="12" spans="1:5" x14ac:dyDescent="0.2">
      <c r="A12" s="82">
        <v>2017</v>
      </c>
      <c r="B12" s="147">
        <v>383</v>
      </c>
      <c r="C12" s="108"/>
    </row>
    <row r="13" spans="1:5" x14ac:dyDescent="0.2">
      <c r="A13" s="82">
        <v>2018</v>
      </c>
      <c r="B13" s="147">
        <v>297</v>
      </c>
      <c r="C13" s="108"/>
    </row>
    <row r="14" spans="1:5" x14ac:dyDescent="0.2">
      <c r="A14" s="82">
        <v>2019</v>
      </c>
      <c r="B14" s="147">
        <v>287</v>
      </c>
      <c r="C14" s="108"/>
    </row>
    <row r="15" spans="1:5" x14ac:dyDescent="0.2">
      <c r="A15" s="82">
        <v>2020</v>
      </c>
      <c r="B15" s="147">
        <v>402</v>
      </c>
      <c r="C15" s="108"/>
    </row>
    <row r="16" spans="1:5" s="104" customFormat="1" x14ac:dyDescent="0.2">
      <c r="A16" s="50">
        <v>2021</v>
      </c>
      <c r="B16" s="119">
        <v>454</v>
      </c>
      <c r="C16" s="181"/>
    </row>
    <row r="17" spans="1:15" s="104" customFormat="1" x14ac:dyDescent="0.2">
      <c r="A17" s="82">
        <v>2022</v>
      </c>
      <c r="B17" s="147">
        <v>499</v>
      </c>
      <c r="C17" s="181"/>
    </row>
    <row r="18" spans="1:15" s="104" customFormat="1" x14ac:dyDescent="0.2">
      <c r="A18" s="82">
        <v>2023</v>
      </c>
      <c r="B18" s="147">
        <v>560</v>
      </c>
      <c r="C18" s="181"/>
    </row>
    <row r="19" spans="1:15" s="104" customFormat="1" x14ac:dyDescent="0.2">
      <c r="A19" s="82">
        <v>2024</v>
      </c>
      <c r="B19" s="147">
        <v>561</v>
      </c>
      <c r="C19" s="181"/>
    </row>
    <row r="20" spans="1:15" s="104" customFormat="1" x14ac:dyDescent="0.2">
      <c r="A20" s="301">
        <v>2025</v>
      </c>
      <c r="B20" s="248">
        <v>785</v>
      </c>
      <c r="C20" s="181"/>
    </row>
    <row r="21" spans="1:15" x14ac:dyDescent="0.2">
      <c r="A21" s="208"/>
      <c r="B21" s="76" t="s">
        <v>137</v>
      </c>
    </row>
    <row r="22" spans="1:15" x14ac:dyDescent="0.2">
      <c r="A22" s="77" t="s">
        <v>97</v>
      </c>
      <c r="B22" s="78"/>
    </row>
    <row r="23" spans="1:15" x14ac:dyDescent="0.2">
      <c r="A23" s="78" t="s">
        <v>491</v>
      </c>
      <c r="B23" s="78"/>
      <c r="C23" s="78"/>
      <c r="D23" s="78"/>
      <c r="E23" s="78"/>
      <c r="F23" s="78"/>
      <c r="G23" s="78"/>
      <c r="H23" s="78"/>
      <c r="I23" s="78"/>
      <c r="J23" s="78"/>
      <c r="K23" s="78"/>
      <c r="L23" s="78"/>
      <c r="M23" s="78"/>
      <c r="N23" s="78"/>
      <c r="O23" s="78"/>
    </row>
    <row r="24" spans="1:15" x14ac:dyDescent="0.2">
      <c r="A24" s="78"/>
      <c r="B24" s="78"/>
      <c r="C24" s="78"/>
      <c r="D24" s="78"/>
      <c r="E24" s="78"/>
      <c r="F24" s="78"/>
      <c r="G24" s="78"/>
      <c r="H24" s="78"/>
      <c r="I24" s="78"/>
      <c r="J24" s="78"/>
      <c r="K24" s="78"/>
      <c r="L24" s="78"/>
      <c r="M24" s="78"/>
      <c r="N24" s="78"/>
      <c r="O24" s="78"/>
    </row>
    <row r="25" spans="1:15" x14ac:dyDescent="0.2">
      <c r="A25" s="78"/>
      <c r="B25" s="78"/>
    </row>
    <row r="26" spans="1:15" x14ac:dyDescent="0.2">
      <c r="A26" s="78"/>
      <c r="B26" s="78"/>
    </row>
    <row r="27" spans="1:15" x14ac:dyDescent="0.2">
      <c r="A27" s="78"/>
      <c r="B27" s="78"/>
    </row>
  </sheetData>
  <hyperlinks>
    <hyperlink ref="E1" location="Contents!A1" display="Contents" xr:uid="{5E0D67DB-1106-40AE-BE3F-5E5B1B8BCBEC}"/>
    <hyperlink ref="E2" location="Notes!A1" display="Notes" xr:uid="{A1EFE898-D48D-4A20-A279-B7FD8BAA4B35}"/>
  </hyperlinks>
  <pageMargins left="0.7" right="0.7" top="0.75" bottom="0.75" header="0.3" footer="0.3"/>
  <pageSetup orientation="portrait"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42574-9807-4E65-B142-A6B0D34FBC6F}">
  <dimension ref="A1:I12"/>
  <sheetViews>
    <sheetView zoomScaleNormal="100" workbookViewId="0">
      <selection activeCell="F14" sqref="F14"/>
    </sheetView>
  </sheetViews>
  <sheetFormatPr defaultColWidth="8.77734375" defaultRowHeight="15" x14ac:dyDescent="0.2"/>
  <cols>
    <col min="1" max="1" width="15.21875" style="69" customWidth="1"/>
    <col min="2" max="2" width="21.6640625" style="69" customWidth="1"/>
    <col min="3" max="3" width="15.6640625" style="69" customWidth="1"/>
    <col min="4" max="4" width="10.6640625" style="69" customWidth="1"/>
    <col min="5" max="5" width="14.21875" style="69" customWidth="1"/>
    <col min="6" max="6" width="18.21875" style="69" customWidth="1"/>
    <col min="7" max="7" width="10.6640625" style="69" customWidth="1"/>
    <col min="8" max="10" width="8.77734375" style="69"/>
    <col min="11" max="11" width="20.5546875" style="69" bestFit="1" customWidth="1"/>
    <col min="12" max="12" width="25.33203125" style="69" bestFit="1" customWidth="1"/>
    <col min="13" max="13" width="13" style="69" bestFit="1" customWidth="1"/>
    <col min="14" max="14" width="23" style="69" bestFit="1" customWidth="1"/>
    <col min="15" max="15" width="28.6640625" style="69" bestFit="1" customWidth="1"/>
    <col min="16" max="16" width="15" style="69" bestFit="1" customWidth="1"/>
    <col min="17" max="16384" width="8.77734375" style="69"/>
  </cols>
  <sheetData>
    <row r="1" spans="1:9" ht="17.25" x14ac:dyDescent="0.25">
      <c r="A1" s="67" t="s">
        <v>492</v>
      </c>
      <c r="B1" s="67"/>
      <c r="C1" s="67"/>
      <c r="D1" s="67"/>
      <c r="E1" s="67"/>
      <c r="F1" s="67"/>
      <c r="G1" s="70" t="s">
        <v>122</v>
      </c>
    </row>
    <row r="2" spans="1:9" s="104" customFormat="1" ht="30.75" customHeight="1" x14ac:dyDescent="0.2">
      <c r="A2" s="102" t="s">
        <v>283</v>
      </c>
      <c r="B2" s="103"/>
      <c r="C2" s="103"/>
      <c r="D2" s="103"/>
      <c r="E2" s="103"/>
      <c r="F2" s="71"/>
      <c r="G2" s="88" t="s">
        <v>97</v>
      </c>
      <c r="I2" s="88"/>
    </row>
    <row r="3" spans="1:9" ht="30" x14ac:dyDescent="0.25">
      <c r="A3" s="210" t="s">
        <v>493</v>
      </c>
      <c r="B3" s="143" t="s">
        <v>494</v>
      </c>
      <c r="C3" s="143" t="s">
        <v>495</v>
      </c>
      <c r="D3" s="211" t="s">
        <v>496</v>
      </c>
      <c r="E3" s="143" t="s">
        <v>497</v>
      </c>
      <c r="F3" s="143" t="s">
        <v>498</v>
      </c>
      <c r="G3" s="211" t="s">
        <v>499</v>
      </c>
    </row>
    <row r="4" spans="1:9" ht="21" customHeight="1" x14ac:dyDescent="0.2">
      <c r="A4" s="114" t="s">
        <v>500</v>
      </c>
      <c r="B4" s="74">
        <v>57</v>
      </c>
      <c r="C4" s="74">
        <v>7</v>
      </c>
      <c r="D4" s="270">
        <v>64</v>
      </c>
      <c r="E4" s="74">
        <v>42</v>
      </c>
      <c r="F4" s="74">
        <v>6</v>
      </c>
      <c r="G4" s="270">
        <v>48</v>
      </c>
    </row>
    <row r="5" spans="1:9" x14ac:dyDescent="0.2">
      <c r="A5" s="105" t="s">
        <v>501</v>
      </c>
      <c r="B5" s="74">
        <v>80</v>
      </c>
      <c r="C5" s="74">
        <v>1</v>
      </c>
      <c r="D5" s="253">
        <v>81</v>
      </c>
      <c r="E5" s="74">
        <v>36</v>
      </c>
      <c r="F5" s="74">
        <v>2</v>
      </c>
      <c r="G5" s="253">
        <v>38</v>
      </c>
    </row>
    <row r="6" spans="1:9" s="106" customFormat="1" ht="15.75" x14ac:dyDescent="0.25">
      <c r="A6" s="105" t="s">
        <v>502</v>
      </c>
      <c r="B6" s="74">
        <v>9</v>
      </c>
      <c r="C6" s="74">
        <v>1</v>
      </c>
      <c r="D6" s="253">
        <v>10</v>
      </c>
      <c r="E6" s="74">
        <v>12</v>
      </c>
      <c r="F6" s="74">
        <v>0</v>
      </c>
      <c r="G6" s="253">
        <v>12</v>
      </c>
      <c r="H6" s="69"/>
    </row>
    <row r="7" spans="1:9" s="106" customFormat="1" ht="21" customHeight="1" x14ac:dyDescent="0.25">
      <c r="A7" s="31" t="s">
        <v>503</v>
      </c>
      <c r="B7" s="74">
        <v>40</v>
      </c>
      <c r="C7" s="74">
        <v>3</v>
      </c>
      <c r="D7" s="253">
        <v>43</v>
      </c>
      <c r="E7" s="74">
        <v>41</v>
      </c>
      <c r="F7" s="74">
        <v>9</v>
      </c>
      <c r="G7" s="253">
        <v>50</v>
      </c>
      <c r="H7" s="69"/>
    </row>
    <row r="8" spans="1:9" x14ac:dyDescent="0.2">
      <c r="A8" s="115"/>
      <c r="B8" s="85"/>
      <c r="C8" s="85"/>
      <c r="D8" s="85"/>
      <c r="E8" s="85"/>
      <c r="F8" s="85"/>
      <c r="G8" s="86" t="s">
        <v>137</v>
      </c>
    </row>
    <row r="9" spans="1:9" x14ac:dyDescent="0.2">
      <c r="A9" s="77" t="s">
        <v>97</v>
      </c>
    </row>
    <row r="10" spans="1:9" x14ac:dyDescent="0.2">
      <c r="A10" s="78" t="s">
        <v>1071</v>
      </c>
      <c r="B10" s="78"/>
      <c r="C10" s="78"/>
      <c r="D10" s="78"/>
      <c r="E10" s="78"/>
      <c r="F10" s="78"/>
      <c r="G10" s="78"/>
    </row>
    <row r="11" spans="1:9" x14ac:dyDescent="0.2">
      <c r="A11" s="249" t="s">
        <v>504</v>
      </c>
      <c r="B11" s="113"/>
      <c r="C11" s="113"/>
      <c r="D11" s="113"/>
      <c r="E11" s="113"/>
      <c r="F11" s="113"/>
      <c r="G11" s="113"/>
    </row>
    <row r="12" spans="1:9" ht="15" customHeight="1" x14ac:dyDescent="0.2">
      <c r="A12" s="78"/>
      <c r="B12" s="78"/>
      <c r="C12" s="78"/>
      <c r="D12" s="78"/>
      <c r="E12" s="78"/>
      <c r="F12" s="78"/>
      <c r="G12" s="78"/>
    </row>
  </sheetData>
  <phoneticPr fontId="30" type="noConversion"/>
  <hyperlinks>
    <hyperlink ref="G1" location="Contents!A1" display="Contents" xr:uid="{D1BFD12D-ADC5-43EE-9424-ED9FE82E3BED}"/>
    <hyperlink ref="G2" location="Notes!A1" display="Notes" xr:uid="{5FB8BC8B-0BE1-4C41-91BA-BA5208EA4E5B}"/>
  </hyperlinks>
  <pageMargins left="0.7" right="0.7" top="0.75" bottom="0.75" header="0.3" footer="0.3"/>
  <pageSetup orientation="portrait"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51E3B-9D73-4B48-9FFC-E7027B166AA6}">
  <dimension ref="A1:F33"/>
  <sheetViews>
    <sheetView topLeftCell="A14" workbookViewId="0">
      <selection activeCell="A30" sqref="A30"/>
    </sheetView>
  </sheetViews>
  <sheetFormatPr defaultColWidth="8.77734375" defaultRowHeight="15" x14ac:dyDescent="0.2"/>
  <cols>
    <col min="1" max="1" width="11" style="69" customWidth="1"/>
    <col min="2" max="3" width="10.21875" style="69" customWidth="1"/>
    <col min="4" max="4" width="13.5546875" style="69" customWidth="1"/>
    <col min="5" max="5" width="14.21875" style="69" customWidth="1"/>
    <col min="6" max="6" width="17.6640625" style="69" customWidth="1"/>
    <col min="7" max="7" width="10.21875" style="69" customWidth="1"/>
    <col min="8" max="16384" width="8.77734375" style="69"/>
  </cols>
  <sheetData>
    <row r="1" spans="1:6" ht="17.25" x14ac:dyDescent="0.25">
      <c r="A1" s="67" t="s">
        <v>505</v>
      </c>
      <c r="B1" s="67"/>
      <c r="C1" s="67"/>
      <c r="D1" s="67"/>
      <c r="E1" s="67"/>
      <c r="F1" s="70" t="s">
        <v>122</v>
      </c>
    </row>
    <row r="2" spans="1:6" x14ac:dyDescent="0.2">
      <c r="A2" s="71" t="s">
        <v>506</v>
      </c>
      <c r="B2" s="71"/>
      <c r="C2" s="71"/>
      <c r="D2" s="71"/>
      <c r="E2" s="71"/>
      <c r="F2" s="88" t="s">
        <v>97</v>
      </c>
    </row>
    <row r="3" spans="1:6" s="117" customFormat="1" ht="62.65" customHeight="1" x14ac:dyDescent="0.25">
      <c r="A3" s="210" t="s">
        <v>284</v>
      </c>
      <c r="B3" s="211" t="s">
        <v>279</v>
      </c>
      <c r="C3" s="211" t="s">
        <v>507</v>
      </c>
      <c r="D3" s="211" t="s">
        <v>508</v>
      </c>
      <c r="E3" s="211" t="s">
        <v>509</v>
      </c>
      <c r="F3" s="211" t="s">
        <v>510</v>
      </c>
    </row>
    <row r="4" spans="1:6" ht="27.75" customHeight="1" x14ac:dyDescent="0.2">
      <c r="A4" s="79">
        <v>2000</v>
      </c>
      <c r="B4" s="118">
        <v>87</v>
      </c>
      <c r="C4" s="118">
        <v>67</v>
      </c>
      <c r="D4" s="118">
        <v>20</v>
      </c>
      <c r="E4" s="118">
        <v>3</v>
      </c>
      <c r="F4" s="118">
        <v>84</v>
      </c>
    </row>
    <row r="5" spans="1:6" x14ac:dyDescent="0.2">
      <c r="A5" s="50">
        <v>2001</v>
      </c>
      <c r="B5" s="119">
        <v>102</v>
      </c>
      <c r="C5" s="119">
        <v>86</v>
      </c>
      <c r="D5" s="119">
        <v>16</v>
      </c>
      <c r="E5" s="119">
        <v>0</v>
      </c>
      <c r="F5" s="119">
        <v>102</v>
      </c>
    </row>
    <row r="6" spans="1:6" x14ac:dyDescent="0.2">
      <c r="A6" s="50">
        <v>2002</v>
      </c>
      <c r="B6" s="119">
        <v>127</v>
      </c>
      <c r="C6" s="119">
        <v>117</v>
      </c>
      <c r="D6" s="119">
        <v>10</v>
      </c>
      <c r="E6" s="119">
        <v>4</v>
      </c>
      <c r="F6" s="119">
        <v>123</v>
      </c>
    </row>
    <row r="7" spans="1:6" x14ac:dyDescent="0.2">
      <c r="A7" s="50">
        <v>2003</v>
      </c>
      <c r="B7" s="119">
        <v>105</v>
      </c>
      <c r="C7" s="119">
        <v>90</v>
      </c>
      <c r="D7" s="119">
        <v>15</v>
      </c>
      <c r="E7" s="119">
        <v>0</v>
      </c>
      <c r="F7" s="119">
        <v>105</v>
      </c>
    </row>
    <row r="8" spans="1:6" x14ac:dyDescent="0.2">
      <c r="A8" s="50">
        <v>2004</v>
      </c>
      <c r="B8" s="119">
        <v>77</v>
      </c>
      <c r="C8" s="119">
        <v>73</v>
      </c>
      <c r="D8" s="119">
        <v>4</v>
      </c>
      <c r="E8" s="119">
        <v>1</v>
      </c>
      <c r="F8" s="119">
        <v>76</v>
      </c>
    </row>
    <row r="9" spans="1:6" x14ac:dyDescent="0.2">
      <c r="A9" s="50">
        <v>2005</v>
      </c>
      <c r="B9" s="119">
        <v>77</v>
      </c>
      <c r="C9" s="119">
        <v>70</v>
      </c>
      <c r="D9" s="119">
        <v>7</v>
      </c>
      <c r="E9" s="119">
        <v>9</v>
      </c>
      <c r="F9" s="119">
        <v>68</v>
      </c>
    </row>
    <row r="10" spans="1:6" x14ac:dyDescent="0.2">
      <c r="A10" s="50">
        <v>2006</v>
      </c>
      <c r="B10" s="119">
        <v>61</v>
      </c>
      <c r="C10" s="119">
        <v>51</v>
      </c>
      <c r="D10" s="119">
        <v>10</v>
      </c>
      <c r="E10" s="119">
        <v>0</v>
      </c>
      <c r="F10" s="119">
        <v>61</v>
      </c>
    </row>
    <row r="11" spans="1:6" x14ac:dyDescent="0.2">
      <c r="A11" s="50">
        <v>2007</v>
      </c>
      <c r="B11" s="119">
        <v>71</v>
      </c>
      <c r="C11" s="119">
        <v>56</v>
      </c>
      <c r="D11" s="119">
        <v>15</v>
      </c>
      <c r="E11" s="119">
        <v>3</v>
      </c>
      <c r="F11" s="119">
        <v>68</v>
      </c>
    </row>
    <row r="12" spans="1:6" x14ac:dyDescent="0.2">
      <c r="A12" s="50">
        <v>2008</v>
      </c>
      <c r="B12" s="119">
        <v>101</v>
      </c>
      <c r="C12" s="119">
        <v>98</v>
      </c>
      <c r="D12" s="119">
        <v>3</v>
      </c>
      <c r="E12" s="119">
        <v>2</v>
      </c>
      <c r="F12" s="119">
        <v>99</v>
      </c>
    </row>
    <row r="13" spans="1:6" x14ac:dyDescent="0.2">
      <c r="A13" s="50">
        <v>2009</v>
      </c>
      <c r="B13" s="119">
        <v>97</v>
      </c>
      <c r="C13" s="119">
        <v>83</v>
      </c>
      <c r="D13" s="119">
        <v>14</v>
      </c>
      <c r="E13" s="119">
        <v>2</v>
      </c>
      <c r="F13" s="119">
        <v>95</v>
      </c>
    </row>
    <row r="14" spans="1:6" x14ac:dyDescent="0.2">
      <c r="A14" s="50">
        <v>2010</v>
      </c>
      <c r="B14" s="119">
        <v>92</v>
      </c>
      <c r="C14" s="119">
        <v>87</v>
      </c>
      <c r="D14" s="119">
        <v>5</v>
      </c>
      <c r="E14" s="119">
        <v>0</v>
      </c>
      <c r="F14" s="119">
        <v>82</v>
      </c>
    </row>
    <row r="15" spans="1:6" x14ac:dyDescent="0.2">
      <c r="A15" s="50">
        <v>2011</v>
      </c>
      <c r="B15" s="119">
        <v>81</v>
      </c>
      <c r="C15" s="119">
        <v>71</v>
      </c>
      <c r="D15" s="119">
        <v>10</v>
      </c>
      <c r="E15" s="119">
        <v>0</v>
      </c>
      <c r="F15" s="119">
        <v>81</v>
      </c>
    </row>
    <row r="16" spans="1:6" x14ac:dyDescent="0.2">
      <c r="A16" s="50">
        <v>2012</v>
      </c>
      <c r="B16" s="119">
        <v>42</v>
      </c>
      <c r="C16" s="119">
        <v>38</v>
      </c>
      <c r="D16" s="119">
        <v>4</v>
      </c>
      <c r="E16" s="119">
        <v>0</v>
      </c>
      <c r="F16" s="119">
        <v>42</v>
      </c>
    </row>
    <row r="17" spans="1:6" x14ac:dyDescent="0.2">
      <c r="A17" s="50">
        <v>2013</v>
      </c>
      <c r="B17" s="119">
        <v>82</v>
      </c>
      <c r="C17" s="119">
        <v>77</v>
      </c>
      <c r="D17" s="119">
        <v>5</v>
      </c>
      <c r="E17" s="119">
        <v>0</v>
      </c>
      <c r="F17" s="119">
        <v>82</v>
      </c>
    </row>
    <row r="18" spans="1:6" x14ac:dyDescent="0.2">
      <c r="A18" s="50">
        <v>2014</v>
      </c>
      <c r="B18" s="119">
        <v>56</v>
      </c>
      <c r="C18" s="119">
        <v>56</v>
      </c>
      <c r="D18" s="119">
        <v>0</v>
      </c>
      <c r="E18" s="119">
        <v>0</v>
      </c>
      <c r="F18" s="119">
        <v>56</v>
      </c>
    </row>
    <row r="19" spans="1:6" x14ac:dyDescent="0.2">
      <c r="A19" s="50">
        <v>2015</v>
      </c>
      <c r="B19" s="119">
        <v>51</v>
      </c>
      <c r="C19" s="119">
        <v>48</v>
      </c>
      <c r="D19" s="119">
        <v>3</v>
      </c>
      <c r="E19" s="119">
        <v>0</v>
      </c>
      <c r="F19" s="119">
        <v>42</v>
      </c>
    </row>
    <row r="20" spans="1:6" x14ac:dyDescent="0.2">
      <c r="A20" s="50">
        <v>2016</v>
      </c>
      <c r="B20" s="119">
        <v>53</v>
      </c>
      <c r="C20" s="119">
        <v>47</v>
      </c>
      <c r="D20" s="119">
        <v>6</v>
      </c>
      <c r="E20" s="119">
        <v>0</v>
      </c>
      <c r="F20" s="119">
        <v>46</v>
      </c>
    </row>
    <row r="21" spans="1:6" x14ac:dyDescent="0.2">
      <c r="A21" s="50">
        <v>2017</v>
      </c>
      <c r="B21" s="119">
        <v>40</v>
      </c>
      <c r="C21" s="119">
        <v>29</v>
      </c>
      <c r="D21" s="119">
        <v>11</v>
      </c>
      <c r="E21" s="119">
        <v>0</v>
      </c>
      <c r="F21" s="119">
        <v>29</v>
      </c>
    </row>
    <row r="22" spans="1:6" x14ac:dyDescent="0.2">
      <c r="A22" s="50">
        <v>2018</v>
      </c>
      <c r="B22" s="119">
        <v>66</v>
      </c>
      <c r="C22" s="119">
        <v>47</v>
      </c>
      <c r="D22" s="119">
        <v>19</v>
      </c>
      <c r="E22" s="119">
        <v>0</v>
      </c>
      <c r="F22" s="119">
        <v>47</v>
      </c>
    </row>
    <row r="23" spans="1:6" x14ac:dyDescent="0.2">
      <c r="A23" s="50">
        <v>2019</v>
      </c>
      <c r="B23" s="148">
        <v>51</v>
      </c>
      <c r="C23" s="148">
        <v>48</v>
      </c>
      <c r="D23" s="148">
        <v>3</v>
      </c>
      <c r="E23" s="148">
        <v>0</v>
      </c>
      <c r="F23" s="148">
        <v>47</v>
      </c>
    </row>
    <row r="24" spans="1:6" x14ac:dyDescent="0.2">
      <c r="A24" s="50">
        <v>2020</v>
      </c>
      <c r="B24" s="119">
        <v>34</v>
      </c>
      <c r="C24" s="119">
        <v>26</v>
      </c>
      <c r="D24" s="119">
        <v>8</v>
      </c>
      <c r="E24" s="119">
        <v>0</v>
      </c>
      <c r="F24" s="119">
        <v>24</v>
      </c>
    </row>
    <row r="25" spans="1:6" x14ac:dyDescent="0.2">
      <c r="A25" s="50">
        <v>2021</v>
      </c>
      <c r="B25" s="119">
        <v>45</v>
      </c>
      <c r="C25" s="119">
        <v>36</v>
      </c>
      <c r="D25" s="119">
        <v>9</v>
      </c>
      <c r="E25" s="119">
        <v>0</v>
      </c>
      <c r="F25" s="119">
        <v>36</v>
      </c>
    </row>
    <row r="26" spans="1:6" x14ac:dyDescent="0.2">
      <c r="A26" s="50">
        <v>2022</v>
      </c>
      <c r="B26" s="119">
        <v>61</v>
      </c>
      <c r="C26" s="119">
        <v>51</v>
      </c>
      <c r="D26" s="119">
        <v>10</v>
      </c>
      <c r="E26" s="119">
        <v>0</v>
      </c>
      <c r="F26" s="119">
        <v>49</v>
      </c>
    </row>
    <row r="27" spans="1:6" x14ac:dyDescent="0.2">
      <c r="A27" s="50">
        <v>2023</v>
      </c>
      <c r="B27" s="119">
        <v>35</v>
      </c>
      <c r="C27" s="119">
        <v>27</v>
      </c>
      <c r="D27" s="119">
        <v>8</v>
      </c>
      <c r="E27" s="119">
        <v>0</v>
      </c>
      <c r="F27" s="119">
        <v>27</v>
      </c>
    </row>
    <row r="28" spans="1:6" x14ac:dyDescent="0.2">
      <c r="A28" s="50">
        <v>2024</v>
      </c>
      <c r="B28" s="119">
        <v>61</v>
      </c>
      <c r="C28" s="119">
        <v>51</v>
      </c>
      <c r="D28" s="119">
        <v>10</v>
      </c>
      <c r="E28" s="119">
        <v>1</v>
      </c>
      <c r="F28" s="119">
        <v>48</v>
      </c>
    </row>
    <row r="29" spans="1:6" x14ac:dyDescent="0.2">
      <c r="A29" s="50">
        <v>2025</v>
      </c>
      <c r="B29" s="119">
        <v>54</v>
      </c>
      <c r="C29" s="119">
        <v>52</v>
      </c>
      <c r="D29" s="119">
        <v>2</v>
      </c>
      <c r="E29" s="119">
        <v>3</v>
      </c>
      <c r="F29" s="119">
        <v>48</v>
      </c>
    </row>
    <row r="30" spans="1:6" x14ac:dyDescent="0.2">
      <c r="A30" s="74"/>
      <c r="B30" s="74"/>
      <c r="C30" s="76"/>
      <c r="D30" s="76"/>
      <c r="E30" s="76"/>
      <c r="F30" s="76" t="s">
        <v>137</v>
      </c>
    </row>
    <row r="31" spans="1:6" ht="20.65" customHeight="1" x14ac:dyDescent="0.2">
      <c r="A31" s="77" t="s">
        <v>97</v>
      </c>
    </row>
    <row r="32" spans="1:6" ht="15" customHeight="1" x14ac:dyDescent="0.2">
      <c r="A32" s="78" t="s">
        <v>511</v>
      </c>
      <c r="B32" s="78"/>
      <c r="C32" s="78"/>
      <c r="D32" s="78"/>
      <c r="E32" s="78"/>
      <c r="F32" s="78"/>
    </row>
    <row r="33" spans="1:6" x14ac:dyDescent="0.2">
      <c r="A33" s="78"/>
      <c r="B33" s="78"/>
      <c r="C33" s="78"/>
      <c r="D33" s="78"/>
      <c r="E33" s="78"/>
      <c r="F33" s="78"/>
    </row>
  </sheetData>
  <hyperlinks>
    <hyperlink ref="F1" location="Contents!A1" display="Contents" xr:uid="{DBA26FAC-FCE9-4A4A-A510-41BE1004F187}"/>
    <hyperlink ref="F2" location="Notes!A1" display="Notes" xr:uid="{24460C33-410B-44F9-A8B1-DD7D1EFD679A}"/>
  </hyperlinks>
  <pageMargins left="0.7" right="0.7" top="0.75" bottom="0.75" header="0.3" footer="0.3"/>
  <pageSetup paperSize="9" orientation="portrait"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43285-FAC2-4074-A768-0BBC9C5F6AEA}">
  <dimension ref="A1:I44"/>
  <sheetViews>
    <sheetView workbookViewId="0">
      <selection activeCell="E17" sqref="E17"/>
    </sheetView>
  </sheetViews>
  <sheetFormatPr defaultColWidth="8.77734375" defaultRowHeight="15" x14ac:dyDescent="0.2"/>
  <cols>
    <col min="1" max="1" width="10.77734375" style="5" customWidth="1"/>
    <col min="2" max="2" width="21" style="5" customWidth="1"/>
    <col min="3" max="3" width="4.5546875" style="5" customWidth="1"/>
    <col min="4" max="5" width="10.21875" style="5" customWidth="1"/>
    <col min="6" max="6" width="4.5546875" style="5" customWidth="1"/>
    <col min="7" max="8" width="11.5546875" style="5" customWidth="1"/>
    <col min="9" max="9" width="4.5546875" style="5" customWidth="1"/>
    <col min="10" max="10" width="11.5546875" style="5" customWidth="1"/>
    <col min="11" max="16384" width="8.77734375" style="5"/>
  </cols>
  <sheetData>
    <row r="1" spans="1:9" ht="17.25" x14ac:dyDescent="0.25">
      <c r="A1" s="6" t="s">
        <v>512</v>
      </c>
      <c r="B1" s="6"/>
      <c r="C1" s="6"/>
      <c r="D1" s="6"/>
      <c r="E1" s="6"/>
      <c r="F1" s="6"/>
      <c r="G1" s="67"/>
      <c r="H1" s="70" t="s">
        <v>122</v>
      </c>
      <c r="I1" s="6"/>
    </row>
    <row r="2" spans="1:9" x14ac:dyDescent="0.2">
      <c r="A2" s="7" t="s">
        <v>506</v>
      </c>
      <c r="B2" s="7"/>
      <c r="C2" s="7"/>
      <c r="D2" s="7"/>
      <c r="E2" s="7"/>
      <c r="F2" s="7"/>
      <c r="G2" s="71"/>
      <c r="H2" s="88" t="s">
        <v>97</v>
      </c>
      <c r="I2" s="7"/>
    </row>
    <row r="3" spans="1:9" s="25" customFormat="1" ht="40.5" customHeight="1" x14ac:dyDescent="0.25">
      <c r="A3" s="175" t="s">
        <v>284</v>
      </c>
      <c r="B3" s="96" t="s">
        <v>513</v>
      </c>
      <c r="G3" s="5"/>
    </row>
    <row r="4" spans="1:9" x14ac:dyDescent="0.2">
      <c r="A4" s="212">
        <v>2000</v>
      </c>
      <c r="B4" s="271">
        <v>43</v>
      </c>
    </row>
    <row r="5" spans="1:9" x14ac:dyDescent="0.2">
      <c r="A5" s="9">
        <v>2001</v>
      </c>
      <c r="B5" s="272">
        <v>39</v>
      </c>
    </row>
    <row r="6" spans="1:9" x14ac:dyDescent="0.2">
      <c r="A6" s="9">
        <v>2002</v>
      </c>
      <c r="B6" s="272">
        <v>46</v>
      </c>
    </row>
    <row r="7" spans="1:9" x14ac:dyDescent="0.2">
      <c r="A7" s="9">
        <v>2003</v>
      </c>
      <c r="B7" s="272">
        <v>33</v>
      </c>
    </row>
    <row r="8" spans="1:9" x14ac:dyDescent="0.2">
      <c r="A8" s="9">
        <v>2004</v>
      </c>
      <c r="B8" s="272">
        <v>26</v>
      </c>
    </row>
    <row r="9" spans="1:9" x14ac:dyDescent="0.2">
      <c r="A9" s="9">
        <v>2005</v>
      </c>
      <c r="B9" s="272">
        <v>76</v>
      </c>
    </row>
    <row r="10" spans="1:9" x14ac:dyDescent="0.2">
      <c r="A10" s="9">
        <v>2006</v>
      </c>
      <c r="B10" s="272">
        <v>97</v>
      </c>
    </row>
    <row r="11" spans="1:9" x14ac:dyDescent="0.2">
      <c r="A11" s="9">
        <v>2007</v>
      </c>
      <c r="B11" s="272">
        <v>184</v>
      </c>
    </row>
    <row r="12" spans="1:9" x14ac:dyDescent="0.2">
      <c r="A12" s="9">
        <v>2008</v>
      </c>
      <c r="B12" s="272">
        <v>68</v>
      </c>
    </row>
    <row r="13" spans="1:9" x14ac:dyDescent="0.2">
      <c r="A13" s="9">
        <v>2009</v>
      </c>
      <c r="B13" s="272">
        <v>153</v>
      </c>
    </row>
    <row r="14" spans="1:9" x14ac:dyDescent="0.2">
      <c r="A14" s="9">
        <v>2010</v>
      </c>
      <c r="B14" s="272">
        <v>79</v>
      </c>
    </row>
    <row r="15" spans="1:9" x14ac:dyDescent="0.2">
      <c r="A15" s="9">
        <v>2011</v>
      </c>
      <c r="B15" s="272">
        <v>59</v>
      </c>
    </row>
    <row r="16" spans="1:9" x14ac:dyDescent="0.2">
      <c r="A16" s="9">
        <v>2012</v>
      </c>
      <c r="B16" s="272">
        <v>21</v>
      </c>
    </row>
    <row r="17" spans="1:9" x14ac:dyDescent="0.2">
      <c r="A17" s="9">
        <v>2013</v>
      </c>
      <c r="B17" s="272">
        <v>186</v>
      </c>
    </row>
    <row r="18" spans="1:9" x14ac:dyDescent="0.2">
      <c r="A18" s="9">
        <v>2014</v>
      </c>
      <c r="B18" s="272">
        <v>51</v>
      </c>
    </row>
    <row r="19" spans="1:9" x14ac:dyDescent="0.2">
      <c r="A19" s="9">
        <v>2015</v>
      </c>
      <c r="B19" s="272">
        <v>17</v>
      </c>
    </row>
    <row r="20" spans="1:9" x14ac:dyDescent="0.2">
      <c r="A20" s="9">
        <v>2016</v>
      </c>
      <c r="B20" s="272">
        <v>10</v>
      </c>
    </row>
    <row r="21" spans="1:9" x14ac:dyDescent="0.2">
      <c r="A21" s="9">
        <v>2017</v>
      </c>
      <c r="B21" s="272">
        <v>17</v>
      </c>
    </row>
    <row r="22" spans="1:9" x14ac:dyDescent="0.2">
      <c r="A22" s="9">
        <v>2018</v>
      </c>
      <c r="B22" s="272">
        <v>6</v>
      </c>
    </row>
    <row r="23" spans="1:9" x14ac:dyDescent="0.2">
      <c r="A23" s="9">
        <v>2019</v>
      </c>
      <c r="B23" s="272">
        <v>3</v>
      </c>
    </row>
    <row r="24" spans="1:9" x14ac:dyDescent="0.2">
      <c r="A24" s="9">
        <v>2020</v>
      </c>
      <c r="B24" s="272">
        <v>4</v>
      </c>
    </row>
    <row r="25" spans="1:9" x14ac:dyDescent="0.2">
      <c r="A25" s="9">
        <v>2021</v>
      </c>
      <c r="B25" s="272">
        <v>5</v>
      </c>
    </row>
    <row r="26" spans="1:9" x14ac:dyDescent="0.2">
      <c r="A26" s="9">
        <v>2022</v>
      </c>
      <c r="B26" s="272">
        <v>10</v>
      </c>
    </row>
    <row r="27" spans="1:9" x14ac:dyDescent="0.2">
      <c r="A27" s="9">
        <v>2023</v>
      </c>
      <c r="B27" s="272">
        <v>15</v>
      </c>
    </row>
    <row r="28" spans="1:9" x14ac:dyDescent="0.2">
      <c r="A28" s="9">
        <v>2024</v>
      </c>
      <c r="B28" s="272">
        <v>7</v>
      </c>
    </row>
    <row r="29" spans="1:9" x14ac:dyDescent="0.2">
      <c r="A29" s="9">
        <v>2025</v>
      </c>
      <c r="B29" s="272">
        <v>4</v>
      </c>
    </row>
    <row r="30" spans="1:9" x14ac:dyDescent="0.2">
      <c r="A30" s="212"/>
      <c r="B30" s="271" t="s">
        <v>137</v>
      </c>
      <c r="C30" s="13"/>
      <c r="D30" s="13"/>
      <c r="E30" s="13"/>
      <c r="F30" s="13"/>
      <c r="I30" s="13"/>
    </row>
    <row r="31" spans="1:9" x14ac:dyDescent="0.2">
      <c r="A31" s="12" t="s">
        <v>97</v>
      </c>
      <c r="G31" s="10"/>
    </row>
    <row r="32" spans="1:9" ht="15" customHeight="1" x14ac:dyDescent="0.2">
      <c r="A32" s="10" t="s">
        <v>514</v>
      </c>
      <c r="B32" s="10"/>
      <c r="C32" s="10"/>
      <c r="D32" s="10"/>
      <c r="E32" s="10"/>
      <c r="F32" s="10"/>
      <c r="H32" s="10"/>
      <c r="I32" s="10"/>
    </row>
    <row r="33" spans="1:2" x14ac:dyDescent="0.2">
      <c r="A33"/>
      <c r="B33"/>
    </row>
    <row r="44" spans="1:2" ht="21" customHeight="1" x14ac:dyDescent="0.2"/>
  </sheetData>
  <hyperlinks>
    <hyperlink ref="H1" location="Contents!A1" display="Contents" xr:uid="{8BC10D86-AF98-4AEB-877E-A4B798EEC283}"/>
    <hyperlink ref="H2" location="Notes!A1" display="Notes" xr:uid="{A3E7637C-FF0E-4010-83BA-172ADA1657B1}"/>
  </hyperlinks>
  <pageMargins left="0.7" right="0.7" top="0.75" bottom="0.75" header="0.3" footer="0.3"/>
  <pageSetup orientation="portrait" r:id="rId1"/>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515BB-30F5-42D3-B7D7-178B972B120F}">
  <dimension ref="A1:G33"/>
  <sheetViews>
    <sheetView workbookViewId="0">
      <selection activeCell="L41" sqref="L41"/>
    </sheetView>
  </sheetViews>
  <sheetFormatPr defaultColWidth="8.77734375" defaultRowHeight="15" x14ac:dyDescent="0.2"/>
  <cols>
    <col min="1" max="1" width="11" style="5" customWidth="1"/>
    <col min="2" max="2" width="18.21875" style="5" customWidth="1"/>
    <col min="3" max="3" width="4.5546875" style="5" customWidth="1"/>
    <col min="4" max="5" width="10.21875" style="5" customWidth="1"/>
    <col min="6" max="6" width="11.5546875" style="5" customWidth="1"/>
    <col min="7" max="7" width="4.5546875" style="5" customWidth="1"/>
    <col min="8" max="8" width="11.5546875" style="5" customWidth="1"/>
    <col min="9" max="16384" width="8.77734375" style="5"/>
  </cols>
  <sheetData>
    <row r="1" spans="1:7" ht="17.25" x14ac:dyDescent="0.25">
      <c r="A1" s="6" t="s">
        <v>515</v>
      </c>
      <c r="B1" s="6"/>
      <c r="C1" s="6"/>
      <c r="D1" s="6"/>
      <c r="E1" s="6"/>
      <c r="F1" s="70" t="s">
        <v>122</v>
      </c>
      <c r="G1" s="6"/>
    </row>
    <row r="2" spans="1:7" x14ac:dyDescent="0.2">
      <c r="A2" s="7" t="s">
        <v>506</v>
      </c>
      <c r="B2" s="7"/>
      <c r="C2" s="7"/>
      <c r="D2" s="7"/>
      <c r="F2" s="88" t="s">
        <v>97</v>
      </c>
      <c r="G2" s="7"/>
    </row>
    <row r="3" spans="1:7" s="120" customFormat="1" ht="29.25" customHeight="1" x14ac:dyDescent="0.25">
      <c r="A3" s="175" t="s">
        <v>516</v>
      </c>
      <c r="B3" s="96" t="s">
        <v>517</v>
      </c>
    </row>
    <row r="4" spans="1:7" x14ac:dyDescent="0.2">
      <c r="A4" s="92">
        <v>2000</v>
      </c>
      <c r="B4" s="62">
        <v>28</v>
      </c>
      <c r="C4" s="3"/>
    </row>
    <row r="5" spans="1:7" x14ac:dyDescent="0.2">
      <c r="A5" s="9">
        <v>2001</v>
      </c>
      <c r="B5" s="3">
        <v>41</v>
      </c>
      <c r="C5" s="3"/>
    </row>
    <row r="6" spans="1:7" x14ac:dyDescent="0.2">
      <c r="A6" s="9">
        <v>2002</v>
      </c>
      <c r="B6" s="3">
        <v>42</v>
      </c>
      <c r="C6" s="3"/>
    </row>
    <row r="7" spans="1:7" x14ac:dyDescent="0.2">
      <c r="A7" s="9">
        <v>2003</v>
      </c>
      <c r="B7" s="3">
        <v>58</v>
      </c>
      <c r="C7" s="3"/>
    </row>
    <row r="8" spans="1:7" x14ac:dyDescent="0.2">
      <c r="A8" s="9">
        <v>2004</v>
      </c>
      <c r="B8" s="3">
        <v>44</v>
      </c>
      <c r="C8" s="3"/>
    </row>
    <row r="9" spans="1:7" x14ac:dyDescent="0.2">
      <c r="A9" s="9">
        <v>2005</v>
      </c>
      <c r="B9" s="3">
        <v>32</v>
      </c>
      <c r="C9" s="3"/>
    </row>
    <row r="10" spans="1:7" x14ac:dyDescent="0.2">
      <c r="A10" s="9">
        <v>2006</v>
      </c>
      <c r="B10" s="3">
        <v>33</v>
      </c>
      <c r="C10" s="3"/>
    </row>
    <row r="11" spans="1:7" x14ac:dyDescent="0.2">
      <c r="A11" s="9">
        <v>2007</v>
      </c>
      <c r="B11" s="3">
        <v>32</v>
      </c>
      <c r="C11" s="3"/>
    </row>
    <row r="12" spans="1:7" x14ac:dyDescent="0.2">
      <c r="A12" s="9">
        <v>2008</v>
      </c>
      <c r="B12" s="3">
        <v>40</v>
      </c>
      <c r="C12" s="3"/>
    </row>
    <row r="13" spans="1:7" x14ac:dyDescent="0.2">
      <c r="A13" s="9">
        <v>2009</v>
      </c>
      <c r="B13" s="3">
        <v>58</v>
      </c>
      <c r="C13" s="3"/>
    </row>
    <row r="14" spans="1:7" x14ac:dyDescent="0.2">
      <c r="A14" s="9">
        <v>2010</v>
      </c>
      <c r="B14" s="3">
        <v>79</v>
      </c>
      <c r="C14" s="3"/>
    </row>
    <row r="15" spans="1:7" x14ac:dyDescent="0.2">
      <c r="A15" s="9">
        <v>2011</v>
      </c>
      <c r="B15" s="3">
        <v>70</v>
      </c>
      <c r="C15" s="3"/>
    </row>
    <row r="16" spans="1:7" x14ac:dyDescent="0.2">
      <c r="A16" s="9">
        <v>2012</v>
      </c>
      <c r="B16" s="3">
        <v>37</v>
      </c>
      <c r="C16" s="3"/>
    </row>
    <row r="17" spans="1:7" x14ac:dyDescent="0.2">
      <c r="A17" s="9">
        <v>2013</v>
      </c>
      <c r="B17" s="3">
        <v>60</v>
      </c>
      <c r="C17" s="3"/>
    </row>
    <row r="18" spans="1:7" x14ac:dyDescent="0.2">
      <c r="A18" s="9">
        <v>2014</v>
      </c>
      <c r="B18" s="3">
        <v>41</v>
      </c>
      <c r="C18" s="3"/>
    </row>
    <row r="19" spans="1:7" x14ac:dyDescent="0.2">
      <c r="A19" s="9">
        <v>2015</v>
      </c>
      <c r="B19" s="3">
        <v>45</v>
      </c>
      <c r="C19" s="3"/>
    </row>
    <row r="20" spans="1:7" x14ac:dyDescent="0.2">
      <c r="A20" s="9">
        <v>2016</v>
      </c>
      <c r="B20" s="3">
        <v>48</v>
      </c>
      <c r="C20" s="3"/>
    </row>
    <row r="21" spans="1:7" x14ac:dyDescent="0.2">
      <c r="A21" s="9">
        <v>2017</v>
      </c>
      <c r="B21" s="3">
        <v>39</v>
      </c>
      <c r="C21" s="3"/>
    </row>
    <row r="22" spans="1:7" x14ac:dyDescent="0.2">
      <c r="A22" s="9">
        <v>2018</v>
      </c>
      <c r="B22" s="3">
        <v>65</v>
      </c>
      <c r="C22" s="3"/>
    </row>
    <row r="23" spans="1:7" x14ac:dyDescent="0.2">
      <c r="A23" s="9">
        <v>2019</v>
      </c>
      <c r="B23" s="3">
        <v>49</v>
      </c>
    </row>
    <row r="24" spans="1:7" x14ac:dyDescent="0.2">
      <c r="A24" s="9">
        <v>2020</v>
      </c>
      <c r="B24" s="3">
        <v>30</v>
      </c>
    </row>
    <row r="25" spans="1:7" x14ac:dyDescent="0.2">
      <c r="A25" s="9">
        <v>2021</v>
      </c>
      <c r="B25" s="56">
        <v>41</v>
      </c>
    </row>
    <row r="26" spans="1:7" x14ac:dyDescent="0.2">
      <c r="A26" s="9">
        <v>2022</v>
      </c>
      <c r="B26" s="56">
        <v>54</v>
      </c>
    </row>
    <row r="27" spans="1:7" x14ac:dyDescent="0.2">
      <c r="A27" s="9">
        <v>2023</v>
      </c>
      <c r="B27" s="56">
        <v>31</v>
      </c>
    </row>
    <row r="28" spans="1:7" x14ac:dyDescent="0.2">
      <c r="A28" s="9">
        <v>2024</v>
      </c>
      <c r="B28" s="56">
        <v>54</v>
      </c>
    </row>
    <row r="29" spans="1:7" x14ac:dyDescent="0.2">
      <c r="A29" s="9">
        <v>2025</v>
      </c>
      <c r="B29" s="56">
        <v>50</v>
      </c>
    </row>
    <row r="30" spans="1:7" s="34" customFormat="1" ht="27" customHeight="1" x14ac:dyDescent="0.2">
      <c r="A30" s="121"/>
      <c r="B30" s="122" t="s">
        <v>137</v>
      </c>
      <c r="C30" s="123"/>
      <c r="D30" s="123"/>
      <c r="E30" s="123"/>
      <c r="G30" s="123"/>
    </row>
    <row r="31" spans="1:7" x14ac:dyDescent="0.2">
      <c r="A31" s="12" t="s">
        <v>97</v>
      </c>
    </row>
    <row r="32" spans="1:7" ht="15" customHeight="1" x14ac:dyDescent="0.2">
      <c r="A32" s="10" t="s">
        <v>518</v>
      </c>
      <c r="B32" s="10"/>
      <c r="C32" s="10"/>
      <c r="D32" s="10"/>
      <c r="E32" s="10"/>
      <c r="F32" s="10"/>
      <c r="G32" s="10"/>
    </row>
    <row r="33" spans="1:4" x14ac:dyDescent="0.2">
      <c r="A33" s="10"/>
      <c r="B33" s="10"/>
      <c r="C33" s="10"/>
      <c r="D33" s="10"/>
    </row>
  </sheetData>
  <hyperlinks>
    <hyperlink ref="F1" location="Contents!A1" display="Contents" xr:uid="{D0BD9729-E67A-4F05-AC27-0305B3AD1EAF}"/>
    <hyperlink ref="F2" location="Notes!A1" display="Notes" xr:uid="{80E737A5-46BC-4C81-ABC3-C9C7D93DF15B}"/>
  </hyperlinks>
  <pageMargins left="0.7" right="0.7" top="0.75" bottom="0.75" header="0.3" footer="0.3"/>
  <pageSetup paperSize="9" orientation="portrait" r:id="rId1"/>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CD5297-F0CD-462B-B2B2-7F4DA22837CF}">
  <dimension ref="A1:I14"/>
  <sheetViews>
    <sheetView workbookViewId="0">
      <selection activeCell="A4" sqref="A4"/>
    </sheetView>
  </sheetViews>
  <sheetFormatPr defaultColWidth="8.77734375" defaultRowHeight="15" x14ac:dyDescent="0.2"/>
  <cols>
    <col min="1" max="1" width="27.5546875" style="5" customWidth="1"/>
    <col min="2" max="2" width="14.44140625" style="5" customWidth="1"/>
    <col min="3" max="3" width="17.6640625" style="5" customWidth="1"/>
    <col min="4" max="4" width="14" style="5" customWidth="1"/>
    <col min="5" max="5" width="17.21875" style="5" customWidth="1"/>
    <col min="6" max="6" width="18.6640625" style="5" customWidth="1"/>
    <col min="7" max="7" width="14" style="5" customWidth="1"/>
    <col min="8" max="9" width="9.77734375" style="5" bestFit="1" customWidth="1"/>
    <col min="10" max="16384" width="8.77734375" style="5"/>
  </cols>
  <sheetData>
    <row r="1" spans="1:9" ht="17.25" x14ac:dyDescent="0.25">
      <c r="A1" s="6" t="s">
        <v>519</v>
      </c>
      <c r="B1" s="6"/>
      <c r="C1" s="6"/>
      <c r="D1" s="6"/>
      <c r="E1" s="6"/>
      <c r="G1" s="70" t="s">
        <v>122</v>
      </c>
      <c r="H1" s="6"/>
    </row>
    <row r="2" spans="1:9" x14ac:dyDescent="0.2">
      <c r="A2" s="23" t="s">
        <v>283</v>
      </c>
      <c r="B2" s="7"/>
      <c r="C2" s="7"/>
      <c r="D2" s="7"/>
      <c r="G2" s="88" t="s">
        <v>97</v>
      </c>
      <c r="H2" s="7"/>
      <c r="I2" s="8"/>
    </row>
    <row r="3" spans="1:9" s="14" customFormat="1" ht="61.5" customHeight="1" x14ac:dyDescent="0.25">
      <c r="A3" s="175"/>
      <c r="B3" s="350"/>
      <c r="C3" s="350"/>
      <c r="D3" s="350"/>
      <c r="E3" s="350"/>
      <c r="F3" s="350"/>
      <c r="G3" s="96"/>
      <c r="H3" s="120"/>
      <c r="I3" s="5"/>
    </row>
    <row r="4" spans="1:9" x14ac:dyDescent="0.2">
      <c r="A4" s="90" t="s">
        <v>520</v>
      </c>
      <c r="B4" s="165"/>
      <c r="C4" s="165"/>
      <c r="D4" s="165"/>
      <c r="E4" s="165"/>
      <c r="F4" s="165"/>
      <c r="G4" s="165"/>
    </row>
    <row r="5" spans="1:9" x14ac:dyDescent="0.2">
      <c r="A5" s="9"/>
      <c r="B5" s="165"/>
      <c r="C5" s="165"/>
      <c r="D5" s="165"/>
      <c r="E5" s="165"/>
      <c r="F5" s="165"/>
      <c r="G5" s="165"/>
    </row>
    <row r="6" spans="1:9" x14ac:dyDescent="0.2">
      <c r="A6" s="9"/>
      <c r="B6" s="165"/>
      <c r="C6" s="165"/>
      <c r="D6" s="165"/>
      <c r="E6" s="165"/>
      <c r="F6" s="165"/>
      <c r="G6" s="165"/>
    </row>
    <row r="7" spans="1:9" x14ac:dyDescent="0.2">
      <c r="A7" s="9"/>
      <c r="B7" s="165"/>
      <c r="C7" s="165"/>
      <c r="D7" s="165"/>
      <c r="E7" s="165"/>
      <c r="F7" s="165"/>
      <c r="G7" s="165"/>
    </row>
    <row r="8" spans="1:9" x14ac:dyDescent="0.2">
      <c r="A8" s="9"/>
      <c r="B8" s="165"/>
      <c r="C8" s="165"/>
      <c r="D8" s="165"/>
      <c r="E8" s="165"/>
      <c r="F8" s="165"/>
      <c r="G8" s="165"/>
    </row>
    <row r="9" spans="1:9" x14ac:dyDescent="0.2">
      <c r="A9" s="9"/>
      <c r="B9" s="165"/>
      <c r="C9" s="165"/>
      <c r="D9" s="165"/>
      <c r="E9" s="165"/>
      <c r="F9" s="165"/>
      <c r="G9" s="165"/>
    </row>
    <row r="10" spans="1:9" ht="27.75" customHeight="1" x14ac:dyDescent="0.2">
      <c r="A10" s="219"/>
      <c r="B10" s="220"/>
      <c r="C10" s="220"/>
      <c r="D10" s="220"/>
      <c r="E10" s="220"/>
      <c r="F10" s="220"/>
      <c r="G10" s="220"/>
    </row>
    <row r="11" spans="1:9" ht="27.75" customHeight="1" x14ac:dyDescent="0.2">
      <c r="A11" s="221"/>
      <c r="B11" s="222"/>
      <c r="C11" s="222"/>
      <c r="D11" s="222"/>
      <c r="E11" s="223"/>
      <c r="F11" s="223"/>
      <c r="G11" s="223"/>
    </row>
    <row r="12" spans="1:9" x14ac:dyDescent="0.2">
      <c r="A12" s="3"/>
      <c r="B12" s="3"/>
      <c r="C12" s="3"/>
      <c r="D12" s="3"/>
      <c r="E12" s="3"/>
      <c r="F12" s="3"/>
      <c r="G12" s="13"/>
    </row>
    <row r="13" spans="1:9" x14ac:dyDescent="0.2">
      <c r="A13" s="12"/>
      <c r="B13" s="10"/>
      <c r="C13" s="10"/>
      <c r="D13" s="10"/>
      <c r="E13" s="10"/>
      <c r="F13" s="10"/>
    </row>
    <row r="14" spans="1:9" x14ac:dyDescent="0.2">
      <c r="A14" s="12"/>
      <c r="B14" s="12"/>
      <c r="C14" s="12"/>
      <c r="D14" s="12"/>
      <c r="E14" s="12"/>
      <c r="F14" s="12"/>
      <c r="G14" s="12"/>
    </row>
  </sheetData>
  <phoneticPr fontId="30" type="noConversion"/>
  <hyperlinks>
    <hyperlink ref="G1" location="Contents!A1" display="Contents" xr:uid="{D4EBACB2-A725-438D-A430-4A399684AC11}"/>
    <hyperlink ref="G2" location="Notes!A1" display="Notes" xr:uid="{E47BAAE2-71DC-4266-A0F2-92B9DDB1238B}"/>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F134D-68AC-4FDC-AABC-C09FFF7C26EF}">
  <dimension ref="A1:O42"/>
  <sheetViews>
    <sheetView showGridLines="0" workbookViewId="0">
      <selection activeCell="A5" sqref="A5"/>
    </sheetView>
  </sheetViews>
  <sheetFormatPr defaultColWidth="8.77734375" defaultRowHeight="14.25" x14ac:dyDescent="0.2"/>
  <cols>
    <col min="1" max="1" width="130" style="3" bestFit="1" customWidth="1"/>
    <col min="2" max="16384" width="8.77734375" style="3"/>
  </cols>
  <sheetData>
    <row r="1" spans="1:15" ht="15" x14ac:dyDescent="0.2">
      <c r="A1" s="45" t="s">
        <v>97</v>
      </c>
    </row>
    <row r="2" spans="1:15" ht="32.25" customHeight="1" x14ac:dyDescent="0.2">
      <c r="A2" s="61" t="s">
        <v>98</v>
      </c>
    </row>
    <row r="3" spans="1:15" s="78" customFormat="1" ht="55.15" customHeight="1" x14ac:dyDescent="0.2">
      <c r="A3" s="346" t="s">
        <v>99</v>
      </c>
    </row>
    <row r="4" spans="1:15" ht="82.5" customHeight="1" x14ac:dyDescent="0.2">
      <c r="A4" s="346" t="s">
        <v>100</v>
      </c>
      <c r="B4" s="55"/>
      <c r="C4" s="55"/>
      <c r="D4" s="55"/>
      <c r="E4" s="55"/>
      <c r="F4" s="55"/>
      <c r="G4" s="55"/>
      <c r="H4" s="55"/>
      <c r="I4" s="55"/>
      <c r="J4" s="55"/>
      <c r="K4" s="55"/>
      <c r="L4" s="55"/>
      <c r="M4" s="55"/>
      <c r="N4" s="55"/>
      <c r="O4" s="55"/>
    </row>
    <row r="5" spans="1:15" ht="64.5" customHeight="1" x14ac:dyDescent="0.2">
      <c r="A5" s="347" t="s">
        <v>101</v>
      </c>
      <c r="B5" s="55"/>
      <c r="C5" s="55"/>
      <c r="D5" s="55"/>
      <c r="E5" s="55"/>
      <c r="F5" s="55"/>
      <c r="G5" s="55"/>
      <c r="H5" s="55"/>
      <c r="I5" s="55"/>
      <c r="J5" s="55"/>
      <c r="K5" s="55"/>
      <c r="L5" s="55"/>
      <c r="M5" s="55"/>
      <c r="N5" s="55"/>
      <c r="O5" s="55"/>
    </row>
    <row r="6" spans="1:15" ht="70.5" customHeight="1" x14ac:dyDescent="0.2">
      <c r="A6" s="348" t="s">
        <v>102</v>
      </c>
      <c r="B6" s="55"/>
      <c r="C6" s="55"/>
      <c r="D6" s="55"/>
      <c r="E6" s="55"/>
      <c r="F6" s="55"/>
      <c r="G6" s="55"/>
      <c r="H6" s="55"/>
      <c r="I6" s="55"/>
      <c r="J6" s="55"/>
      <c r="K6" s="55"/>
      <c r="L6" s="55"/>
      <c r="M6" s="55"/>
      <c r="N6" s="55"/>
      <c r="O6" s="55"/>
    </row>
    <row r="7" spans="1:15" ht="66.400000000000006" customHeight="1" x14ac:dyDescent="0.2">
      <c r="A7" s="347" t="s">
        <v>103</v>
      </c>
      <c r="B7" s="60"/>
      <c r="C7" s="60"/>
      <c r="D7" s="60"/>
      <c r="E7" s="60"/>
      <c r="F7" s="60"/>
      <c r="G7" s="60"/>
      <c r="H7" s="60"/>
      <c r="I7" s="60"/>
      <c r="J7" s="60"/>
      <c r="K7" s="60"/>
      <c r="L7" s="60"/>
      <c r="M7" s="60"/>
      <c r="N7" s="60"/>
      <c r="O7" s="60"/>
    </row>
    <row r="8" spans="1:15" ht="48" customHeight="1" x14ac:dyDescent="0.2">
      <c r="A8" s="60" t="s">
        <v>104</v>
      </c>
      <c r="B8" s="60"/>
      <c r="C8" s="60"/>
      <c r="D8" s="60"/>
      <c r="E8" s="60"/>
      <c r="F8" s="60"/>
      <c r="G8" s="60"/>
      <c r="H8" s="60"/>
      <c r="I8" s="60"/>
      <c r="J8" s="60"/>
      <c r="K8" s="60"/>
      <c r="L8" s="60"/>
      <c r="M8" s="60"/>
      <c r="N8" s="60"/>
    </row>
    <row r="9" spans="1:15" ht="44.25" customHeight="1" x14ac:dyDescent="0.25">
      <c r="A9" s="6" t="s">
        <v>105</v>
      </c>
    </row>
    <row r="10" spans="1:15" x14ac:dyDescent="0.2">
      <c r="A10" s="3" t="s">
        <v>106</v>
      </c>
    </row>
    <row r="11" spans="1:15" x14ac:dyDescent="0.2">
      <c r="A11" s="151" t="s">
        <v>107</v>
      </c>
    </row>
    <row r="12" spans="1:15" x14ac:dyDescent="0.2">
      <c r="A12" s="152" t="s">
        <v>108</v>
      </c>
    </row>
    <row r="13" spans="1:15" x14ac:dyDescent="0.2">
      <c r="A13" s="153" t="s">
        <v>109</v>
      </c>
    </row>
    <row r="14" spans="1:15" ht="30.75" customHeight="1" x14ac:dyDescent="0.25">
      <c r="A14" s="6" t="s">
        <v>110</v>
      </c>
    </row>
    <row r="15" spans="1:15" x14ac:dyDescent="0.2">
      <c r="A15" s="3" t="s">
        <v>111</v>
      </c>
    </row>
    <row r="16" spans="1:15" x14ac:dyDescent="0.2">
      <c r="A16" s="43" t="s">
        <v>112</v>
      </c>
    </row>
    <row r="17" spans="1:1" x14ac:dyDescent="0.2">
      <c r="A17" s="43" t="s">
        <v>113</v>
      </c>
    </row>
    <row r="18" spans="1:1" x14ac:dyDescent="0.2">
      <c r="A18" s="43" t="s">
        <v>114</v>
      </c>
    </row>
    <row r="19" spans="1:1" x14ac:dyDescent="0.2">
      <c r="A19" s="43" t="s">
        <v>115</v>
      </c>
    </row>
    <row r="20" spans="1:1" x14ac:dyDescent="0.2">
      <c r="A20" s="43" t="s">
        <v>116</v>
      </c>
    </row>
    <row r="21" spans="1:1" x14ac:dyDescent="0.2">
      <c r="A21" s="43" t="s">
        <v>117</v>
      </c>
    </row>
    <row r="24" spans="1:1" ht="17.649999999999999" customHeight="1" x14ac:dyDescent="0.2">
      <c r="A24" s="351" t="s">
        <v>118</v>
      </c>
    </row>
    <row r="25" spans="1:1" s="214" customFormat="1" x14ac:dyDescent="0.2">
      <c r="A25" s="214" t="s">
        <v>119</v>
      </c>
    </row>
    <row r="26" spans="1:1" s="214" customFormat="1" x14ac:dyDescent="0.2">
      <c r="A26" s="214" t="s">
        <v>120</v>
      </c>
    </row>
    <row r="27" spans="1:1" s="214" customFormat="1" x14ac:dyDescent="0.2"/>
    <row r="28" spans="1:1" s="214" customFormat="1" x14ac:dyDescent="0.2"/>
    <row r="29" spans="1:1" s="214" customFormat="1" x14ac:dyDescent="0.2"/>
    <row r="30" spans="1:1" s="214" customFormat="1" x14ac:dyDescent="0.2"/>
    <row r="31" spans="1:1" s="214" customFormat="1" x14ac:dyDescent="0.2"/>
    <row r="32" spans="1:1" s="214" customFormat="1" x14ac:dyDescent="0.2"/>
    <row r="33" s="214" customFormat="1" x14ac:dyDescent="0.2"/>
    <row r="34" s="214" customFormat="1" x14ac:dyDescent="0.2"/>
    <row r="35" s="214" customFormat="1" x14ac:dyDescent="0.2"/>
    <row r="36" s="214" customFormat="1" x14ac:dyDescent="0.2"/>
    <row r="37" s="214" customFormat="1" x14ac:dyDescent="0.2"/>
    <row r="38" s="214" customFormat="1" x14ac:dyDescent="0.2"/>
    <row r="39" s="214" customFormat="1" x14ac:dyDescent="0.2"/>
    <row r="40" s="214" customFormat="1" x14ac:dyDescent="0.2"/>
    <row r="41" s="214" customFormat="1" x14ac:dyDescent="0.2"/>
    <row r="42" s="214" customFormat="1" x14ac:dyDescent="0.2"/>
  </sheetData>
  <phoneticPr fontId="30" type="noConversion"/>
  <hyperlinks>
    <hyperlink ref="A13" location="'Annex 3'!A1" display="Annex 3: Designs" xr:uid="{AB15F347-6E95-4221-B613-92E53215B594}"/>
    <hyperlink ref="A12" location="'Annex 2'!A1" display="Annex 2: Trade Marks" xr:uid="{E92E6BE6-D366-4DE0-A530-CBD9AE1A37D7}"/>
    <hyperlink ref="A11" location="'Annex 1'!A1" display="Annex 1: Patents" xr:uid="{AA1ECF60-66C7-4181-8BB4-BA8C1B3E912D}"/>
    <hyperlink ref="A16" r:id="rId1" xr:uid="{605FDFAB-944C-46AD-AB96-D31B53C050A5}"/>
    <hyperlink ref="A17" r:id="rId2" xr:uid="{59E4210F-94FE-4ADD-8E0E-56F2395EA03C}"/>
    <hyperlink ref="A18" r:id="rId3" xr:uid="{2D966A34-5A21-48E3-8B7A-3489C7BC4707}"/>
    <hyperlink ref="A19" r:id="rId4" xr:uid="{CEA893C5-548D-4F08-A127-CB5361EC7939}"/>
    <hyperlink ref="A20" r:id="rId5" xr:uid="{9A56F926-7AEF-4C8C-B6B0-3AE4C59433EB}"/>
    <hyperlink ref="A21" r:id="rId6" xr:uid="{48305AF1-FB30-453B-8FA7-5188EDE74BAB}"/>
  </hyperlinks>
  <pageMargins left="0.7" right="0.7" top="0.75" bottom="0.75" header="0.3" footer="0.3"/>
  <pageSetup orientation="portrait"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0E8F9-F515-4F52-95C9-826647B1AB5F}">
  <dimension ref="A1:G17"/>
  <sheetViews>
    <sheetView workbookViewId="0">
      <selection activeCell="C30" sqref="C30"/>
    </sheetView>
  </sheetViews>
  <sheetFormatPr defaultColWidth="8.77734375" defaultRowHeight="15" x14ac:dyDescent="0.2"/>
  <cols>
    <col min="1" max="1" width="9.21875" style="5" customWidth="1"/>
    <col min="2" max="2" width="19.33203125" style="5" customWidth="1"/>
    <col min="3" max="9" width="9.77734375" style="5" bestFit="1" customWidth="1"/>
    <col min="10" max="16384" width="8.77734375" style="5"/>
  </cols>
  <sheetData>
    <row r="1" spans="1:7" ht="17.25" x14ac:dyDescent="0.25">
      <c r="A1" s="329" t="s">
        <v>521</v>
      </c>
      <c r="B1" s="6"/>
      <c r="D1" s="70" t="s">
        <v>122</v>
      </c>
      <c r="E1" s="6"/>
    </row>
    <row r="2" spans="1:7" x14ac:dyDescent="0.2">
      <c r="A2" s="23" t="s">
        <v>522</v>
      </c>
      <c r="B2" s="7"/>
      <c r="D2" s="88" t="s">
        <v>97</v>
      </c>
      <c r="E2" s="7"/>
    </row>
    <row r="3" spans="1:7" ht="40.5" customHeight="1" x14ac:dyDescent="0.25">
      <c r="A3" s="65" t="s">
        <v>284</v>
      </c>
      <c r="B3" s="97" t="s">
        <v>523</v>
      </c>
    </row>
    <row r="4" spans="1:7" x14ac:dyDescent="0.2">
      <c r="A4" s="9">
        <v>2016</v>
      </c>
      <c r="B4" s="15">
        <v>1306</v>
      </c>
    </row>
    <row r="5" spans="1:7" x14ac:dyDescent="0.2">
      <c r="A5" s="9">
        <v>2017</v>
      </c>
      <c r="B5" s="15">
        <v>1097</v>
      </c>
    </row>
    <row r="6" spans="1:7" x14ac:dyDescent="0.2">
      <c r="A6" s="9">
        <v>2018</v>
      </c>
      <c r="B6" s="15">
        <v>1604</v>
      </c>
    </row>
    <row r="7" spans="1:7" x14ac:dyDescent="0.2">
      <c r="A7" s="9">
        <v>2019</v>
      </c>
      <c r="B7" s="165">
        <v>1348</v>
      </c>
    </row>
    <row r="8" spans="1:7" x14ac:dyDescent="0.2">
      <c r="A8" s="9">
        <v>2020</v>
      </c>
      <c r="B8" s="26">
        <v>1051</v>
      </c>
    </row>
    <row r="9" spans="1:7" x14ac:dyDescent="0.2">
      <c r="A9" s="9">
        <v>2021</v>
      </c>
      <c r="B9" s="26">
        <v>1205</v>
      </c>
    </row>
    <row r="10" spans="1:7" x14ac:dyDescent="0.2">
      <c r="A10" s="9">
        <v>2022</v>
      </c>
      <c r="B10" s="15">
        <v>1058</v>
      </c>
    </row>
    <row r="11" spans="1:7" x14ac:dyDescent="0.2">
      <c r="A11" s="9">
        <v>2023</v>
      </c>
      <c r="B11" s="15">
        <v>2046</v>
      </c>
    </row>
    <row r="12" spans="1:7" x14ac:dyDescent="0.2">
      <c r="A12" s="9">
        <v>2024</v>
      </c>
      <c r="B12" s="15">
        <v>2122</v>
      </c>
    </row>
    <row r="13" spans="1:7" x14ac:dyDescent="0.2">
      <c r="A13" s="306">
        <v>2025</v>
      </c>
      <c r="B13" s="312">
        <v>813</v>
      </c>
    </row>
    <row r="14" spans="1:7" x14ac:dyDescent="0.2">
      <c r="A14" s="3"/>
      <c r="B14" s="13" t="s">
        <v>137</v>
      </c>
    </row>
    <row r="15" spans="1:7" x14ac:dyDescent="0.2">
      <c r="A15" s="12" t="s">
        <v>97</v>
      </c>
    </row>
    <row r="16" spans="1:7" ht="19.149999999999999" customHeight="1" x14ac:dyDescent="0.2">
      <c r="A16" s="10" t="s">
        <v>524</v>
      </c>
      <c r="B16" s="10"/>
      <c r="C16" s="10"/>
      <c r="D16" s="10"/>
      <c r="E16" s="10"/>
      <c r="F16" s="10"/>
      <c r="G16" s="10"/>
    </row>
    <row r="17" spans="1:1" x14ac:dyDescent="0.2">
      <c r="A17" s="10" t="s">
        <v>525</v>
      </c>
    </row>
  </sheetData>
  <hyperlinks>
    <hyperlink ref="D1" location="Contents!A1" display="Contents" xr:uid="{BB40BB0B-3C45-471F-88B1-A8FBE5E029EE}"/>
    <hyperlink ref="D2" location="Notes!A1" display="Notes" xr:uid="{1040FA19-E82A-4AD2-BA32-F6F94DD662BF}"/>
  </hyperlinks>
  <pageMargins left="0.7" right="0.7" top="0.75" bottom="0.75" header="0.3" footer="0.3"/>
  <pageSetup orientation="portrait" r:id="rId1"/>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751B5-959D-4DB7-8784-1DD50E018BA9}">
  <dimension ref="A1:I20"/>
  <sheetViews>
    <sheetView workbookViewId="0">
      <selection activeCell="F20" sqref="F20"/>
    </sheetView>
  </sheetViews>
  <sheetFormatPr defaultColWidth="8.77734375" defaultRowHeight="15" x14ac:dyDescent="0.2"/>
  <cols>
    <col min="1" max="1" width="27.6640625" style="5" customWidth="1"/>
    <col min="2" max="2" width="12.21875" style="5" customWidth="1"/>
    <col min="3" max="3" width="15" style="5" customWidth="1"/>
    <col min="4" max="4" width="13.21875" style="5" customWidth="1"/>
    <col min="5" max="5" width="14.21875" style="5" customWidth="1"/>
    <col min="6" max="6" width="15" style="5" customWidth="1"/>
    <col min="7" max="7" width="13.21875" style="5" customWidth="1"/>
    <col min="8" max="16384" width="8.77734375" style="5"/>
  </cols>
  <sheetData>
    <row r="1" spans="1:9" ht="17.25" x14ac:dyDescent="0.25">
      <c r="A1" s="6" t="s">
        <v>526</v>
      </c>
      <c r="B1" s="6"/>
      <c r="C1" s="6"/>
      <c r="D1" s="6"/>
      <c r="E1" s="6"/>
      <c r="F1" s="6"/>
      <c r="H1" s="70" t="s">
        <v>122</v>
      </c>
      <c r="I1" s="6"/>
    </row>
    <row r="2" spans="1:9" x14ac:dyDescent="0.2">
      <c r="A2" s="23" t="s">
        <v>283</v>
      </c>
      <c r="B2" s="7"/>
      <c r="C2" s="7"/>
      <c r="D2" s="7"/>
      <c r="E2" s="7"/>
      <c r="F2" s="7"/>
      <c r="H2" s="88" t="s">
        <v>97</v>
      </c>
      <c r="I2" s="7"/>
    </row>
    <row r="3" spans="1:9" s="28" customFormat="1" ht="41.25" customHeight="1" x14ac:dyDescent="0.25">
      <c r="A3" s="6" t="s">
        <v>527</v>
      </c>
      <c r="B3" s="96" t="s">
        <v>528</v>
      </c>
      <c r="C3" s="96" t="s">
        <v>529</v>
      </c>
      <c r="D3" s="96" t="s">
        <v>530</v>
      </c>
      <c r="E3" s="96" t="s">
        <v>531</v>
      </c>
      <c r="F3" s="96" t="s">
        <v>532</v>
      </c>
      <c r="G3" s="96" t="s">
        <v>533</v>
      </c>
      <c r="I3" s="5"/>
    </row>
    <row r="4" spans="1:9" s="116" customFormat="1" ht="17.25" x14ac:dyDescent="0.25">
      <c r="A4" s="125" t="s">
        <v>534</v>
      </c>
      <c r="B4" s="166">
        <v>12</v>
      </c>
      <c r="C4" s="166">
        <v>0</v>
      </c>
      <c r="D4" s="166">
        <v>5</v>
      </c>
      <c r="E4" s="166">
        <v>16</v>
      </c>
      <c r="F4" s="166">
        <v>4</v>
      </c>
      <c r="G4" s="166">
        <v>4</v>
      </c>
      <c r="H4" s="126"/>
      <c r="I4" s="5"/>
    </row>
    <row r="5" spans="1:9" s="28" customFormat="1" ht="16.5" x14ac:dyDescent="0.2">
      <c r="A5" s="54" t="s">
        <v>535</v>
      </c>
      <c r="B5" s="167">
        <v>93</v>
      </c>
      <c r="C5" s="167">
        <v>14</v>
      </c>
      <c r="D5" s="167">
        <v>71</v>
      </c>
      <c r="E5" s="167">
        <v>55</v>
      </c>
      <c r="F5" s="167">
        <v>49</v>
      </c>
      <c r="G5" s="167">
        <v>1</v>
      </c>
      <c r="H5" s="51"/>
      <c r="I5" s="5"/>
    </row>
    <row r="6" spans="1:9" s="28" customFormat="1" ht="16.5" x14ac:dyDescent="0.2">
      <c r="A6" s="54" t="s">
        <v>536</v>
      </c>
      <c r="B6" s="167">
        <v>5</v>
      </c>
      <c r="C6" s="167">
        <v>0</v>
      </c>
      <c r="D6" s="167">
        <v>3</v>
      </c>
      <c r="E6" s="167">
        <v>30</v>
      </c>
      <c r="F6" s="167">
        <v>0</v>
      </c>
      <c r="G6" s="167">
        <v>13</v>
      </c>
      <c r="H6" s="51"/>
      <c r="I6" s="5"/>
    </row>
    <row r="7" spans="1:9" ht="16.5" x14ac:dyDescent="0.2">
      <c r="A7" s="54" t="s">
        <v>537</v>
      </c>
      <c r="B7" s="167">
        <v>186</v>
      </c>
      <c r="C7" s="167">
        <v>1</v>
      </c>
      <c r="D7" s="167">
        <v>161</v>
      </c>
      <c r="E7" s="167">
        <v>227</v>
      </c>
      <c r="F7" s="167">
        <v>0</v>
      </c>
      <c r="G7" s="167">
        <v>194</v>
      </c>
    </row>
    <row r="8" spans="1:9" ht="16.5" x14ac:dyDescent="0.2">
      <c r="A8" s="54" t="s">
        <v>538</v>
      </c>
      <c r="B8" s="167">
        <v>12</v>
      </c>
      <c r="C8" s="167">
        <v>1</v>
      </c>
      <c r="D8" s="167">
        <v>9</v>
      </c>
      <c r="E8" s="167">
        <v>23</v>
      </c>
      <c r="F8" s="167">
        <v>0</v>
      </c>
      <c r="G8" s="167">
        <v>6</v>
      </c>
    </row>
    <row r="9" spans="1:9" ht="16.5" x14ac:dyDescent="0.2">
      <c r="A9" s="54" t="s">
        <v>539</v>
      </c>
      <c r="B9" s="167">
        <v>91</v>
      </c>
      <c r="C9" s="167">
        <v>2</v>
      </c>
      <c r="D9" s="167">
        <v>58</v>
      </c>
      <c r="E9" s="167">
        <v>50</v>
      </c>
      <c r="F9" s="167">
        <v>19</v>
      </c>
      <c r="G9" s="167">
        <v>1</v>
      </c>
    </row>
    <row r="10" spans="1:9" ht="30.75" customHeight="1" x14ac:dyDescent="0.2">
      <c r="A10" s="39" t="s">
        <v>279</v>
      </c>
      <c r="B10" s="224">
        <f>SUM(B4:B9)</f>
        <v>399</v>
      </c>
      <c r="C10" s="224">
        <f t="shared" ref="C10:D10" si="0">SUM(C4:C9)</f>
        <v>18</v>
      </c>
      <c r="D10" s="224">
        <f t="shared" si="0"/>
        <v>307</v>
      </c>
      <c r="E10" s="224">
        <f>SUM(E4:E9)</f>
        <v>401</v>
      </c>
      <c r="F10" s="224">
        <f t="shared" ref="F10" si="1">SUM(F4:F9)</f>
        <v>72</v>
      </c>
      <c r="G10" s="224">
        <f t="shared" ref="G10" si="2">SUM(G4:G9)</f>
        <v>219</v>
      </c>
    </row>
    <row r="11" spans="1:9" x14ac:dyDescent="0.2">
      <c r="A11" s="3"/>
      <c r="G11" s="13" t="s">
        <v>137</v>
      </c>
    </row>
    <row r="12" spans="1:9" x14ac:dyDescent="0.2">
      <c r="A12" s="12" t="s">
        <v>97</v>
      </c>
    </row>
    <row r="13" spans="1:9" ht="15" customHeight="1" x14ac:dyDescent="0.2">
      <c r="A13" s="10" t="s">
        <v>540</v>
      </c>
      <c r="B13" s="47"/>
      <c r="C13" s="47"/>
      <c r="D13" s="47"/>
      <c r="E13" s="47"/>
      <c r="F13" s="47"/>
      <c r="G13" s="47"/>
      <c r="H13" s="10"/>
      <c r="I13" s="10"/>
    </row>
    <row r="14" spans="1:9" ht="15" customHeight="1" x14ac:dyDescent="0.2">
      <c r="A14" s="10" t="s">
        <v>541</v>
      </c>
      <c r="B14" s="47"/>
      <c r="C14" s="47"/>
      <c r="D14" s="47"/>
      <c r="E14" s="47"/>
      <c r="F14" s="47"/>
      <c r="G14" s="47"/>
      <c r="H14" s="10"/>
      <c r="I14" s="10"/>
    </row>
    <row r="15" spans="1:9" ht="15" customHeight="1" x14ac:dyDescent="0.2">
      <c r="A15" s="10" t="s">
        <v>542</v>
      </c>
      <c r="B15" s="47"/>
      <c r="C15" s="47"/>
      <c r="D15" s="47"/>
      <c r="E15" s="47"/>
      <c r="F15" s="47"/>
      <c r="G15" s="47"/>
      <c r="H15" s="10"/>
      <c r="I15" s="10"/>
    </row>
    <row r="16" spans="1:9" ht="15" customHeight="1" x14ac:dyDescent="0.2">
      <c r="A16" s="10" t="s">
        <v>1073</v>
      </c>
      <c r="B16" s="47"/>
      <c r="C16" s="47"/>
      <c r="D16" s="47"/>
      <c r="E16" s="47"/>
      <c r="F16" s="47"/>
      <c r="G16" s="47"/>
      <c r="H16" s="10"/>
      <c r="I16" s="10"/>
    </row>
    <row r="17" spans="1:9" ht="15" customHeight="1" x14ac:dyDescent="0.2">
      <c r="A17" s="10" t="s">
        <v>543</v>
      </c>
      <c r="B17" s="47"/>
      <c r="C17" s="47"/>
      <c r="D17" s="47"/>
      <c r="E17" s="47"/>
      <c r="F17" s="47"/>
      <c r="G17" s="47"/>
      <c r="H17" s="10"/>
      <c r="I17" s="10"/>
    </row>
    <row r="18" spans="1:9" ht="15" customHeight="1" x14ac:dyDescent="0.2">
      <c r="A18" s="10" t="s">
        <v>544</v>
      </c>
      <c r="B18" s="47"/>
      <c r="C18" s="47"/>
      <c r="D18" s="47"/>
      <c r="E18" s="47"/>
      <c r="F18" s="47"/>
      <c r="G18" s="47"/>
      <c r="H18" s="10"/>
      <c r="I18" s="10"/>
    </row>
    <row r="19" spans="1:9" ht="15" customHeight="1" x14ac:dyDescent="0.2">
      <c r="A19" s="10" t="s">
        <v>1072</v>
      </c>
      <c r="B19" s="47"/>
      <c r="C19" s="47"/>
      <c r="D19" s="47"/>
      <c r="E19" s="47"/>
      <c r="F19" s="47"/>
      <c r="G19" s="47"/>
      <c r="H19" s="10"/>
      <c r="I19" s="10"/>
    </row>
    <row r="20" spans="1:9" x14ac:dyDescent="0.2">
      <c r="A20" s="10"/>
      <c r="B20" s="10"/>
      <c r="C20" s="10"/>
      <c r="D20" s="10"/>
      <c r="E20" s="10"/>
      <c r="F20" s="10"/>
      <c r="G20" s="10"/>
      <c r="H20" s="10"/>
      <c r="I20" s="10"/>
    </row>
  </sheetData>
  <hyperlinks>
    <hyperlink ref="H1" location="Contents!A1" display="Contents" xr:uid="{F1AE738A-C942-4A3B-A6D7-B5E0BBE23581}"/>
    <hyperlink ref="H2" location="Notes!A1" display="Notes" xr:uid="{3CCA28DE-4493-4E9F-BD93-BA539E22EA3A}"/>
  </hyperlinks>
  <pageMargins left="0.7" right="0.7" top="0.75" bottom="0.75" header="0.3" footer="0.3"/>
  <pageSetup paperSize="9" orientation="portrait" r:id="rId1"/>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6BEB2-D801-4146-B497-C866430CBA71}">
  <dimension ref="A1:P25"/>
  <sheetViews>
    <sheetView showGridLines="0" zoomScaleNormal="100" workbookViewId="0">
      <selection activeCell="D26" sqref="D26"/>
    </sheetView>
  </sheetViews>
  <sheetFormatPr defaultColWidth="8.77734375" defaultRowHeight="15" x14ac:dyDescent="0.2"/>
  <cols>
    <col min="1" max="1" width="24.21875" style="5" customWidth="1"/>
    <col min="2" max="2" width="14.77734375" style="14" customWidth="1"/>
    <col min="3" max="3" width="15.21875" style="14" customWidth="1"/>
    <col min="4" max="4" width="14.21875" style="14" customWidth="1"/>
    <col min="5" max="5" width="12.6640625" style="14" customWidth="1"/>
    <col min="6" max="6" width="17.21875" style="14" customWidth="1"/>
    <col min="7" max="7" width="14.21875" style="14" customWidth="1"/>
    <col min="8" max="8" width="16.44140625" style="14" customWidth="1"/>
    <col min="9" max="9" width="13.77734375" style="14" customWidth="1"/>
    <col min="10" max="10" width="17.6640625" style="5" customWidth="1"/>
    <col min="11" max="11" width="18.6640625" style="5" customWidth="1"/>
    <col min="12" max="12" width="19.21875" style="5" customWidth="1"/>
    <col min="13" max="13" width="18.21875" style="5" customWidth="1"/>
    <col min="14" max="16384" width="8.77734375" style="5"/>
  </cols>
  <sheetData>
    <row r="1" spans="1:16" ht="17.25" x14ac:dyDescent="0.25">
      <c r="A1" s="6" t="s">
        <v>545</v>
      </c>
      <c r="J1" s="14"/>
      <c r="K1" s="14"/>
      <c r="L1" s="14"/>
      <c r="N1" s="70" t="s">
        <v>122</v>
      </c>
      <c r="O1" s="6"/>
      <c r="P1" s="14"/>
    </row>
    <row r="2" spans="1:16" s="34" customFormat="1" ht="36" customHeight="1" x14ac:dyDescent="0.2">
      <c r="A2" s="89" t="s">
        <v>140</v>
      </c>
      <c r="B2" s="131"/>
      <c r="C2" s="131"/>
      <c r="D2" s="131"/>
      <c r="E2" s="131"/>
      <c r="F2" s="131"/>
      <c r="G2" s="131"/>
      <c r="H2" s="131"/>
      <c r="I2" s="131"/>
      <c r="J2" s="131"/>
      <c r="K2" s="131"/>
      <c r="L2" s="131"/>
      <c r="N2" s="88" t="s">
        <v>97</v>
      </c>
      <c r="O2" s="89"/>
      <c r="P2" s="131"/>
    </row>
    <row r="3" spans="1:16" ht="45" x14ac:dyDescent="0.25">
      <c r="A3" s="94" t="s">
        <v>141</v>
      </c>
      <c r="B3" s="130" t="s">
        <v>546</v>
      </c>
      <c r="C3" s="130" t="s">
        <v>547</v>
      </c>
      <c r="D3" s="130" t="s">
        <v>548</v>
      </c>
      <c r="E3" s="259" t="s">
        <v>549</v>
      </c>
      <c r="F3" s="130" t="s">
        <v>550</v>
      </c>
      <c r="G3" s="130" t="s">
        <v>551</v>
      </c>
      <c r="H3" s="130" t="s">
        <v>552</v>
      </c>
      <c r="I3" s="259" t="s">
        <v>553</v>
      </c>
      <c r="J3" s="130" t="s">
        <v>554</v>
      </c>
      <c r="K3" s="130" t="s">
        <v>555</v>
      </c>
      <c r="L3" s="130" t="s">
        <v>556</v>
      </c>
      <c r="M3" s="259" t="s">
        <v>557</v>
      </c>
    </row>
    <row r="4" spans="1:16" x14ac:dyDescent="0.2">
      <c r="A4" s="9"/>
      <c r="B4" s="313"/>
      <c r="C4" s="313"/>
      <c r="D4" s="313"/>
      <c r="E4" s="313"/>
      <c r="F4" s="313"/>
      <c r="G4" s="313"/>
      <c r="H4" s="313"/>
      <c r="I4" s="313"/>
      <c r="J4" s="314"/>
      <c r="K4" s="313"/>
      <c r="L4" s="313"/>
      <c r="M4" s="313"/>
    </row>
    <row r="5" spans="1:16" s="195" customFormat="1" x14ac:dyDescent="0.2">
      <c r="A5" s="19" t="s">
        <v>151</v>
      </c>
      <c r="B5" s="276">
        <f>SUM(B7:B19)</f>
        <v>90480</v>
      </c>
      <c r="C5" s="276">
        <f t="shared" ref="C5:E5" si="0">SUM(C7:C19)</f>
        <v>200094</v>
      </c>
      <c r="D5" s="276">
        <f t="shared" si="0"/>
        <v>77614</v>
      </c>
      <c r="E5" s="276">
        <f t="shared" si="0"/>
        <v>173470</v>
      </c>
      <c r="F5" s="276">
        <f>SUM(F7:F19)</f>
        <v>111611</v>
      </c>
      <c r="G5" s="276">
        <f>SUM(G7:G19)</f>
        <v>256137</v>
      </c>
      <c r="H5" s="276">
        <f>SUM(H7:H19)</f>
        <v>90464</v>
      </c>
      <c r="I5" s="276">
        <f>SUM(I7:I19)</f>
        <v>206401</v>
      </c>
      <c r="J5" s="315">
        <f>(Table22[[#This Row],[Applications filed, 2025]]-Table22[[#This Row],[Applications filed 2024]])/Table22[[#This Row],[Applications filed 2024]]</f>
        <v>0.23354332449160034</v>
      </c>
      <c r="K5" s="315">
        <f>(Table22[[#This Row],[Total classes in application, 2025]]-Table22[[#This Row],[Total classes in application, 2024]])/Table22[[#This Row],[Total classes in application, 2024]]</f>
        <v>0.28008336082041441</v>
      </c>
      <c r="L5" s="315">
        <f>(Table22[[#This Row],[Trade Marks registered, 2025]]-Table22[[#This Row],[Trade Marks registered, 2024]])/Table22[[#This Row],[Trade Marks registered, 2024]]</f>
        <v>0.16556291390728478</v>
      </c>
      <c r="M5" s="315">
        <f>(Table22[[#This Row],[Total classes registered, 2025]]-Table22[[#This Row],[Total classes registered, 2024]])/Table22[[#This Row],[Total classes registered, 2024]]</f>
        <v>0.18983685939931977</v>
      </c>
    </row>
    <row r="6" spans="1:16" x14ac:dyDescent="0.2">
      <c r="A6" s="9"/>
      <c r="B6" s="272"/>
      <c r="C6" s="272"/>
      <c r="D6" s="273"/>
      <c r="E6" s="273"/>
      <c r="F6" s="272"/>
      <c r="G6" s="272"/>
      <c r="H6" s="273"/>
      <c r="I6" s="273"/>
      <c r="J6" s="316"/>
      <c r="K6" s="316"/>
      <c r="L6" s="316"/>
      <c r="M6" s="316"/>
    </row>
    <row r="7" spans="1:16" ht="15" customHeight="1" x14ac:dyDescent="0.2">
      <c r="A7" s="9" t="s">
        <v>152</v>
      </c>
      <c r="B7" s="251">
        <v>4052</v>
      </c>
      <c r="C7" s="251">
        <v>8750</v>
      </c>
      <c r="D7" s="251">
        <v>3506</v>
      </c>
      <c r="E7" s="251">
        <v>7790</v>
      </c>
      <c r="F7" s="251">
        <v>5077</v>
      </c>
      <c r="G7" s="251">
        <v>11625</v>
      </c>
      <c r="H7" s="251">
        <v>4167</v>
      </c>
      <c r="I7" s="251">
        <v>9417</v>
      </c>
      <c r="J7" s="316">
        <f>(Table22[[#This Row],[Applications filed, 2025]]-Table22[[#This Row],[Applications filed 2024]])/Table22[[#This Row],[Applications filed 2024]]</f>
        <v>0.2529615004935834</v>
      </c>
      <c r="K7" s="316">
        <f>(Table22[[#This Row],[Total classes in application, 2025]]-Table22[[#This Row],[Total classes in application, 2024]])/Table22[[#This Row],[Total classes in application, 2024]]</f>
        <v>0.32857142857142857</v>
      </c>
      <c r="L7" s="316">
        <f>(Table22[[#This Row],[Trade Marks registered, 2025]]-Table22[[#This Row],[Trade Marks registered, 2024]])/Table22[[#This Row],[Trade Marks registered, 2024]]</f>
        <v>0.18853394181403307</v>
      </c>
      <c r="M7" s="316">
        <f>(Table22[[#This Row],[Total classes registered, 2025]]-Table22[[#This Row],[Total classes registered, 2024]])/Table22[[#This Row],[Total classes registered, 2024]]</f>
        <v>0.20885750962772787</v>
      </c>
    </row>
    <row r="8" spans="1:16" x14ac:dyDescent="0.2">
      <c r="A8" s="9" t="s">
        <v>153</v>
      </c>
      <c r="B8" s="251">
        <v>6575</v>
      </c>
      <c r="C8" s="251">
        <v>14551</v>
      </c>
      <c r="D8" s="251">
        <v>5742</v>
      </c>
      <c r="E8" s="251">
        <v>13185</v>
      </c>
      <c r="F8" s="251">
        <v>8335</v>
      </c>
      <c r="G8" s="251">
        <v>18558</v>
      </c>
      <c r="H8" s="251">
        <v>6590</v>
      </c>
      <c r="I8" s="251">
        <v>14601</v>
      </c>
      <c r="J8" s="316">
        <f>(Table22[[#This Row],[Applications filed, 2025]]-Table22[[#This Row],[Applications filed 2024]])/Table22[[#This Row],[Applications filed 2024]]</f>
        <v>0.267680608365019</v>
      </c>
      <c r="K8" s="316">
        <f>(Table22[[#This Row],[Total classes in application, 2025]]-Table22[[#This Row],[Total classes in application, 2024]])/Table22[[#This Row],[Total classes in application, 2024]]</f>
        <v>0.27537626279980759</v>
      </c>
      <c r="L8" s="316">
        <f>(Table22[[#This Row],[Trade Marks registered, 2025]]-Table22[[#This Row],[Trade Marks registered, 2024]])/Table22[[#This Row],[Trade Marks registered, 2024]]</f>
        <v>0.14768373389063044</v>
      </c>
      <c r="M8" s="316">
        <f>(Table22[[#This Row],[Total classes registered, 2025]]-Table22[[#This Row],[Total classes registered, 2024]])/Table22[[#This Row],[Total classes registered, 2024]]</f>
        <v>0.1073947667804323</v>
      </c>
    </row>
    <row r="9" spans="1:16" x14ac:dyDescent="0.2">
      <c r="A9" s="9" t="s">
        <v>154</v>
      </c>
      <c r="B9" s="251">
        <v>30225</v>
      </c>
      <c r="C9" s="251">
        <v>70079</v>
      </c>
      <c r="D9" s="251">
        <v>26162</v>
      </c>
      <c r="E9" s="251">
        <v>60887</v>
      </c>
      <c r="F9" s="251">
        <v>38366</v>
      </c>
      <c r="G9" s="251">
        <v>92158</v>
      </c>
      <c r="H9" s="251">
        <v>31059</v>
      </c>
      <c r="I9" s="251">
        <v>73858</v>
      </c>
      <c r="J9" s="316">
        <f>(Table22[[#This Row],[Applications filed, 2025]]-Table22[[#This Row],[Applications filed 2024]])/Table22[[#This Row],[Applications filed 2024]]</f>
        <v>0.26934656741108354</v>
      </c>
      <c r="K9" s="316">
        <f>(Table22[[#This Row],[Total classes in application, 2025]]-Table22[[#This Row],[Total classes in application, 2024]])/Table22[[#This Row],[Total classes in application, 2024]]</f>
        <v>0.31505871944519759</v>
      </c>
      <c r="L9" s="316">
        <f>(Table22[[#This Row],[Trade Marks registered, 2025]]-Table22[[#This Row],[Trade Marks registered, 2024]])/Table22[[#This Row],[Trade Marks registered, 2024]]</f>
        <v>0.18717987921412735</v>
      </c>
      <c r="M9" s="316">
        <f>(Table22[[#This Row],[Total classes registered, 2025]]-Table22[[#This Row],[Total classes registered, 2024]])/Table22[[#This Row],[Total classes registered, 2024]]</f>
        <v>0.21303398098116183</v>
      </c>
    </row>
    <row r="10" spans="1:16" x14ac:dyDescent="0.2">
      <c r="A10" s="9" t="s">
        <v>155</v>
      </c>
      <c r="B10" s="251">
        <v>1849</v>
      </c>
      <c r="C10" s="251">
        <v>3995</v>
      </c>
      <c r="D10" s="251">
        <v>1537</v>
      </c>
      <c r="E10" s="251">
        <v>3234</v>
      </c>
      <c r="F10" s="251">
        <v>2248</v>
      </c>
      <c r="G10" s="251">
        <v>5053</v>
      </c>
      <c r="H10" s="251">
        <v>1829</v>
      </c>
      <c r="I10" s="251">
        <v>4182</v>
      </c>
      <c r="J10" s="316">
        <f>(Table22[[#This Row],[Applications filed, 2025]]-Table22[[#This Row],[Applications filed 2024]])/Table22[[#This Row],[Applications filed 2024]]</f>
        <v>0.21579232017306652</v>
      </c>
      <c r="K10" s="316">
        <f>(Table22[[#This Row],[Total classes in application, 2025]]-Table22[[#This Row],[Total classes in application, 2024]])/Table22[[#This Row],[Total classes in application, 2024]]</f>
        <v>0.26483103879849812</v>
      </c>
      <c r="L10" s="316">
        <f>(Table22[[#This Row],[Trade Marks registered, 2025]]-Table22[[#This Row],[Trade Marks registered, 2024]])/Table22[[#This Row],[Trade Marks registered, 2024]]</f>
        <v>0.18998048145738453</v>
      </c>
      <c r="M10" s="316">
        <f>(Table22[[#This Row],[Total classes registered, 2025]]-Table22[[#This Row],[Total classes registered, 2024]])/Table22[[#This Row],[Total classes registered, 2024]]</f>
        <v>0.29313543599257885</v>
      </c>
    </row>
    <row r="11" spans="1:16" x14ac:dyDescent="0.2">
      <c r="A11" s="9" t="s">
        <v>156</v>
      </c>
      <c r="B11" s="251">
        <v>9394</v>
      </c>
      <c r="C11" s="251">
        <v>19954</v>
      </c>
      <c r="D11" s="251">
        <v>7951</v>
      </c>
      <c r="E11" s="251">
        <v>16866</v>
      </c>
      <c r="F11" s="251">
        <v>11200</v>
      </c>
      <c r="G11" s="251">
        <v>24687</v>
      </c>
      <c r="H11" s="251">
        <v>9159</v>
      </c>
      <c r="I11" s="251">
        <v>20179</v>
      </c>
      <c r="J11" s="316">
        <f>(Table22[[#This Row],[Applications filed, 2025]]-Table22[[#This Row],[Applications filed 2024]])/Table22[[#This Row],[Applications filed 2024]]</f>
        <v>0.19225037257824143</v>
      </c>
      <c r="K11" s="316">
        <f>(Table22[[#This Row],[Total classes in application, 2025]]-Table22[[#This Row],[Total classes in application, 2024]])/Table22[[#This Row],[Total classes in application, 2024]]</f>
        <v>0.23719554976445825</v>
      </c>
      <c r="L11" s="316">
        <f>(Table22[[#This Row],[Trade Marks registered, 2025]]-Table22[[#This Row],[Trade Marks registered, 2024]])/Table22[[#This Row],[Trade Marks registered, 2024]]</f>
        <v>0.15193057477046912</v>
      </c>
      <c r="M11" s="316">
        <f>(Table22[[#This Row],[Total classes registered, 2025]]-Table22[[#This Row],[Total classes registered, 2024]])/Table22[[#This Row],[Total classes registered, 2024]]</f>
        <v>0.19643068896003796</v>
      </c>
    </row>
    <row r="12" spans="1:16" x14ac:dyDescent="0.2">
      <c r="A12" s="9" t="s">
        <v>157</v>
      </c>
      <c r="B12" s="251">
        <v>1782</v>
      </c>
      <c r="C12" s="251">
        <v>2917</v>
      </c>
      <c r="D12" s="251">
        <v>1607</v>
      </c>
      <c r="E12" s="251">
        <v>2589</v>
      </c>
      <c r="F12" s="251">
        <v>1615</v>
      </c>
      <c r="G12" s="251">
        <v>3479</v>
      </c>
      <c r="H12" s="251">
        <v>1420</v>
      </c>
      <c r="I12" s="251">
        <v>2816</v>
      </c>
      <c r="J12" s="316">
        <f>(Table22[[#This Row],[Applications filed, 2025]]-Table22[[#This Row],[Applications filed 2024]])/Table22[[#This Row],[Applications filed 2024]]</f>
        <v>-9.3714927048260385E-2</v>
      </c>
      <c r="K12" s="316">
        <f>(Table22[[#This Row],[Total classes in application, 2025]]-Table22[[#This Row],[Total classes in application, 2024]])/Table22[[#This Row],[Total classes in application, 2024]]</f>
        <v>0.19266369557764826</v>
      </c>
      <c r="L12" s="316">
        <f>(Table22[[#This Row],[Trade Marks registered, 2025]]-Table22[[#This Row],[Trade Marks registered, 2024]])/Table22[[#This Row],[Trade Marks registered, 2024]]</f>
        <v>-0.11636589919103921</v>
      </c>
      <c r="M12" s="316">
        <f>(Table22[[#This Row],[Total classes registered, 2025]]-Table22[[#This Row],[Total classes registered, 2024]])/Table22[[#This Row],[Total classes registered, 2024]]</f>
        <v>8.7678640401699495E-2</v>
      </c>
    </row>
    <row r="13" spans="1:16" x14ac:dyDescent="0.2">
      <c r="A13" s="9" t="s">
        <v>158</v>
      </c>
      <c r="B13" s="251">
        <v>4177</v>
      </c>
      <c r="C13" s="251">
        <v>9260</v>
      </c>
      <c r="D13" s="251">
        <v>3513</v>
      </c>
      <c r="E13" s="251">
        <v>8105</v>
      </c>
      <c r="F13" s="251">
        <v>5123</v>
      </c>
      <c r="G13" s="251">
        <v>11266</v>
      </c>
      <c r="H13" s="251">
        <v>4097</v>
      </c>
      <c r="I13" s="251">
        <v>8987</v>
      </c>
      <c r="J13" s="316">
        <f>(Table22[[#This Row],[Applications filed, 2025]]-Table22[[#This Row],[Applications filed 2024]])/Table22[[#This Row],[Applications filed 2024]]</f>
        <v>0.2264783337323438</v>
      </c>
      <c r="K13" s="316">
        <f>(Table22[[#This Row],[Total classes in application, 2025]]-Table22[[#This Row],[Total classes in application, 2024]])/Table22[[#This Row],[Total classes in application, 2024]]</f>
        <v>0.21663066954643628</v>
      </c>
      <c r="L13" s="316">
        <f>(Table22[[#This Row],[Trade Marks registered, 2025]]-Table22[[#This Row],[Trade Marks registered, 2024]])/Table22[[#This Row],[Trade Marks registered, 2024]]</f>
        <v>0.16623968118417307</v>
      </c>
      <c r="M13" s="316">
        <f>(Table22[[#This Row],[Total classes registered, 2025]]-Table22[[#This Row],[Total classes registered, 2024]])/Table22[[#This Row],[Total classes registered, 2024]]</f>
        <v>0.10882171499074646</v>
      </c>
    </row>
    <row r="14" spans="1:16" x14ac:dyDescent="0.2">
      <c r="A14" s="9" t="s">
        <v>159</v>
      </c>
      <c r="B14" s="251">
        <v>11826</v>
      </c>
      <c r="C14" s="251">
        <v>26336</v>
      </c>
      <c r="D14" s="251">
        <v>10010</v>
      </c>
      <c r="E14" s="251">
        <v>22593</v>
      </c>
      <c r="F14" s="251">
        <v>14605</v>
      </c>
      <c r="G14" s="251">
        <v>33258</v>
      </c>
      <c r="H14" s="251">
        <v>11848</v>
      </c>
      <c r="I14" s="251">
        <v>27045</v>
      </c>
      <c r="J14" s="316">
        <f>(Table22[[#This Row],[Applications filed, 2025]]-Table22[[#This Row],[Applications filed 2024]])/Table22[[#This Row],[Applications filed 2024]]</f>
        <v>0.23499069846101808</v>
      </c>
      <c r="K14" s="316">
        <f>(Table22[[#This Row],[Total classes in application, 2025]]-Table22[[#This Row],[Total classes in application, 2024]])/Table22[[#This Row],[Total classes in application, 2024]]</f>
        <v>0.2628341433778858</v>
      </c>
      <c r="L14" s="316">
        <f>(Table22[[#This Row],[Trade Marks registered, 2025]]-Table22[[#This Row],[Trade Marks registered, 2024]])/Table22[[#This Row],[Trade Marks registered, 2024]]</f>
        <v>0.1836163836163836</v>
      </c>
      <c r="M14" s="316">
        <f>(Table22[[#This Row],[Total classes registered, 2025]]-Table22[[#This Row],[Total classes registered, 2024]])/Table22[[#This Row],[Total classes registered, 2024]]</f>
        <v>0.1970521843048732</v>
      </c>
    </row>
    <row r="15" spans="1:16" x14ac:dyDescent="0.2">
      <c r="A15" s="9" t="s">
        <v>160</v>
      </c>
      <c r="B15" s="251">
        <v>6266</v>
      </c>
      <c r="C15" s="251">
        <v>13582</v>
      </c>
      <c r="D15" s="251">
        <v>5400</v>
      </c>
      <c r="E15" s="251">
        <v>11905</v>
      </c>
      <c r="F15" s="251">
        <v>7681</v>
      </c>
      <c r="G15" s="251">
        <v>17789</v>
      </c>
      <c r="H15" s="251">
        <v>5974</v>
      </c>
      <c r="I15" s="251">
        <v>13768</v>
      </c>
      <c r="J15" s="316">
        <f>(Table22[[#This Row],[Applications filed, 2025]]-Table22[[#This Row],[Applications filed 2024]])/Table22[[#This Row],[Applications filed 2024]]</f>
        <v>0.22582189594637728</v>
      </c>
      <c r="K15" s="316">
        <f>(Table22[[#This Row],[Total classes in application, 2025]]-Table22[[#This Row],[Total classes in application, 2024]])/Table22[[#This Row],[Total classes in application, 2024]]</f>
        <v>0.30974819614195259</v>
      </c>
      <c r="L15" s="316">
        <f>(Table22[[#This Row],[Trade Marks registered, 2025]]-Table22[[#This Row],[Trade Marks registered, 2024]])/Table22[[#This Row],[Trade Marks registered, 2024]]</f>
        <v>0.10629629629629629</v>
      </c>
      <c r="M15" s="316">
        <f>(Table22[[#This Row],[Total classes registered, 2025]]-Table22[[#This Row],[Total classes registered, 2024]])/Table22[[#This Row],[Total classes registered, 2024]]</f>
        <v>0.15648887022259556</v>
      </c>
    </row>
    <row r="16" spans="1:16" x14ac:dyDescent="0.2">
      <c r="A16" s="9" t="s">
        <v>161</v>
      </c>
      <c r="B16" s="251">
        <v>2258</v>
      </c>
      <c r="C16" s="251">
        <v>4667</v>
      </c>
      <c r="D16" s="251">
        <v>1988</v>
      </c>
      <c r="E16" s="251">
        <v>4095</v>
      </c>
      <c r="F16" s="251">
        <v>2941</v>
      </c>
      <c r="G16" s="251">
        <v>6347</v>
      </c>
      <c r="H16" s="251">
        <v>2325</v>
      </c>
      <c r="I16" s="251">
        <v>4919</v>
      </c>
      <c r="J16" s="316">
        <f>(Table22[[#This Row],[Applications filed, 2025]]-Table22[[#This Row],[Applications filed 2024]])/Table22[[#This Row],[Applications filed 2024]]</f>
        <v>0.30248007085916739</v>
      </c>
      <c r="K16" s="316">
        <f>(Table22[[#This Row],[Total classes in application, 2025]]-Table22[[#This Row],[Total classes in application, 2024]])/Table22[[#This Row],[Total classes in application, 2024]]</f>
        <v>0.35997428755088923</v>
      </c>
      <c r="L16" s="316">
        <f>(Table22[[#This Row],[Trade Marks registered, 2025]]-Table22[[#This Row],[Trade Marks registered, 2024]])/Table22[[#This Row],[Trade Marks registered, 2024]]</f>
        <v>0.16951710261569417</v>
      </c>
      <c r="M16" s="316">
        <f>(Table22[[#This Row],[Total classes registered, 2025]]-Table22[[#This Row],[Total classes registered, 2024]])/Table22[[#This Row],[Total classes registered, 2024]]</f>
        <v>0.20122100122100123</v>
      </c>
    </row>
    <row r="17" spans="1:13" x14ac:dyDescent="0.2">
      <c r="A17" s="9" t="s">
        <v>162</v>
      </c>
      <c r="B17" s="251">
        <v>6491</v>
      </c>
      <c r="C17" s="251">
        <v>14027</v>
      </c>
      <c r="D17" s="251">
        <v>5510</v>
      </c>
      <c r="E17" s="251">
        <v>12104</v>
      </c>
      <c r="F17" s="251">
        <v>7697</v>
      </c>
      <c r="G17" s="251">
        <v>17007</v>
      </c>
      <c r="H17" s="251">
        <v>6391</v>
      </c>
      <c r="I17" s="251">
        <v>14209</v>
      </c>
      <c r="J17" s="316">
        <f>(Table22[[#This Row],[Applications filed, 2025]]-Table22[[#This Row],[Applications filed 2024]])/Table22[[#This Row],[Applications filed 2024]]</f>
        <v>0.18579571714681867</v>
      </c>
      <c r="K17" s="316">
        <f>(Table22[[#This Row],[Total classes in application, 2025]]-Table22[[#This Row],[Total classes in application, 2024]])/Table22[[#This Row],[Total classes in application, 2024]]</f>
        <v>0.21244742282740428</v>
      </c>
      <c r="L17" s="316">
        <f>(Table22[[#This Row],[Trade Marks registered, 2025]]-Table22[[#This Row],[Trade Marks registered, 2024]])/Table22[[#This Row],[Trade Marks registered, 2024]]</f>
        <v>0.15989110707803994</v>
      </c>
      <c r="M17" s="316">
        <f>(Table22[[#This Row],[Total classes registered, 2025]]-Table22[[#This Row],[Total classes registered, 2024]])/Table22[[#This Row],[Total classes registered, 2024]]</f>
        <v>0.17390945142101785</v>
      </c>
    </row>
    <row r="18" spans="1:13" x14ac:dyDescent="0.2">
      <c r="A18" s="9" t="s">
        <v>558</v>
      </c>
      <c r="B18" s="251">
        <v>5335</v>
      </c>
      <c r="C18" s="251">
        <v>11310</v>
      </c>
      <c r="D18" s="251">
        <v>4469</v>
      </c>
      <c r="E18" s="251">
        <v>9549</v>
      </c>
      <c r="F18" s="251">
        <v>6321</v>
      </c>
      <c r="G18" s="251">
        <v>14033</v>
      </c>
      <c r="H18" s="251">
        <v>5214</v>
      </c>
      <c r="I18" s="251">
        <v>11473</v>
      </c>
      <c r="J18" s="316">
        <f>(Table22[[#This Row],[Applications filed, 2025]]-Table22[[#This Row],[Applications filed 2024]])/Table22[[#This Row],[Applications filed 2024]]</f>
        <v>0.18481724461105906</v>
      </c>
      <c r="K18" s="316">
        <f>(Table22[[#This Row],[Total classes in application, 2025]]-Table22[[#This Row],[Total classes in application, 2024]])/Table22[[#This Row],[Total classes in application, 2024]]</f>
        <v>0.2407603890362511</v>
      </c>
      <c r="L18" s="316">
        <f>(Table22[[#This Row],[Trade Marks registered, 2025]]-Table22[[#This Row],[Trade Marks registered, 2024]])/Table22[[#This Row],[Trade Marks registered, 2024]]</f>
        <v>0.16670396061758783</v>
      </c>
      <c r="M18" s="316">
        <f>(Table22[[#This Row],[Total classes registered, 2025]]-Table22[[#This Row],[Total classes registered, 2024]])/Table22[[#This Row],[Total classes registered, 2024]]</f>
        <v>0.20148706670855587</v>
      </c>
    </row>
    <row r="19" spans="1:13" ht="16.5" x14ac:dyDescent="0.2">
      <c r="A19" s="90" t="s">
        <v>559</v>
      </c>
      <c r="B19" s="251">
        <v>250</v>
      </c>
      <c r="C19" s="251">
        <v>666</v>
      </c>
      <c r="D19" s="251">
        <v>219</v>
      </c>
      <c r="E19" s="251">
        <v>568</v>
      </c>
      <c r="F19" s="251">
        <v>402</v>
      </c>
      <c r="G19" s="251">
        <v>877</v>
      </c>
      <c r="H19" s="251">
        <v>391</v>
      </c>
      <c r="I19" s="251">
        <v>947</v>
      </c>
      <c r="J19" s="316">
        <f>(Table22[[#This Row],[Applications filed, 2025]]-Table22[[#This Row],[Applications filed 2024]])/Table22[[#This Row],[Applications filed 2024]]</f>
        <v>0.60799999999999998</v>
      </c>
      <c r="K19" s="316">
        <f>(Table22[[#This Row],[Total classes in application, 2025]]-Table22[[#This Row],[Total classes in application, 2024]])/Table22[[#This Row],[Total classes in application, 2024]]</f>
        <v>0.31681681681681684</v>
      </c>
      <c r="L19" s="316">
        <f>(Table22[[#This Row],[Trade Marks registered, 2025]]-Table22[[#This Row],[Trade Marks registered, 2024]])/Table22[[#This Row],[Trade Marks registered, 2024]]</f>
        <v>0.78538812785388123</v>
      </c>
      <c r="M19" s="316">
        <f>(Table22[[#This Row],[Total classes registered, 2025]]-Table22[[#This Row],[Total classes registered, 2024]])/Table22[[#This Row],[Total classes registered, 2024]]</f>
        <v>0.66725352112676062</v>
      </c>
    </row>
    <row r="20" spans="1:13" x14ac:dyDescent="0.2">
      <c r="A20" s="12" t="s">
        <v>97</v>
      </c>
      <c r="M20" s="13" t="s">
        <v>137</v>
      </c>
    </row>
    <row r="21" spans="1:13" x14ac:dyDescent="0.2">
      <c r="A21" s="10" t="s">
        <v>560</v>
      </c>
      <c r="B21" s="47"/>
      <c r="C21" s="47"/>
      <c r="D21" s="47"/>
      <c r="E21" s="47"/>
    </row>
    <row r="22" spans="1:13" x14ac:dyDescent="0.2">
      <c r="A22" s="10" t="s">
        <v>561</v>
      </c>
      <c r="B22" s="47"/>
      <c r="C22" s="47"/>
      <c r="D22" s="47"/>
      <c r="E22" s="47"/>
    </row>
    <row r="23" spans="1:13" x14ac:dyDescent="0.2">
      <c r="A23" s="10" t="s">
        <v>562</v>
      </c>
      <c r="B23" s="47"/>
      <c r="C23" s="47"/>
      <c r="D23" s="47"/>
      <c r="E23" s="47"/>
    </row>
    <row r="25" spans="1:13" x14ac:dyDescent="0.2">
      <c r="H25" s="137"/>
    </row>
  </sheetData>
  <hyperlinks>
    <hyperlink ref="N1" location="Contents!A1" display="Contents" xr:uid="{462B09EC-10F9-4877-97FF-9EF568E1E9FB}"/>
    <hyperlink ref="N2" location="Notes!A1" display="Notes" xr:uid="{4936C43F-9749-4E9B-A06C-D1DDF47D2200}"/>
  </hyperlinks>
  <pageMargins left="0.7" right="0.7" top="0.75" bottom="0.75" header="0.3" footer="0.3"/>
  <pageSetup orientation="portrait" r:id="rId1"/>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E64F3-4CDD-486D-8028-83610AAB8E92}">
  <dimension ref="A1:Q180"/>
  <sheetViews>
    <sheetView zoomScaleNormal="100" workbookViewId="0"/>
  </sheetViews>
  <sheetFormatPr defaultColWidth="8.77734375" defaultRowHeight="15" x14ac:dyDescent="0.2"/>
  <cols>
    <col min="1" max="1" width="26" style="5" customWidth="1"/>
    <col min="2" max="2" width="11" style="14" customWidth="1"/>
    <col min="3" max="3" width="12.77734375" style="14" customWidth="1"/>
    <col min="4" max="4" width="12.44140625" style="14" customWidth="1"/>
    <col min="5" max="5" width="12" style="14" customWidth="1"/>
    <col min="6" max="6" width="11" style="14" customWidth="1"/>
    <col min="7" max="7" width="13.21875" style="14" customWidth="1"/>
    <col min="8" max="8" width="11.88671875" style="14" bestFit="1" customWidth="1"/>
    <col min="9" max="9" width="15.33203125" style="14" customWidth="1"/>
    <col min="10" max="10" width="14.6640625" style="5" customWidth="1"/>
    <col min="11" max="11" width="17.21875" style="5" customWidth="1"/>
    <col min="12" max="12" width="19.88671875" style="5" customWidth="1"/>
    <col min="13" max="13" width="17.5546875" style="5" customWidth="1"/>
    <col min="14" max="16384" width="8.77734375" style="5"/>
  </cols>
  <sheetData>
    <row r="1" spans="1:15" ht="17.25" x14ac:dyDescent="0.25">
      <c r="A1" s="6" t="s">
        <v>563</v>
      </c>
      <c r="J1" s="14"/>
      <c r="K1" s="14"/>
      <c r="L1" s="14"/>
      <c r="M1" s="14"/>
      <c r="N1" s="70" t="s">
        <v>122</v>
      </c>
      <c r="O1" s="14"/>
    </row>
    <row r="2" spans="1:15" s="34" customFormat="1" ht="15" customHeight="1" x14ac:dyDescent="0.2">
      <c r="A2" s="89" t="s">
        <v>283</v>
      </c>
      <c r="B2" s="131"/>
      <c r="C2" s="131"/>
      <c r="D2" s="131"/>
      <c r="E2" s="131"/>
      <c r="F2" s="131"/>
      <c r="G2" s="131"/>
      <c r="H2" s="131"/>
      <c r="I2" s="131"/>
      <c r="J2" s="131"/>
      <c r="K2" s="131"/>
      <c r="L2" s="131"/>
      <c r="M2" s="131"/>
      <c r="N2" s="88" t="s">
        <v>97</v>
      </c>
      <c r="O2" s="131"/>
    </row>
    <row r="3" spans="1:15" ht="73.150000000000006" customHeight="1" x14ac:dyDescent="0.25">
      <c r="A3" s="94" t="s">
        <v>169</v>
      </c>
      <c r="B3" s="130" t="s">
        <v>564</v>
      </c>
      <c r="C3" s="130" t="s">
        <v>547</v>
      </c>
      <c r="D3" s="130" t="s">
        <v>548</v>
      </c>
      <c r="E3" s="259" t="s">
        <v>549</v>
      </c>
      <c r="F3" s="130" t="s">
        <v>550</v>
      </c>
      <c r="G3" s="130" t="s">
        <v>551</v>
      </c>
      <c r="H3" s="130" t="s">
        <v>552</v>
      </c>
      <c r="I3" s="259" t="s">
        <v>553</v>
      </c>
      <c r="J3" s="130" t="s">
        <v>554</v>
      </c>
      <c r="K3" s="130" t="s">
        <v>565</v>
      </c>
      <c r="L3" s="130" t="s">
        <v>556</v>
      </c>
      <c r="M3" s="259" t="s">
        <v>566</v>
      </c>
    </row>
    <row r="4" spans="1:15" ht="31.5" customHeight="1" x14ac:dyDescent="0.2">
      <c r="A4" s="325" t="s">
        <v>279</v>
      </c>
      <c r="B4" s="326">
        <f t="shared" ref="B4:I4" si="0">SUM(B5:B174)</f>
        <v>53575</v>
      </c>
      <c r="C4" s="326">
        <f t="shared" si="0"/>
        <v>87579</v>
      </c>
      <c r="D4" s="326">
        <f t="shared" si="0"/>
        <v>51467</v>
      </c>
      <c r="E4" s="326">
        <f t="shared" si="0"/>
        <v>84076</v>
      </c>
      <c r="F4" s="326">
        <f t="shared" si="0"/>
        <v>61920</v>
      </c>
      <c r="G4" s="326">
        <f t="shared" si="0"/>
        <v>100181</v>
      </c>
      <c r="H4" s="326">
        <f t="shared" si="0"/>
        <v>56863</v>
      </c>
      <c r="I4" s="326">
        <f t="shared" si="0"/>
        <v>91095</v>
      </c>
      <c r="J4" s="233">
        <f t="shared" ref="J4:J35" si="1">IF(B4=0,"",(F4-B4)/B4)</f>
        <v>0.15576294913672423</v>
      </c>
      <c r="K4" s="233">
        <f t="shared" ref="K4:K35" si="2">IF(C4=0,"",(G4-C4)/C4)</f>
        <v>0.14389294237202982</v>
      </c>
      <c r="L4" s="233">
        <f t="shared" ref="L4:L35" si="3">IF(D4=0,"",(H4-D4)/D4)</f>
        <v>0.10484388054481512</v>
      </c>
      <c r="M4" s="233">
        <f t="shared" ref="M4:M35" si="4">IF(E4=0,"",(I4-E4)/E4)</f>
        <v>8.3483990675103481E-2</v>
      </c>
    </row>
    <row r="5" spans="1:15" s="193" customFormat="1" x14ac:dyDescent="0.2">
      <c r="A5" s="52" t="s">
        <v>174</v>
      </c>
      <c r="B5" s="327">
        <v>29824</v>
      </c>
      <c r="C5" s="327">
        <v>35800</v>
      </c>
      <c r="D5" s="327">
        <v>28727</v>
      </c>
      <c r="E5" s="327">
        <v>34086</v>
      </c>
      <c r="F5" s="327">
        <v>36050</v>
      </c>
      <c r="G5" s="327">
        <v>43479</v>
      </c>
      <c r="H5" s="327">
        <v>33463</v>
      </c>
      <c r="I5" s="327">
        <v>40264</v>
      </c>
      <c r="J5" s="233">
        <f t="shared" si="1"/>
        <v>0.20875804721030042</v>
      </c>
      <c r="K5" s="233">
        <f t="shared" si="2"/>
        <v>0.21449720670391062</v>
      </c>
      <c r="L5" s="233">
        <f t="shared" si="3"/>
        <v>0.16486232464232256</v>
      </c>
      <c r="M5" s="233">
        <f t="shared" si="4"/>
        <v>0.18124743296368009</v>
      </c>
    </row>
    <row r="6" spans="1:15" s="95" customFormat="1" x14ac:dyDescent="0.2">
      <c r="A6" s="52" t="s">
        <v>173</v>
      </c>
      <c r="B6" s="327">
        <v>8262</v>
      </c>
      <c r="C6" s="327">
        <v>16832</v>
      </c>
      <c r="D6" s="327">
        <v>8044</v>
      </c>
      <c r="E6" s="327">
        <v>17018</v>
      </c>
      <c r="F6" s="327">
        <v>8875</v>
      </c>
      <c r="G6" s="327">
        <v>17258</v>
      </c>
      <c r="H6" s="327">
        <v>7983</v>
      </c>
      <c r="I6" s="327">
        <v>15622</v>
      </c>
      <c r="J6" s="233">
        <f t="shared" si="1"/>
        <v>7.4195110142822568E-2</v>
      </c>
      <c r="K6" s="233">
        <f t="shared" si="2"/>
        <v>2.5308935361216731E-2</v>
      </c>
      <c r="L6" s="233">
        <f t="shared" si="3"/>
        <v>-7.5832918945798111E-3</v>
      </c>
      <c r="M6" s="233">
        <f t="shared" si="4"/>
        <v>-8.2030790927253502E-2</v>
      </c>
    </row>
    <row r="7" spans="1:15" x14ac:dyDescent="0.2">
      <c r="A7" s="52" t="s">
        <v>567</v>
      </c>
      <c r="B7" s="327">
        <v>1503</v>
      </c>
      <c r="C7" s="327">
        <v>2420</v>
      </c>
      <c r="D7" s="327">
        <v>1464</v>
      </c>
      <c r="E7" s="327">
        <v>2299</v>
      </c>
      <c r="F7" s="327">
        <v>2101</v>
      </c>
      <c r="G7" s="327">
        <v>3257</v>
      </c>
      <c r="H7" s="327">
        <v>1782</v>
      </c>
      <c r="I7" s="327">
        <v>2813</v>
      </c>
      <c r="J7" s="233">
        <f t="shared" si="1"/>
        <v>0.39787092481703262</v>
      </c>
      <c r="K7" s="233">
        <f t="shared" si="2"/>
        <v>0.34586776859504131</v>
      </c>
      <c r="L7" s="233">
        <f t="shared" si="3"/>
        <v>0.21721311475409835</v>
      </c>
      <c r="M7" s="233">
        <f t="shared" si="4"/>
        <v>0.22357546759460636</v>
      </c>
    </row>
    <row r="8" spans="1:15" x14ac:dyDescent="0.2">
      <c r="A8" s="52" t="s">
        <v>180</v>
      </c>
      <c r="B8" s="327">
        <v>906</v>
      </c>
      <c r="C8" s="327">
        <v>2464</v>
      </c>
      <c r="D8" s="327">
        <v>760</v>
      </c>
      <c r="E8" s="327">
        <v>1921</v>
      </c>
      <c r="F8" s="327">
        <v>991</v>
      </c>
      <c r="G8" s="327">
        <v>2903</v>
      </c>
      <c r="H8" s="327">
        <v>976</v>
      </c>
      <c r="I8" s="327">
        <v>2831</v>
      </c>
      <c r="J8" s="233">
        <f t="shared" si="1"/>
        <v>9.3818984547461362E-2</v>
      </c>
      <c r="K8" s="233">
        <f t="shared" si="2"/>
        <v>0.17816558441558442</v>
      </c>
      <c r="L8" s="233">
        <f t="shared" si="3"/>
        <v>0.28421052631578947</v>
      </c>
      <c r="M8" s="233">
        <f t="shared" si="4"/>
        <v>0.47371160853722022</v>
      </c>
    </row>
    <row r="9" spans="1:15" x14ac:dyDescent="0.2">
      <c r="A9" s="52" t="s">
        <v>202</v>
      </c>
      <c r="B9" s="327">
        <v>647</v>
      </c>
      <c r="C9" s="327">
        <v>1323</v>
      </c>
      <c r="D9" s="327">
        <v>512</v>
      </c>
      <c r="E9" s="327">
        <v>971</v>
      </c>
      <c r="F9" s="327">
        <v>876</v>
      </c>
      <c r="G9" s="327">
        <v>1727</v>
      </c>
      <c r="H9" s="327">
        <v>734</v>
      </c>
      <c r="I9" s="327">
        <v>1546</v>
      </c>
      <c r="J9" s="233">
        <f t="shared" si="1"/>
        <v>0.35394126738794435</v>
      </c>
      <c r="K9" s="233">
        <f t="shared" si="2"/>
        <v>0.30536659108087677</v>
      </c>
      <c r="L9" s="233">
        <f t="shared" si="3"/>
        <v>0.43359375</v>
      </c>
      <c r="M9" s="233">
        <f t="shared" si="4"/>
        <v>0.592173017507724</v>
      </c>
    </row>
    <row r="10" spans="1:15" x14ac:dyDescent="0.2">
      <c r="A10" s="52" t="s">
        <v>175</v>
      </c>
      <c r="B10" s="327">
        <v>797</v>
      </c>
      <c r="C10" s="327">
        <v>2348</v>
      </c>
      <c r="D10" s="327">
        <v>799</v>
      </c>
      <c r="E10" s="327">
        <v>2309</v>
      </c>
      <c r="F10" s="327">
        <v>863</v>
      </c>
      <c r="G10" s="327">
        <v>2319</v>
      </c>
      <c r="H10" s="327">
        <v>775</v>
      </c>
      <c r="I10" s="327">
        <v>2235</v>
      </c>
      <c r="J10" s="233">
        <f t="shared" si="1"/>
        <v>8.2810539523212046E-2</v>
      </c>
      <c r="K10" s="233">
        <f t="shared" si="2"/>
        <v>-1.2350936967632026E-2</v>
      </c>
      <c r="L10" s="233">
        <f t="shared" si="3"/>
        <v>-3.0037546933667083E-2</v>
      </c>
      <c r="M10" s="233">
        <f t="shared" si="4"/>
        <v>-3.2048505846686878E-2</v>
      </c>
    </row>
    <row r="11" spans="1:15" x14ac:dyDescent="0.2">
      <c r="A11" s="52" t="s">
        <v>193</v>
      </c>
      <c r="B11" s="327">
        <v>716</v>
      </c>
      <c r="C11" s="327">
        <v>1699</v>
      </c>
      <c r="D11" s="327">
        <v>723</v>
      </c>
      <c r="E11" s="327">
        <v>1609</v>
      </c>
      <c r="F11" s="327">
        <v>666</v>
      </c>
      <c r="G11" s="327">
        <v>1765</v>
      </c>
      <c r="H11" s="327">
        <v>669</v>
      </c>
      <c r="I11" s="327">
        <v>1663</v>
      </c>
      <c r="J11" s="233">
        <f t="shared" si="1"/>
        <v>-6.9832402234636867E-2</v>
      </c>
      <c r="K11" s="233">
        <f t="shared" si="2"/>
        <v>3.8846380223660978E-2</v>
      </c>
      <c r="L11" s="233">
        <f t="shared" si="3"/>
        <v>-7.4688796680497924E-2</v>
      </c>
      <c r="M11" s="233">
        <f t="shared" si="4"/>
        <v>3.3561218147917959E-2</v>
      </c>
    </row>
    <row r="12" spans="1:15" x14ac:dyDescent="0.2">
      <c r="A12" s="52" t="s">
        <v>183</v>
      </c>
      <c r="B12" s="327">
        <v>641</v>
      </c>
      <c r="C12" s="327">
        <v>1478</v>
      </c>
      <c r="D12" s="327">
        <v>613</v>
      </c>
      <c r="E12" s="327">
        <v>1494</v>
      </c>
      <c r="F12" s="327">
        <v>656</v>
      </c>
      <c r="G12" s="327">
        <v>1469</v>
      </c>
      <c r="H12" s="327">
        <v>668</v>
      </c>
      <c r="I12" s="327">
        <v>1524</v>
      </c>
      <c r="J12" s="233">
        <f t="shared" si="1"/>
        <v>2.3400936037441498E-2</v>
      </c>
      <c r="K12" s="233">
        <f t="shared" si="2"/>
        <v>-6.0893098782138022E-3</v>
      </c>
      <c r="L12" s="233">
        <f t="shared" si="3"/>
        <v>8.9722675367047311E-2</v>
      </c>
      <c r="M12" s="233">
        <f t="shared" si="4"/>
        <v>2.0080321285140562E-2</v>
      </c>
    </row>
    <row r="13" spans="1:15" x14ac:dyDescent="0.2">
      <c r="A13" s="52" t="s">
        <v>568</v>
      </c>
      <c r="B13" s="327">
        <v>728</v>
      </c>
      <c r="C13" s="327">
        <v>1741</v>
      </c>
      <c r="D13" s="327">
        <v>745</v>
      </c>
      <c r="E13" s="327">
        <v>1767</v>
      </c>
      <c r="F13" s="327">
        <v>640</v>
      </c>
      <c r="G13" s="327">
        <v>1716</v>
      </c>
      <c r="H13" s="327">
        <v>602</v>
      </c>
      <c r="I13" s="327">
        <v>1600</v>
      </c>
      <c r="J13" s="233">
        <f t="shared" si="1"/>
        <v>-0.12087912087912088</v>
      </c>
      <c r="K13" s="233">
        <f t="shared" si="2"/>
        <v>-1.4359563469270534E-2</v>
      </c>
      <c r="L13" s="233">
        <f t="shared" si="3"/>
        <v>-0.1919463087248322</v>
      </c>
      <c r="M13" s="233">
        <f t="shared" si="4"/>
        <v>-9.4510469722693835E-2</v>
      </c>
    </row>
    <row r="14" spans="1:15" x14ac:dyDescent="0.2">
      <c r="A14" s="52" t="s">
        <v>178</v>
      </c>
      <c r="B14" s="327">
        <v>511</v>
      </c>
      <c r="C14" s="327">
        <v>1427</v>
      </c>
      <c r="D14" s="327">
        <v>484</v>
      </c>
      <c r="E14" s="327">
        <v>1313</v>
      </c>
      <c r="F14" s="327">
        <v>595</v>
      </c>
      <c r="G14" s="327">
        <v>2296</v>
      </c>
      <c r="H14" s="327">
        <v>529</v>
      </c>
      <c r="I14" s="327">
        <v>1505</v>
      </c>
      <c r="J14" s="233">
        <f t="shared" si="1"/>
        <v>0.16438356164383561</v>
      </c>
      <c r="K14" s="233">
        <f t="shared" si="2"/>
        <v>0.60896986685353893</v>
      </c>
      <c r="L14" s="233">
        <f t="shared" si="3"/>
        <v>9.2975206611570244E-2</v>
      </c>
      <c r="M14" s="233">
        <f t="shared" si="4"/>
        <v>0.14623000761614624</v>
      </c>
    </row>
    <row r="15" spans="1:15" x14ac:dyDescent="0.2">
      <c r="A15" s="52" t="s">
        <v>179</v>
      </c>
      <c r="B15" s="327">
        <v>414</v>
      </c>
      <c r="C15" s="327">
        <v>839</v>
      </c>
      <c r="D15" s="327">
        <v>422</v>
      </c>
      <c r="E15" s="327">
        <v>858</v>
      </c>
      <c r="F15" s="327">
        <v>592</v>
      </c>
      <c r="G15" s="327">
        <v>1272</v>
      </c>
      <c r="H15" s="327">
        <v>438</v>
      </c>
      <c r="I15" s="327">
        <v>939</v>
      </c>
      <c r="J15" s="233">
        <f t="shared" si="1"/>
        <v>0.42995169082125606</v>
      </c>
      <c r="K15" s="233">
        <f t="shared" si="2"/>
        <v>0.51609058402860553</v>
      </c>
      <c r="L15" s="233">
        <f t="shared" si="3"/>
        <v>3.7914691943127965E-2</v>
      </c>
      <c r="M15" s="233">
        <f t="shared" si="4"/>
        <v>9.4405594405594401E-2</v>
      </c>
    </row>
    <row r="16" spans="1:15" x14ac:dyDescent="0.2">
      <c r="A16" s="52" t="s">
        <v>569</v>
      </c>
      <c r="B16" s="327">
        <v>476</v>
      </c>
      <c r="C16" s="327">
        <v>749</v>
      </c>
      <c r="D16" s="327">
        <v>469</v>
      </c>
      <c r="E16" s="327">
        <v>815</v>
      </c>
      <c r="F16" s="327">
        <v>552</v>
      </c>
      <c r="G16" s="327">
        <v>801</v>
      </c>
      <c r="H16" s="327">
        <v>493</v>
      </c>
      <c r="I16" s="327">
        <v>746</v>
      </c>
      <c r="J16" s="233">
        <f t="shared" si="1"/>
        <v>0.15966386554621848</v>
      </c>
      <c r="K16" s="233">
        <f t="shared" si="2"/>
        <v>6.9425901201602136E-2</v>
      </c>
      <c r="L16" s="233">
        <f t="shared" si="3"/>
        <v>5.1172707889125799E-2</v>
      </c>
      <c r="M16" s="233">
        <f t="shared" si="4"/>
        <v>-8.4662576687116561E-2</v>
      </c>
    </row>
    <row r="17" spans="1:13" x14ac:dyDescent="0.2">
      <c r="A17" s="52" t="s">
        <v>185</v>
      </c>
      <c r="B17" s="327">
        <v>553</v>
      </c>
      <c r="C17" s="327">
        <v>1410</v>
      </c>
      <c r="D17" s="327">
        <v>508</v>
      </c>
      <c r="E17" s="327">
        <v>1354</v>
      </c>
      <c r="F17" s="327">
        <v>548</v>
      </c>
      <c r="G17" s="327">
        <v>1435</v>
      </c>
      <c r="H17" s="327">
        <v>554</v>
      </c>
      <c r="I17" s="327">
        <v>1432</v>
      </c>
      <c r="J17" s="233">
        <f t="shared" si="1"/>
        <v>-9.0415913200723331E-3</v>
      </c>
      <c r="K17" s="233">
        <f t="shared" si="2"/>
        <v>1.7730496453900711E-2</v>
      </c>
      <c r="L17" s="233">
        <f t="shared" si="3"/>
        <v>9.055118110236221E-2</v>
      </c>
      <c r="M17" s="233">
        <f t="shared" si="4"/>
        <v>5.7607090103397339E-2</v>
      </c>
    </row>
    <row r="18" spans="1:13" x14ac:dyDescent="0.2">
      <c r="A18" s="52" t="s">
        <v>176</v>
      </c>
      <c r="B18" s="327">
        <v>558</v>
      </c>
      <c r="C18" s="327">
        <v>1228</v>
      </c>
      <c r="D18" s="327">
        <v>568</v>
      </c>
      <c r="E18" s="327">
        <v>1230</v>
      </c>
      <c r="F18" s="327">
        <v>543</v>
      </c>
      <c r="G18" s="327">
        <v>1174</v>
      </c>
      <c r="H18" s="327">
        <v>526</v>
      </c>
      <c r="I18" s="327">
        <v>1017</v>
      </c>
      <c r="J18" s="233">
        <f t="shared" si="1"/>
        <v>-2.6881720430107527E-2</v>
      </c>
      <c r="K18" s="233">
        <f t="shared" si="2"/>
        <v>-4.3973941368078175E-2</v>
      </c>
      <c r="L18" s="233">
        <f t="shared" si="3"/>
        <v>-7.3943661971830985E-2</v>
      </c>
      <c r="M18" s="233">
        <f t="shared" si="4"/>
        <v>-0.17317073170731706</v>
      </c>
    </row>
    <row r="19" spans="1:13" x14ac:dyDescent="0.2">
      <c r="A19" s="52" t="s">
        <v>197</v>
      </c>
      <c r="B19" s="327">
        <v>520</v>
      </c>
      <c r="C19" s="327">
        <v>1382</v>
      </c>
      <c r="D19" s="327">
        <v>535</v>
      </c>
      <c r="E19" s="327">
        <v>1413</v>
      </c>
      <c r="F19" s="327">
        <v>527</v>
      </c>
      <c r="G19" s="327">
        <v>1534</v>
      </c>
      <c r="H19" s="327">
        <v>492</v>
      </c>
      <c r="I19" s="327">
        <v>1348</v>
      </c>
      <c r="J19" s="233">
        <f t="shared" si="1"/>
        <v>1.3461538461538462E-2</v>
      </c>
      <c r="K19" s="233">
        <f t="shared" si="2"/>
        <v>0.10998552821997105</v>
      </c>
      <c r="L19" s="233">
        <f t="shared" si="3"/>
        <v>-8.0373831775700941E-2</v>
      </c>
      <c r="M19" s="233">
        <f t="shared" si="4"/>
        <v>-4.600141542816702E-2</v>
      </c>
    </row>
    <row r="20" spans="1:13" x14ac:dyDescent="0.2">
      <c r="A20" s="52" t="s">
        <v>189</v>
      </c>
      <c r="B20" s="327">
        <v>482</v>
      </c>
      <c r="C20" s="327">
        <v>978</v>
      </c>
      <c r="D20" s="327">
        <v>542</v>
      </c>
      <c r="E20" s="327">
        <v>1117</v>
      </c>
      <c r="F20" s="327">
        <v>499</v>
      </c>
      <c r="G20" s="327">
        <v>1282</v>
      </c>
      <c r="H20" s="327">
        <v>423</v>
      </c>
      <c r="I20" s="327">
        <v>934</v>
      </c>
      <c r="J20" s="233">
        <f t="shared" si="1"/>
        <v>3.5269709543568464E-2</v>
      </c>
      <c r="K20" s="233">
        <f t="shared" si="2"/>
        <v>0.31083844580777098</v>
      </c>
      <c r="L20" s="233">
        <f t="shared" si="3"/>
        <v>-0.21955719557195572</v>
      </c>
      <c r="M20" s="233">
        <f t="shared" si="4"/>
        <v>-0.16383169203222919</v>
      </c>
    </row>
    <row r="21" spans="1:13" x14ac:dyDescent="0.2">
      <c r="A21" s="52" t="s">
        <v>186</v>
      </c>
      <c r="B21" s="327">
        <v>365</v>
      </c>
      <c r="C21" s="327">
        <v>647</v>
      </c>
      <c r="D21" s="327">
        <v>340</v>
      </c>
      <c r="E21" s="327">
        <v>527</v>
      </c>
      <c r="F21" s="327">
        <v>446</v>
      </c>
      <c r="G21" s="327">
        <v>717</v>
      </c>
      <c r="H21" s="327">
        <v>380</v>
      </c>
      <c r="I21" s="327">
        <v>639</v>
      </c>
      <c r="J21" s="233">
        <f t="shared" si="1"/>
        <v>0.22191780821917809</v>
      </c>
      <c r="K21" s="233">
        <f t="shared" si="2"/>
        <v>0.10819165378670788</v>
      </c>
      <c r="L21" s="233">
        <f t="shared" si="3"/>
        <v>0.11764705882352941</v>
      </c>
      <c r="M21" s="233">
        <f t="shared" si="4"/>
        <v>0.21252371916508539</v>
      </c>
    </row>
    <row r="22" spans="1:13" x14ac:dyDescent="0.2">
      <c r="A22" s="52" t="s">
        <v>570</v>
      </c>
      <c r="B22" s="327">
        <v>261</v>
      </c>
      <c r="C22" s="327">
        <v>638</v>
      </c>
      <c r="D22" s="327">
        <v>244</v>
      </c>
      <c r="E22" s="327">
        <v>538</v>
      </c>
      <c r="F22" s="327">
        <v>342</v>
      </c>
      <c r="G22" s="327">
        <v>721</v>
      </c>
      <c r="H22" s="327">
        <v>282</v>
      </c>
      <c r="I22" s="327">
        <v>679</v>
      </c>
      <c r="J22" s="233">
        <f t="shared" si="1"/>
        <v>0.31034482758620691</v>
      </c>
      <c r="K22" s="233">
        <f t="shared" si="2"/>
        <v>0.13009404388714735</v>
      </c>
      <c r="L22" s="233">
        <f t="shared" si="3"/>
        <v>0.15573770491803279</v>
      </c>
      <c r="M22" s="233">
        <f t="shared" si="4"/>
        <v>0.26208178438661711</v>
      </c>
    </row>
    <row r="23" spans="1:13" x14ac:dyDescent="0.2">
      <c r="A23" s="52" t="s">
        <v>188</v>
      </c>
      <c r="B23" s="327">
        <v>334</v>
      </c>
      <c r="C23" s="327">
        <v>871</v>
      </c>
      <c r="D23" s="327">
        <v>336</v>
      </c>
      <c r="E23" s="327">
        <v>907</v>
      </c>
      <c r="F23" s="327">
        <v>322</v>
      </c>
      <c r="G23" s="327">
        <v>909</v>
      </c>
      <c r="H23" s="327">
        <v>305</v>
      </c>
      <c r="I23" s="327">
        <v>823</v>
      </c>
      <c r="J23" s="233">
        <f t="shared" si="1"/>
        <v>-3.5928143712574849E-2</v>
      </c>
      <c r="K23" s="233">
        <f t="shared" si="2"/>
        <v>4.3628013777267508E-2</v>
      </c>
      <c r="L23" s="233">
        <f t="shared" si="3"/>
        <v>-9.2261904761904767E-2</v>
      </c>
      <c r="M23" s="233">
        <f t="shared" si="4"/>
        <v>-9.2613009922822495E-2</v>
      </c>
    </row>
    <row r="24" spans="1:13" x14ac:dyDescent="0.2">
      <c r="A24" s="52" t="s">
        <v>194</v>
      </c>
      <c r="B24" s="327">
        <v>310</v>
      </c>
      <c r="C24" s="327">
        <v>690</v>
      </c>
      <c r="D24" s="327">
        <v>284</v>
      </c>
      <c r="E24" s="327">
        <v>685</v>
      </c>
      <c r="F24" s="327">
        <v>283</v>
      </c>
      <c r="G24" s="327">
        <v>811</v>
      </c>
      <c r="H24" s="327">
        <v>280</v>
      </c>
      <c r="I24" s="327">
        <v>714</v>
      </c>
      <c r="J24" s="233">
        <f t="shared" si="1"/>
        <v>-8.7096774193548387E-2</v>
      </c>
      <c r="K24" s="233">
        <f t="shared" si="2"/>
        <v>0.17536231884057971</v>
      </c>
      <c r="L24" s="233">
        <f t="shared" si="3"/>
        <v>-1.4084507042253521E-2</v>
      </c>
      <c r="M24" s="233">
        <f t="shared" si="4"/>
        <v>4.2335766423357665E-2</v>
      </c>
    </row>
    <row r="25" spans="1:13" x14ac:dyDescent="0.2">
      <c r="A25" s="52" t="s">
        <v>205</v>
      </c>
      <c r="B25" s="327">
        <v>240</v>
      </c>
      <c r="C25" s="327">
        <v>622</v>
      </c>
      <c r="D25" s="327">
        <v>226</v>
      </c>
      <c r="E25" s="327">
        <v>580</v>
      </c>
      <c r="F25" s="327">
        <v>277</v>
      </c>
      <c r="G25" s="327">
        <v>614</v>
      </c>
      <c r="H25" s="327">
        <v>252</v>
      </c>
      <c r="I25" s="327">
        <v>552</v>
      </c>
      <c r="J25" s="233">
        <f t="shared" si="1"/>
        <v>0.15416666666666667</v>
      </c>
      <c r="K25" s="233">
        <f t="shared" si="2"/>
        <v>-1.2861736334405145E-2</v>
      </c>
      <c r="L25" s="233">
        <f t="shared" si="3"/>
        <v>0.11504424778761062</v>
      </c>
      <c r="M25" s="233">
        <f t="shared" si="4"/>
        <v>-4.8275862068965517E-2</v>
      </c>
    </row>
    <row r="26" spans="1:13" x14ac:dyDescent="0.2">
      <c r="A26" s="52" t="s">
        <v>219</v>
      </c>
      <c r="B26" s="327">
        <v>256</v>
      </c>
      <c r="C26" s="327">
        <v>662</v>
      </c>
      <c r="D26" s="327">
        <v>205</v>
      </c>
      <c r="E26" s="327">
        <v>552</v>
      </c>
      <c r="F26" s="327">
        <v>271</v>
      </c>
      <c r="G26" s="327">
        <v>750</v>
      </c>
      <c r="H26" s="327">
        <v>226</v>
      </c>
      <c r="I26" s="327">
        <v>631</v>
      </c>
      <c r="J26" s="233">
        <f t="shared" si="1"/>
        <v>5.859375E-2</v>
      </c>
      <c r="K26" s="233">
        <f t="shared" si="2"/>
        <v>0.13293051359516617</v>
      </c>
      <c r="L26" s="233">
        <f t="shared" si="3"/>
        <v>0.1024390243902439</v>
      </c>
      <c r="M26" s="233">
        <f t="shared" si="4"/>
        <v>0.1431159420289855</v>
      </c>
    </row>
    <row r="27" spans="1:13" x14ac:dyDescent="0.2">
      <c r="A27" s="52" t="s">
        <v>187</v>
      </c>
      <c r="B27" s="327">
        <v>409</v>
      </c>
      <c r="C27" s="327">
        <v>548</v>
      </c>
      <c r="D27" s="327">
        <v>334</v>
      </c>
      <c r="E27" s="327">
        <v>449</v>
      </c>
      <c r="F27" s="327">
        <v>264</v>
      </c>
      <c r="G27" s="327">
        <v>442</v>
      </c>
      <c r="H27" s="327">
        <v>281</v>
      </c>
      <c r="I27" s="327">
        <v>468</v>
      </c>
      <c r="J27" s="233">
        <f t="shared" si="1"/>
        <v>-0.3545232273838631</v>
      </c>
      <c r="K27" s="233">
        <f t="shared" si="2"/>
        <v>-0.19343065693430658</v>
      </c>
      <c r="L27" s="233">
        <f t="shared" si="3"/>
        <v>-0.15868263473053892</v>
      </c>
      <c r="M27" s="233">
        <f t="shared" si="4"/>
        <v>4.2316258351893093E-2</v>
      </c>
    </row>
    <row r="28" spans="1:13" x14ac:dyDescent="0.2">
      <c r="A28" s="52" t="s">
        <v>217</v>
      </c>
      <c r="B28" s="327">
        <v>174</v>
      </c>
      <c r="C28" s="327">
        <v>455</v>
      </c>
      <c r="D28" s="327">
        <v>171</v>
      </c>
      <c r="E28" s="327">
        <v>419</v>
      </c>
      <c r="F28" s="327">
        <v>251</v>
      </c>
      <c r="G28" s="327">
        <v>550</v>
      </c>
      <c r="H28" s="327">
        <v>215</v>
      </c>
      <c r="I28" s="327">
        <v>493</v>
      </c>
      <c r="J28" s="233">
        <f t="shared" si="1"/>
        <v>0.44252873563218392</v>
      </c>
      <c r="K28" s="233">
        <f t="shared" si="2"/>
        <v>0.2087912087912088</v>
      </c>
      <c r="L28" s="233">
        <f t="shared" si="3"/>
        <v>0.25730994152046782</v>
      </c>
      <c r="M28" s="233">
        <f t="shared" si="4"/>
        <v>0.1766109785202864</v>
      </c>
    </row>
    <row r="29" spans="1:13" x14ac:dyDescent="0.2">
      <c r="A29" s="52" t="s">
        <v>232</v>
      </c>
      <c r="B29" s="327">
        <v>197</v>
      </c>
      <c r="C29" s="327">
        <v>513</v>
      </c>
      <c r="D29" s="327">
        <v>214</v>
      </c>
      <c r="E29" s="327">
        <v>507</v>
      </c>
      <c r="F29" s="327">
        <v>225</v>
      </c>
      <c r="G29" s="327">
        <v>600</v>
      </c>
      <c r="H29" s="327">
        <v>216</v>
      </c>
      <c r="I29" s="327">
        <v>608</v>
      </c>
      <c r="J29" s="233">
        <f t="shared" si="1"/>
        <v>0.14213197969543148</v>
      </c>
      <c r="K29" s="233">
        <f t="shared" si="2"/>
        <v>0.16959064327485379</v>
      </c>
      <c r="L29" s="233">
        <f t="shared" si="3"/>
        <v>9.3457943925233638E-3</v>
      </c>
      <c r="M29" s="233">
        <f t="shared" si="4"/>
        <v>0.19921104536489151</v>
      </c>
    </row>
    <row r="30" spans="1:13" x14ac:dyDescent="0.2">
      <c r="A30" s="52" t="s">
        <v>571</v>
      </c>
      <c r="B30" s="327">
        <v>202</v>
      </c>
      <c r="C30" s="327">
        <v>556</v>
      </c>
      <c r="D30" s="327">
        <v>196</v>
      </c>
      <c r="E30" s="327">
        <v>559</v>
      </c>
      <c r="F30" s="327">
        <v>212</v>
      </c>
      <c r="G30" s="327">
        <v>581</v>
      </c>
      <c r="H30" s="327">
        <v>175</v>
      </c>
      <c r="I30" s="327">
        <v>461</v>
      </c>
      <c r="J30" s="233">
        <f t="shared" si="1"/>
        <v>4.9504950495049507E-2</v>
      </c>
      <c r="K30" s="233">
        <f t="shared" si="2"/>
        <v>4.4964028776978415E-2</v>
      </c>
      <c r="L30" s="233">
        <f t="shared" si="3"/>
        <v>-0.10714285714285714</v>
      </c>
      <c r="M30" s="233">
        <f t="shared" si="4"/>
        <v>-0.17531305903398928</v>
      </c>
    </row>
    <row r="31" spans="1:13" x14ac:dyDescent="0.2">
      <c r="A31" s="52" t="s">
        <v>572</v>
      </c>
      <c r="B31" s="327">
        <v>149</v>
      </c>
      <c r="C31" s="327">
        <v>356</v>
      </c>
      <c r="D31" s="327">
        <v>152</v>
      </c>
      <c r="E31" s="327">
        <v>340</v>
      </c>
      <c r="F31" s="327">
        <v>204</v>
      </c>
      <c r="G31" s="327">
        <v>456</v>
      </c>
      <c r="H31" s="327">
        <v>172</v>
      </c>
      <c r="I31" s="327">
        <v>340</v>
      </c>
      <c r="J31" s="233">
        <f t="shared" si="1"/>
        <v>0.36912751677852351</v>
      </c>
      <c r="K31" s="233">
        <f t="shared" si="2"/>
        <v>0.2808988764044944</v>
      </c>
      <c r="L31" s="233">
        <f t="shared" si="3"/>
        <v>0.13157894736842105</v>
      </c>
      <c r="M31" s="233">
        <f t="shared" si="4"/>
        <v>0</v>
      </c>
    </row>
    <row r="32" spans="1:13" x14ac:dyDescent="0.2">
      <c r="A32" s="52" t="s">
        <v>573</v>
      </c>
      <c r="B32" s="327">
        <v>161</v>
      </c>
      <c r="C32" s="327">
        <v>430</v>
      </c>
      <c r="D32" s="327">
        <v>133</v>
      </c>
      <c r="E32" s="327">
        <v>341</v>
      </c>
      <c r="F32" s="327">
        <v>173</v>
      </c>
      <c r="G32" s="327">
        <v>488</v>
      </c>
      <c r="H32" s="327">
        <v>141</v>
      </c>
      <c r="I32" s="327">
        <v>377</v>
      </c>
      <c r="J32" s="233">
        <f t="shared" si="1"/>
        <v>7.4534161490683232E-2</v>
      </c>
      <c r="K32" s="233">
        <f t="shared" si="2"/>
        <v>0.13488372093023257</v>
      </c>
      <c r="L32" s="233">
        <f t="shared" si="3"/>
        <v>6.0150375939849621E-2</v>
      </c>
      <c r="M32" s="233">
        <f t="shared" si="4"/>
        <v>0.10557184750733138</v>
      </c>
    </row>
    <row r="33" spans="1:13" x14ac:dyDescent="0.2">
      <c r="A33" s="52" t="s">
        <v>574</v>
      </c>
      <c r="B33" s="327">
        <v>177</v>
      </c>
      <c r="C33" s="327">
        <v>338</v>
      </c>
      <c r="D33" s="327">
        <v>152</v>
      </c>
      <c r="E33" s="327">
        <v>302</v>
      </c>
      <c r="F33" s="327">
        <v>145</v>
      </c>
      <c r="G33" s="327">
        <v>399</v>
      </c>
      <c r="H33" s="327">
        <v>152</v>
      </c>
      <c r="I33" s="327">
        <v>422</v>
      </c>
      <c r="J33" s="233">
        <f t="shared" si="1"/>
        <v>-0.1807909604519774</v>
      </c>
      <c r="K33" s="233">
        <f t="shared" si="2"/>
        <v>0.18047337278106509</v>
      </c>
      <c r="L33" s="233">
        <f t="shared" si="3"/>
        <v>0</v>
      </c>
      <c r="M33" s="233">
        <f t="shared" si="4"/>
        <v>0.39735099337748342</v>
      </c>
    </row>
    <row r="34" spans="1:13" x14ac:dyDescent="0.2">
      <c r="A34" s="52" t="s">
        <v>575</v>
      </c>
      <c r="B34" s="327">
        <v>145</v>
      </c>
      <c r="C34" s="327">
        <v>450</v>
      </c>
      <c r="D34" s="327">
        <v>141</v>
      </c>
      <c r="E34" s="327">
        <v>658</v>
      </c>
      <c r="F34" s="327">
        <v>141</v>
      </c>
      <c r="G34" s="327">
        <v>475</v>
      </c>
      <c r="H34" s="327">
        <v>150</v>
      </c>
      <c r="I34" s="327">
        <v>417</v>
      </c>
      <c r="J34" s="233">
        <f t="shared" si="1"/>
        <v>-2.7586206896551724E-2</v>
      </c>
      <c r="K34" s="233">
        <f t="shared" si="2"/>
        <v>5.5555555555555552E-2</v>
      </c>
      <c r="L34" s="233">
        <f t="shared" si="3"/>
        <v>6.3829787234042548E-2</v>
      </c>
      <c r="M34" s="233">
        <f t="shared" si="4"/>
        <v>-0.36626139817629177</v>
      </c>
    </row>
    <row r="35" spans="1:13" x14ac:dyDescent="0.2">
      <c r="A35" s="52" t="s">
        <v>198</v>
      </c>
      <c r="B35" s="327">
        <v>168</v>
      </c>
      <c r="C35" s="327">
        <v>376</v>
      </c>
      <c r="D35" s="327">
        <v>143</v>
      </c>
      <c r="E35" s="327">
        <v>323</v>
      </c>
      <c r="F35" s="327">
        <v>130</v>
      </c>
      <c r="G35" s="327">
        <v>363</v>
      </c>
      <c r="H35" s="327">
        <v>128</v>
      </c>
      <c r="I35" s="327">
        <v>308</v>
      </c>
      <c r="J35" s="233">
        <f t="shared" si="1"/>
        <v>-0.22619047619047619</v>
      </c>
      <c r="K35" s="233">
        <f t="shared" si="2"/>
        <v>-3.4574468085106384E-2</v>
      </c>
      <c r="L35" s="233">
        <f t="shared" si="3"/>
        <v>-0.1048951048951049</v>
      </c>
      <c r="M35" s="233">
        <f t="shared" si="4"/>
        <v>-4.6439628482972138E-2</v>
      </c>
    </row>
    <row r="36" spans="1:13" x14ac:dyDescent="0.2">
      <c r="A36" s="52" t="s">
        <v>241</v>
      </c>
      <c r="B36" s="327">
        <v>54</v>
      </c>
      <c r="C36" s="327">
        <v>145</v>
      </c>
      <c r="D36" s="327">
        <v>59</v>
      </c>
      <c r="E36" s="327">
        <v>157</v>
      </c>
      <c r="F36" s="327">
        <v>120</v>
      </c>
      <c r="G36" s="327">
        <v>331</v>
      </c>
      <c r="H36" s="327">
        <v>91</v>
      </c>
      <c r="I36" s="327">
        <v>254</v>
      </c>
      <c r="J36" s="233">
        <f t="shared" ref="J36:J67" si="5">IF(B36=0,"",(F36-B36)/B36)</f>
        <v>1.2222222222222223</v>
      </c>
      <c r="K36" s="233">
        <f t="shared" ref="K36:K67" si="6">IF(C36=0,"",(G36-C36)/C36)</f>
        <v>1.2827586206896551</v>
      </c>
      <c r="L36" s="233">
        <f t="shared" ref="L36:L67" si="7">IF(D36=0,"",(H36-D36)/D36)</f>
        <v>0.5423728813559322</v>
      </c>
      <c r="M36" s="233">
        <f t="shared" ref="M36:M67" si="8">IF(E36=0,"",(I36-E36)/E36)</f>
        <v>0.61783439490445857</v>
      </c>
    </row>
    <row r="37" spans="1:13" x14ac:dyDescent="0.2">
      <c r="A37" s="52" t="s">
        <v>218</v>
      </c>
      <c r="B37" s="327">
        <v>108</v>
      </c>
      <c r="C37" s="327">
        <v>302</v>
      </c>
      <c r="D37" s="327">
        <v>95</v>
      </c>
      <c r="E37" s="327">
        <v>260</v>
      </c>
      <c r="F37" s="327">
        <v>119</v>
      </c>
      <c r="G37" s="327">
        <v>249</v>
      </c>
      <c r="H37" s="327">
        <v>117</v>
      </c>
      <c r="I37" s="327">
        <v>227</v>
      </c>
      <c r="J37" s="233">
        <f t="shared" si="5"/>
        <v>0.10185185185185185</v>
      </c>
      <c r="K37" s="233">
        <f t="shared" si="6"/>
        <v>-0.17549668874172186</v>
      </c>
      <c r="L37" s="233">
        <f t="shared" si="7"/>
        <v>0.23157894736842105</v>
      </c>
      <c r="M37" s="233">
        <f t="shared" si="8"/>
        <v>-0.12692307692307692</v>
      </c>
    </row>
    <row r="38" spans="1:13" x14ac:dyDescent="0.2">
      <c r="A38" s="52" t="s">
        <v>190</v>
      </c>
      <c r="B38" s="327">
        <v>132</v>
      </c>
      <c r="C38" s="327">
        <v>245</v>
      </c>
      <c r="D38" s="327">
        <v>130</v>
      </c>
      <c r="E38" s="327">
        <v>255</v>
      </c>
      <c r="F38" s="327">
        <v>109</v>
      </c>
      <c r="G38" s="327">
        <v>189</v>
      </c>
      <c r="H38" s="327">
        <v>100</v>
      </c>
      <c r="I38" s="327">
        <v>176</v>
      </c>
      <c r="J38" s="233">
        <f t="shared" si="5"/>
        <v>-0.17424242424242425</v>
      </c>
      <c r="K38" s="233">
        <f t="shared" si="6"/>
        <v>-0.22857142857142856</v>
      </c>
      <c r="L38" s="233">
        <f t="shared" si="7"/>
        <v>-0.23076923076923078</v>
      </c>
      <c r="M38" s="233">
        <f t="shared" si="8"/>
        <v>-0.30980392156862746</v>
      </c>
    </row>
    <row r="39" spans="1:13" x14ac:dyDescent="0.2">
      <c r="A39" s="52" t="s">
        <v>244</v>
      </c>
      <c r="B39" s="327">
        <v>58</v>
      </c>
      <c r="C39" s="327">
        <v>104</v>
      </c>
      <c r="D39" s="327">
        <v>51</v>
      </c>
      <c r="E39" s="327">
        <v>111</v>
      </c>
      <c r="F39" s="327">
        <v>107</v>
      </c>
      <c r="G39" s="327">
        <v>170</v>
      </c>
      <c r="H39" s="327">
        <v>102</v>
      </c>
      <c r="I39" s="327">
        <v>166</v>
      </c>
      <c r="J39" s="233">
        <f t="shared" si="5"/>
        <v>0.84482758620689657</v>
      </c>
      <c r="K39" s="233">
        <f t="shared" si="6"/>
        <v>0.63461538461538458</v>
      </c>
      <c r="L39" s="233">
        <f t="shared" si="7"/>
        <v>1</v>
      </c>
      <c r="M39" s="233">
        <f t="shared" si="8"/>
        <v>0.49549549549549549</v>
      </c>
    </row>
    <row r="40" spans="1:13" x14ac:dyDescent="0.2">
      <c r="A40" s="52" t="s">
        <v>206</v>
      </c>
      <c r="B40" s="327">
        <v>84</v>
      </c>
      <c r="C40" s="327">
        <v>277</v>
      </c>
      <c r="D40" s="327">
        <v>97</v>
      </c>
      <c r="E40" s="327">
        <v>288</v>
      </c>
      <c r="F40" s="327">
        <v>97</v>
      </c>
      <c r="G40" s="327">
        <v>273</v>
      </c>
      <c r="H40" s="327">
        <v>79</v>
      </c>
      <c r="I40" s="327">
        <v>235</v>
      </c>
      <c r="J40" s="233">
        <f t="shared" si="5"/>
        <v>0.15476190476190477</v>
      </c>
      <c r="K40" s="233">
        <f t="shared" si="6"/>
        <v>-1.444043321299639E-2</v>
      </c>
      <c r="L40" s="233">
        <f t="shared" si="7"/>
        <v>-0.18556701030927836</v>
      </c>
      <c r="M40" s="233">
        <f t="shared" si="8"/>
        <v>-0.18402777777777779</v>
      </c>
    </row>
    <row r="41" spans="1:13" x14ac:dyDescent="0.2">
      <c r="A41" s="52" t="s">
        <v>576</v>
      </c>
      <c r="B41" s="327">
        <v>76</v>
      </c>
      <c r="C41" s="327">
        <v>148</v>
      </c>
      <c r="D41" s="327">
        <v>68</v>
      </c>
      <c r="E41" s="327">
        <v>134</v>
      </c>
      <c r="F41" s="327">
        <v>95</v>
      </c>
      <c r="G41" s="327">
        <v>189</v>
      </c>
      <c r="H41" s="327">
        <v>82</v>
      </c>
      <c r="I41" s="327">
        <v>169</v>
      </c>
      <c r="J41" s="233">
        <f t="shared" si="5"/>
        <v>0.25</v>
      </c>
      <c r="K41" s="233">
        <f t="shared" si="6"/>
        <v>0.27702702702702703</v>
      </c>
      <c r="L41" s="233">
        <f t="shared" si="7"/>
        <v>0.20588235294117646</v>
      </c>
      <c r="M41" s="233">
        <f t="shared" si="8"/>
        <v>0.26119402985074625</v>
      </c>
    </row>
    <row r="42" spans="1:13" x14ac:dyDescent="0.2">
      <c r="A42" s="52" t="s">
        <v>238</v>
      </c>
      <c r="B42" s="327">
        <v>91</v>
      </c>
      <c r="C42" s="327">
        <v>139</v>
      </c>
      <c r="D42" s="327">
        <v>75</v>
      </c>
      <c r="E42" s="327">
        <v>115</v>
      </c>
      <c r="F42" s="327">
        <v>91</v>
      </c>
      <c r="G42" s="327">
        <v>130</v>
      </c>
      <c r="H42" s="327">
        <v>104</v>
      </c>
      <c r="I42" s="327">
        <v>158</v>
      </c>
      <c r="J42" s="233">
        <f t="shared" si="5"/>
        <v>0</v>
      </c>
      <c r="K42" s="233">
        <f t="shared" si="6"/>
        <v>-6.4748201438848921E-2</v>
      </c>
      <c r="L42" s="233">
        <f t="shared" si="7"/>
        <v>0.38666666666666666</v>
      </c>
      <c r="M42" s="233">
        <f t="shared" si="8"/>
        <v>0.37391304347826088</v>
      </c>
    </row>
    <row r="43" spans="1:13" x14ac:dyDescent="0.2">
      <c r="A43" s="52" t="s">
        <v>211</v>
      </c>
      <c r="B43" s="327">
        <v>26</v>
      </c>
      <c r="C43" s="327">
        <v>59</v>
      </c>
      <c r="D43" s="327">
        <v>30</v>
      </c>
      <c r="E43" s="327">
        <v>57</v>
      </c>
      <c r="F43" s="327">
        <v>87</v>
      </c>
      <c r="G43" s="327">
        <v>215</v>
      </c>
      <c r="H43" s="327">
        <v>61</v>
      </c>
      <c r="I43" s="327">
        <v>134</v>
      </c>
      <c r="J43" s="233">
        <f t="shared" si="5"/>
        <v>2.3461538461538463</v>
      </c>
      <c r="K43" s="233">
        <f t="shared" si="6"/>
        <v>2.6440677966101696</v>
      </c>
      <c r="L43" s="233">
        <f t="shared" si="7"/>
        <v>1.0333333333333334</v>
      </c>
      <c r="M43" s="233">
        <f t="shared" si="8"/>
        <v>1.3508771929824561</v>
      </c>
    </row>
    <row r="44" spans="1:13" x14ac:dyDescent="0.2">
      <c r="A44" s="52" t="s">
        <v>577</v>
      </c>
      <c r="B44" s="327">
        <v>90</v>
      </c>
      <c r="C44" s="327">
        <v>210</v>
      </c>
      <c r="D44" s="327">
        <v>78</v>
      </c>
      <c r="E44" s="327">
        <v>191</v>
      </c>
      <c r="F44" s="327">
        <v>85</v>
      </c>
      <c r="G44" s="327">
        <v>241</v>
      </c>
      <c r="H44" s="327">
        <v>69</v>
      </c>
      <c r="I44" s="327">
        <v>169</v>
      </c>
      <c r="J44" s="233">
        <f t="shared" si="5"/>
        <v>-5.5555555555555552E-2</v>
      </c>
      <c r="K44" s="233">
        <f t="shared" si="6"/>
        <v>0.14761904761904762</v>
      </c>
      <c r="L44" s="233">
        <f t="shared" si="7"/>
        <v>-0.11538461538461539</v>
      </c>
      <c r="M44" s="233">
        <f t="shared" si="8"/>
        <v>-0.11518324607329843</v>
      </c>
    </row>
    <row r="45" spans="1:13" x14ac:dyDescent="0.2">
      <c r="A45" s="52" t="s">
        <v>215</v>
      </c>
      <c r="B45" s="327">
        <v>59</v>
      </c>
      <c r="C45" s="327">
        <v>91</v>
      </c>
      <c r="D45" s="327">
        <v>45</v>
      </c>
      <c r="E45" s="327">
        <v>74</v>
      </c>
      <c r="F45" s="327">
        <v>83</v>
      </c>
      <c r="G45" s="327">
        <v>116</v>
      </c>
      <c r="H45" s="327">
        <v>67</v>
      </c>
      <c r="I45" s="327">
        <v>100</v>
      </c>
      <c r="J45" s="233">
        <f t="shared" si="5"/>
        <v>0.40677966101694918</v>
      </c>
      <c r="K45" s="233">
        <f t="shared" si="6"/>
        <v>0.27472527472527475</v>
      </c>
      <c r="L45" s="233">
        <f t="shared" si="7"/>
        <v>0.48888888888888887</v>
      </c>
      <c r="M45" s="233">
        <f t="shared" si="8"/>
        <v>0.35135135135135137</v>
      </c>
    </row>
    <row r="46" spans="1:13" x14ac:dyDescent="0.2">
      <c r="A46" s="52" t="s">
        <v>246</v>
      </c>
      <c r="B46" s="327">
        <v>41</v>
      </c>
      <c r="C46" s="327">
        <v>95</v>
      </c>
      <c r="D46" s="327">
        <v>39</v>
      </c>
      <c r="E46" s="327">
        <v>90</v>
      </c>
      <c r="F46" s="327">
        <v>80</v>
      </c>
      <c r="G46" s="327">
        <v>106</v>
      </c>
      <c r="H46" s="327">
        <v>38</v>
      </c>
      <c r="I46" s="327">
        <v>72</v>
      </c>
      <c r="J46" s="233">
        <f t="shared" si="5"/>
        <v>0.95121951219512191</v>
      </c>
      <c r="K46" s="233">
        <f t="shared" si="6"/>
        <v>0.11578947368421053</v>
      </c>
      <c r="L46" s="233">
        <f t="shared" si="7"/>
        <v>-2.564102564102564E-2</v>
      </c>
      <c r="M46" s="233">
        <f t="shared" si="8"/>
        <v>-0.2</v>
      </c>
    </row>
    <row r="47" spans="1:13" x14ac:dyDescent="0.2">
      <c r="A47" s="52" t="s">
        <v>182</v>
      </c>
      <c r="B47" s="327">
        <v>87</v>
      </c>
      <c r="C47" s="327">
        <v>225</v>
      </c>
      <c r="D47" s="327">
        <v>72</v>
      </c>
      <c r="E47" s="327">
        <v>209</v>
      </c>
      <c r="F47" s="327">
        <v>75</v>
      </c>
      <c r="G47" s="327">
        <v>200</v>
      </c>
      <c r="H47" s="327">
        <v>79</v>
      </c>
      <c r="I47" s="327">
        <v>186</v>
      </c>
      <c r="J47" s="233">
        <f t="shared" si="5"/>
        <v>-0.13793103448275862</v>
      </c>
      <c r="K47" s="233">
        <f t="shared" si="6"/>
        <v>-0.1111111111111111</v>
      </c>
      <c r="L47" s="233">
        <f t="shared" si="7"/>
        <v>9.7222222222222224E-2</v>
      </c>
      <c r="M47" s="233">
        <f t="shared" si="8"/>
        <v>-0.11004784688995216</v>
      </c>
    </row>
    <row r="48" spans="1:13" x14ac:dyDescent="0.2">
      <c r="A48" s="52" t="s">
        <v>195</v>
      </c>
      <c r="B48" s="327">
        <v>83</v>
      </c>
      <c r="C48" s="327">
        <v>235</v>
      </c>
      <c r="D48" s="327">
        <v>89</v>
      </c>
      <c r="E48" s="327">
        <v>240</v>
      </c>
      <c r="F48" s="327">
        <v>71</v>
      </c>
      <c r="G48" s="327">
        <v>248</v>
      </c>
      <c r="H48" s="327">
        <v>74</v>
      </c>
      <c r="I48" s="327">
        <v>264</v>
      </c>
      <c r="J48" s="233">
        <f t="shared" si="5"/>
        <v>-0.14457831325301204</v>
      </c>
      <c r="K48" s="233">
        <f t="shared" si="6"/>
        <v>5.5319148936170209E-2</v>
      </c>
      <c r="L48" s="233">
        <f t="shared" si="7"/>
        <v>-0.16853932584269662</v>
      </c>
      <c r="M48" s="233">
        <f t="shared" si="8"/>
        <v>0.1</v>
      </c>
    </row>
    <row r="49" spans="1:13" x14ac:dyDescent="0.2">
      <c r="A49" s="52" t="s">
        <v>212</v>
      </c>
      <c r="B49" s="327">
        <v>75</v>
      </c>
      <c r="C49" s="327">
        <v>130</v>
      </c>
      <c r="D49" s="327">
        <v>70</v>
      </c>
      <c r="E49" s="327">
        <v>121</v>
      </c>
      <c r="F49" s="327">
        <v>67</v>
      </c>
      <c r="G49" s="327">
        <v>159</v>
      </c>
      <c r="H49" s="327">
        <v>60</v>
      </c>
      <c r="I49" s="327">
        <v>118</v>
      </c>
      <c r="J49" s="233">
        <f t="shared" si="5"/>
        <v>-0.10666666666666667</v>
      </c>
      <c r="K49" s="233">
        <f t="shared" si="6"/>
        <v>0.22307692307692309</v>
      </c>
      <c r="L49" s="233">
        <f t="shared" si="7"/>
        <v>-0.14285714285714285</v>
      </c>
      <c r="M49" s="233">
        <f t="shared" si="8"/>
        <v>-2.4793388429752067E-2</v>
      </c>
    </row>
    <row r="50" spans="1:13" x14ac:dyDescent="0.2">
      <c r="A50" s="52" t="s">
        <v>234</v>
      </c>
      <c r="B50" s="327">
        <v>73</v>
      </c>
      <c r="C50" s="327">
        <v>120</v>
      </c>
      <c r="D50" s="327">
        <v>75</v>
      </c>
      <c r="E50" s="327">
        <v>127</v>
      </c>
      <c r="F50" s="327">
        <v>67</v>
      </c>
      <c r="G50" s="327">
        <v>92</v>
      </c>
      <c r="H50" s="327">
        <v>52</v>
      </c>
      <c r="I50" s="327">
        <v>79</v>
      </c>
      <c r="J50" s="233">
        <f t="shared" si="5"/>
        <v>-8.2191780821917804E-2</v>
      </c>
      <c r="K50" s="233">
        <f t="shared" si="6"/>
        <v>-0.23333333333333334</v>
      </c>
      <c r="L50" s="233">
        <f t="shared" si="7"/>
        <v>-0.30666666666666664</v>
      </c>
      <c r="M50" s="233">
        <f t="shared" si="8"/>
        <v>-0.37795275590551181</v>
      </c>
    </row>
    <row r="51" spans="1:13" ht="14.25" customHeight="1" x14ac:dyDescent="0.2">
      <c r="A51" s="52" t="s">
        <v>196</v>
      </c>
      <c r="B51" s="327">
        <v>70</v>
      </c>
      <c r="C51" s="327">
        <v>112</v>
      </c>
      <c r="D51" s="327">
        <v>72</v>
      </c>
      <c r="E51" s="327">
        <v>102</v>
      </c>
      <c r="F51" s="327">
        <v>63</v>
      </c>
      <c r="G51" s="327">
        <v>121</v>
      </c>
      <c r="H51" s="327">
        <v>69</v>
      </c>
      <c r="I51" s="327">
        <v>132</v>
      </c>
      <c r="J51" s="233">
        <f t="shared" si="5"/>
        <v>-0.1</v>
      </c>
      <c r="K51" s="233">
        <f t="shared" si="6"/>
        <v>8.0357142857142863E-2</v>
      </c>
      <c r="L51" s="233">
        <f t="shared" si="7"/>
        <v>-4.1666666666666664E-2</v>
      </c>
      <c r="M51" s="233">
        <f t="shared" si="8"/>
        <v>0.29411764705882354</v>
      </c>
    </row>
    <row r="52" spans="1:13" x14ac:dyDescent="0.2">
      <c r="A52" s="52" t="s">
        <v>270</v>
      </c>
      <c r="B52" s="327">
        <v>28</v>
      </c>
      <c r="C52" s="327">
        <v>42</v>
      </c>
      <c r="D52" s="327">
        <v>19</v>
      </c>
      <c r="E52" s="327">
        <v>34</v>
      </c>
      <c r="F52" s="327">
        <v>62</v>
      </c>
      <c r="G52" s="327">
        <v>79</v>
      </c>
      <c r="H52" s="327">
        <v>61</v>
      </c>
      <c r="I52" s="327">
        <v>71</v>
      </c>
      <c r="J52" s="233">
        <f t="shared" si="5"/>
        <v>1.2142857142857142</v>
      </c>
      <c r="K52" s="233">
        <f t="shared" si="6"/>
        <v>0.88095238095238093</v>
      </c>
      <c r="L52" s="233">
        <f t="shared" si="7"/>
        <v>2.2105263157894739</v>
      </c>
      <c r="M52" s="233">
        <f t="shared" si="8"/>
        <v>1.088235294117647</v>
      </c>
    </row>
    <row r="53" spans="1:13" x14ac:dyDescent="0.2">
      <c r="A53" s="52" t="s">
        <v>245</v>
      </c>
      <c r="B53" s="327">
        <v>8</v>
      </c>
      <c r="C53" s="327">
        <v>54</v>
      </c>
      <c r="D53" s="327">
        <v>12</v>
      </c>
      <c r="E53" s="327">
        <v>15</v>
      </c>
      <c r="F53" s="327">
        <v>57</v>
      </c>
      <c r="G53" s="327">
        <v>106</v>
      </c>
      <c r="H53" s="327">
        <v>18</v>
      </c>
      <c r="I53" s="327">
        <v>76</v>
      </c>
      <c r="J53" s="233">
        <f t="shared" si="5"/>
        <v>6.125</v>
      </c>
      <c r="K53" s="233">
        <f t="shared" si="6"/>
        <v>0.96296296296296291</v>
      </c>
      <c r="L53" s="233">
        <f t="shared" si="7"/>
        <v>0.5</v>
      </c>
      <c r="M53" s="233">
        <f t="shared" si="8"/>
        <v>4.0666666666666664</v>
      </c>
    </row>
    <row r="54" spans="1:13" x14ac:dyDescent="0.2">
      <c r="A54" s="52" t="s">
        <v>229</v>
      </c>
      <c r="B54" s="327">
        <v>45</v>
      </c>
      <c r="C54" s="327">
        <v>91</v>
      </c>
      <c r="D54" s="327">
        <v>43</v>
      </c>
      <c r="E54" s="327">
        <v>101</v>
      </c>
      <c r="F54" s="327">
        <v>56</v>
      </c>
      <c r="G54" s="327">
        <v>107</v>
      </c>
      <c r="H54" s="327">
        <v>49</v>
      </c>
      <c r="I54" s="327">
        <v>90</v>
      </c>
      <c r="J54" s="233">
        <f t="shared" si="5"/>
        <v>0.24444444444444444</v>
      </c>
      <c r="K54" s="233">
        <f t="shared" si="6"/>
        <v>0.17582417582417584</v>
      </c>
      <c r="L54" s="233">
        <f t="shared" si="7"/>
        <v>0.13953488372093023</v>
      </c>
      <c r="M54" s="233">
        <f t="shared" si="8"/>
        <v>-0.10891089108910891</v>
      </c>
    </row>
    <row r="55" spans="1:13" x14ac:dyDescent="0.2">
      <c r="A55" s="52" t="s">
        <v>254</v>
      </c>
      <c r="B55" s="327">
        <v>31</v>
      </c>
      <c r="C55" s="327">
        <v>47</v>
      </c>
      <c r="D55" s="327">
        <v>27</v>
      </c>
      <c r="E55" s="327">
        <v>33</v>
      </c>
      <c r="F55" s="327">
        <v>56</v>
      </c>
      <c r="G55" s="327">
        <v>114</v>
      </c>
      <c r="H55" s="327">
        <v>42</v>
      </c>
      <c r="I55" s="327">
        <v>97</v>
      </c>
      <c r="J55" s="233">
        <f t="shared" si="5"/>
        <v>0.80645161290322576</v>
      </c>
      <c r="K55" s="233">
        <f t="shared" si="6"/>
        <v>1.425531914893617</v>
      </c>
      <c r="L55" s="233">
        <f t="shared" si="7"/>
        <v>0.55555555555555558</v>
      </c>
      <c r="M55" s="233">
        <f t="shared" si="8"/>
        <v>1.9393939393939394</v>
      </c>
    </row>
    <row r="56" spans="1:13" x14ac:dyDescent="0.2">
      <c r="A56" s="52" t="s">
        <v>181</v>
      </c>
      <c r="B56" s="327">
        <v>87</v>
      </c>
      <c r="C56" s="327">
        <v>277</v>
      </c>
      <c r="D56" s="327">
        <v>82</v>
      </c>
      <c r="E56" s="327">
        <v>277</v>
      </c>
      <c r="F56" s="327">
        <v>53</v>
      </c>
      <c r="G56" s="327">
        <v>147</v>
      </c>
      <c r="H56" s="327">
        <v>52</v>
      </c>
      <c r="I56" s="327">
        <v>137</v>
      </c>
      <c r="J56" s="233">
        <f t="shared" si="5"/>
        <v>-0.39080459770114945</v>
      </c>
      <c r="K56" s="233">
        <f t="shared" si="6"/>
        <v>-0.46931407942238268</v>
      </c>
      <c r="L56" s="233">
        <f t="shared" si="7"/>
        <v>-0.36585365853658536</v>
      </c>
      <c r="M56" s="233">
        <f t="shared" si="8"/>
        <v>-0.50541516245487361</v>
      </c>
    </row>
    <row r="57" spans="1:13" x14ac:dyDescent="0.2">
      <c r="A57" s="52" t="s">
        <v>251</v>
      </c>
      <c r="B57" s="327">
        <v>44</v>
      </c>
      <c r="C57" s="327">
        <v>57</v>
      </c>
      <c r="D57" s="327">
        <v>47</v>
      </c>
      <c r="E57" s="327">
        <v>58</v>
      </c>
      <c r="F57" s="327">
        <v>52</v>
      </c>
      <c r="G57" s="327">
        <v>94</v>
      </c>
      <c r="H57" s="327">
        <v>50</v>
      </c>
      <c r="I57" s="327">
        <v>101</v>
      </c>
      <c r="J57" s="233">
        <f t="shared" si="5"/>
        <v>0.18181818181818182</v>
      </c>
      <c r="K57" s="233">
        <f t="shared" si="6"/>
        <v>0.64912280701754388</v>
      </c>
      <c r="L57" s="233">
        <f t="shared" si="7"/>
        <v>6.3829787234042548E-2</v>
      </c>
      <c r="M57" s="233">
        <f t="shared" si="8"/>
        <v>0.74137931034482762</v>
      </c>
    </row>
    <row r="58" spans="1:13" x14ac:dyDescent="0.2">
      <c r="A58" s="52" t="s">
        <v>214</v>
      </c>
      <c r="B58" s="327">
        <v>60</v>
      </c>
      <c r="C58" s="327">
        <v>160</v>
      </c>
      <c r="D58" s="327">
        <v>57</v>
      </c>
      <c r="E58" s="327">
        <v>108</v>
      </c>
      <c r="F58" s="327">
        <v>40</v>
      </c>
      <c r="G58" s="327">
        <v>77</v>
      </c>
      <c r="H58" s="327">
        <v>47</v>
      </c>
      <c r="I58" s="327">
        <v>140</v>
      </c>
      <c r="J58" s="233">
        <f t="shared" si="5"/>
        <v>-0.33333333333333331</v>
      </c>
      <c r="K58" s="233">
        <f t="shared" si="6"/>
        <v>-0.51875000000000004</v>
      </c>
      <c r="L58" s="233">
        <f t="shared" si="7"/>
        <v>-0.17543859649122806</v>
      </c>
      <c r="M58" s="233">
        <f t="shared" si="8"/>
        <v>0.29629629629629628</v>
      </c>
    </row>
    <row r="59" spans="1:13" x14ac:dyDescent="0.2">
      <c r="A59" s="52" t="s">
        <v>240</v>
      </c>
      <c r="B59" s="327">
        <v>44</v>
      </c>
      <c r="C59" s="327">
        <v>70</v>
      </c>
      <c r="D59" s="327">
        <v>36</v>
      </c>
      <c r="E59" s="327">
        <v>57</v>
      </c>
      <c r="F59" s="327">
        <v>40</v>
      </c>
      <c r="G59" s="327">
        <v>50</v>
      </c>
      <c r="H59" s="327">
        <v>42</v>
      </c>
      <c r="I59" s="327">
        <v>59</v>
      </c>
      <c r="J59" s="233">
        <f t="shared" si="5"/>
        <v>-9.0909090909090912E-2</v>
      </c>
      <c r="K59" s="233">
        <f t="shared" si="6"/>
        <v>-0.2857142857142857</v>
      </c>
      <c r="L59" s="233">
        <f t="shared" si="7"/>
        <v>0.16666666666666666</v>
      </c>
      <c r="M59" s="233">
        <f t="shared" si="8"/>
        <v>3.5087719298245612E-2</v>
      </c>
    </row>
    <row r="60" spans="1:13" x14ac:dyDescent="0.2">
      <c r="A60" s="52" t="s">
        <v>269</v>
      </c>
      <c r="B60" s="327">
        <v>51</v>
      </c>
      <c r="C60" s="327">
        <v>100</v>
      </c>
      <c r="D60" s="327">
        <v>30</v>
      </c>
      <c r="E60" s="327">
        <v>54</v>
      </c>
      <c r="F60" s="327">
        <v>36</v>
      </c>
      <c r="G60" s="327">
        <v>69</v>
      </c>
      <c r="H60" s="327">
        <v>45</v>
      </c>
      <c r="I60" s="327">
        <v>98</v>
      </c>
      <c r="J60" s="233">
        <f t="shared" si="5"/>
        <v>-0.29411764705882354</v>
      </c>
      <c r="K60" s="233">
        <f t="shared" si="6"/>
        <v>-0.31</v>
      </c>
      <c r="L60" s="233">
        <f t="shared" si="7"/>
        <v>0.5</v>
      </c>
      <c r="M60" s="233">
        <f t="shared" si="8"/>
        <v>0.81481481481481477</v>
      </c>
    </row>
    <row r="61" spans="1:13" x14ac:dyDescent="0.2">
      <c r="A61" s="52" t="s">
        <v>230</v>
      </c>
      <c r="B61" s="327">
        <v>109</v>
      </c>
      <c r="C61" s="327">
        <v>138</v>
      </c>
      <c r="D61" s="327">
        <v>103</v>
      </c>
      <c r="E61" s="327">
        <v>124</v>
      </c>
      <c r="F61" s="327">
        <v>34</v>
      </c>
      <c r="G61" s="327">
        <v>65</v>
      </c>
      <c r="H61" s="327">
        <v>46</v>
      </c>
      <c r="I61" s="327">
        <v>78</v>
      </c>
      <c r="J61" s="233">
        <f t="shared" si="5"/>
        <v>-0.68807339449541283</v>
      </c>
      <c r="K61" s="233">
        <f t="shared" si="6"/>
        <v>-0.52898550724637683</v>
      </c>
      <c r="L61" s="233">
        <f t="shared" si="7"/>
        <v>-0.55339805825242716</v>
      </c>
      <c r="M61" s="233">
        <f t="shared" si="8"/>
        <v>-0.37096774193548387</v>
      </c>
    </row>
    <row r="62" spans="1:13" x14ac:dyDescent="0.2">
      <c r="A62" s="52" t="s">
        <v>249</v>
      </c>
      <c r="B62" s="327">
        <v>51</v>
      </c>
      <c r="C62" s="327">
        <v>100</v>
      </c>
      <c r="D62" s="327">
        <v>42</v>
      </c>
      <c r="E62" s="327">
        <v>80</v>
      </c>
      <c r="F62" s="327">
        <v>34</v>
      </c>
      <c r="G62" s="327">
        <v>64</v>
      </c>
      <c r="H62" s="327">
        <v>37</v>
      </c>
      <c r="I62" s="327">
        <v>86</v>
      </c>
      <c r="J62" s="233">
        <f t="shared" si="5"/>
        <v>-0.33333333333333331</v>
      </c>
      <c r="K62" s="233">
        <f t="shared" si="6"/>
        <v>-0.36</v>
      </c>
      <c r="L62" s="233">
        <f t="shared" si="7"/>
        <v>-0.11904761904761904</v>
      </c>
      <c r="M62" s="233">
        <f t="shared" si="8"/>
        <v>7.4999999999999997E-2</v>
      </c>
    </row>
    <row r="63" spans="1:13" x14ac:dyDescent="0.2">
      <c r="A63" s="52" t="s">
        <v>236</v>
      </c>
      <c r="B63" s="327">
        <v>31</v>
      </c>
      <c r="C63" s="327">
        <v>76</v>
      </c>
      <c r="D63" s="327">
        <v>34</v>
      </c>
      <c r="E63" s="327">
        <v>82</v>
      </c>
      <c r="F63" s="327">
        <v>31</v>
      </c>
      <c r="G63" s="327">
        <v>62</v>
      </c>
      <c r="H63" s="327">
        <v>24</v>
      </c>
      <c r="I63" s="327">
        <v>52</v>
      </c>
      <c r="J63" s="233">
        <f t="shared" si="5"/>
        <v>0</v>
      </c>
      <c r="K63" s="233">
        <f t="shared" si="6"/>
        <v>-0.18421052631578946</v>
      </c>
      <c r="L63" s="233">
        <f t="shared" si="7"/>
        <v>-0.29411764705882354</v>
      </c>
      <c r="M63" s="233">
        <f t="shared" si="8"/>
        <v>-0.36585365853658536</v>
      </c>
    </row>
    <row r="64" spans="1:13" x14ac:dyDescent="0.2">
      <c r="A64" s="52" t="s">
        <v>578</v>
      </c>
      <c r="B64" s="327">
        <v>16</v>
      </c>
      <c r="C64" s="327">
        <v>40</v>
      </c>
      <c r="D64" s="327">
        <v>19</v>
      </c>
      <c r="E64" s="327">
        <v>50</v>
      </c>
      <c r="F64" s="327">
        <v>30</v>
      </c>
      <c r="G64" s="327">
        <v>77</v>
      </c>
      <c r="H64" s="327">
        <v>17</v>
      </c>
      <c r="I64" s="327">
        <v>41</v>
      </c>
      <c r="J64" s="233">
        <f t="shared" si="5"/>
        <v>0.875</v>
      </c>
      <c r="K64" s="233">
        <f t="shared" si="6"/>
        <v>0.92500000000000004</v>
      </c>
      <c r="L64" s="233">
        <f t="shared" si="7"/>
        <v>-0.10526315789473684</v>
      </c>
      <c r="M64" s="233">
        <f t="shared" si="8"/>
        <v>-0.18</v>
      </c>
    </row>
    <row r="65" spans="1:13" x14ac:dyDescent="0.2">
      <c r="A65" s="52" t="s">
        <v>228</v>
      </c>
      <c r="B65" s="327">
        <v>23</v>
      </c>
      <c r="C65" s="327">
        <v>44</v>
      </c>
      <c r="D65" s="327">
        <v>15</v>
      </c>
      <c r="E65" s="327">
        <v>25</v>
      </c>
      <c r="F65" s="327">
        <v>29</v>
      </c>
      <c r="G65" s="327">
        <v>46</v>
      </c>
      <c r="H65" s="327">
        <v>27</v>
      </c>
      <c r="I65" s="327">
        <v>43</v>
      </c>
      <c r="J65" s="233">
        <f t="shared" si="5"/>
        <v>0.2608695652173913</v>
      </c>
      <c r="K65" s="233">
        <f t="shared" si="6"/>
        <v>4.5454545454545456E-2</v>
      </c>
      <c r="L65" s="233">
        <f t="shared" si="7"/>
        <v>0.8</v>
      </c>
      <c r="M65" s="233">
        <f t="shared" si="8"/>
        <v>0.72</v>
      </c>
    </row>
    <row r="66" spans="1:13" x14ac:dyDescent="0.2">
      <c r="A66" s="52" t="s">
        <v>258</v>
      </c>
      <c r="B66" s="327">
        <v>50</v>
      </c>
      <c r="C66" s="327">
        <v>227</v>
      </c>
      <c r="D66" s="327">
        <v>65</v>
      </c>
      <c r="E66" s="327">
        <v>283</v>
      </c>
      <c r="F66" s="327">
        <v>26</v>
      </c>
      <c r="G66" s="327">
        <v>69</v>
      </c>
      <c r="H66" s="327">
        <v>18</v>
      </c>
      <c r="I66" s="327">
        <v>39</v>
      </c>
      <c r="J66" s="233">
        <f t="shared" si="5"/>
        <v>-0.48</v>
      </c>
      <c r="K66" s="233">
        <f t="shared" si="6"/>
        <v>-0.69603524229074887</v>
      </c>
      <c r="L66" s="233">
        <f t="shared" si="7"/>
        <v>-0.72307692307692306</v>
      </c>
      <c r="M66" s="233">
        <f t="shared" si="8"/>
        <v>-0.86219081272084808</v>
      </c>
    </row>
    <row r="67" spans="1:13" x14ac:dyDescent="0.2">
      <c r="A67" s="52" t="s">
        <v>264</v>
      </c>
      <c r="B67" s="327">
        <v>20</v>
      </c>
      <c r="C67" s="327">
        <v>30</v>
      </c>
      <c r="D67" s="327">
        <v>11</v>
      </c>
      <c r="E67" s="327">
        <v>16</v>
      </c>
      <c r="F67" s="327">
        <v>26</v>
      </c>
      <c r="G67" s="327">
        <v>45</v>
      </c>
      <c r="H67" s="327">
        <v>31</v>
      </c>
      <c r="I67" s="327">
        <v>54</v>
      </c>
      <c r="J67" s="233">
        <f t="shared" si="5"/>
        <v>0.3</v>
      </c>
      <c r="K67" s="233">
        <f t="shared" si="6"/>
        <v>0.5</v>
      </c>
      <c r="L67" s="233">
        <f t="shared" si="7"/>
        <v>1.8181818181818181</v>
      </c>
      <c r="M67" s="233">
        <f t="shared" si="8"/>
        <v>2.375</v>
      </c>
    </row>
    <row r="68" spans="1:13" x14ac:dyDescent="0.2">
      <c r="A68" s="52" t="s">
        <v>235</v>
      </c>
      <c r="B68" s="327">
        <v>9</v>
      </c>
      <c r="C68" s="327">
        <v>22</v>
      </c>
      <c r="D68" s="327">
        <v>10</v>
      </c>
      <c r="E68" s="327">
        <v>29</v>
      </c>
      <c r="F68" s="327">
        <v>26</v>
      </c>
      <c r="G68" s="327">
        <v>84</v>
      </c>
      <c r="H68" s="327">
        <v>21</v>
      </c>
      <c r="I68" s="327">
        <v>66</v>
      </c>
      <c r="J68" s="233">
        <f t="shared" ref="J68:J99" si="9">IF(B68=0,"",(F68-B68)/B68)</f>
        <v>1.8888888888888888</v>
      </c>
      <c r="K68" s="233">
        <f t="shared" ref="K68:K99" si="10">IF(C68=0,"",(G68-C68)/C68)</f>
        <v>2.8181818181818183</v>
      </c>
      <c r="L68" s="233">
        <f t="shared" ref="L68:L99" si="11">IF(D68=0,"",(H68-D68)/D68)</f>
        <v>1.1000000000000001</v>
      </c>
      <c r="M68" s="233">
        <f t="shared" ref="M68:M99" si="12">IF(E68=0,"",(I68-E68)/E68)</f>
        <v>1.2758620689655173</v>
      </c>
    </row>
    <row r="69" spans="1:13" x14ac:dyDescent="0.2">
      <c r="A69" s="52" t="s">
        <v>208</v>
      </c>
      <c r="B69" s="327">
        <v>28</v>
      </c>
      <c r="C69" s="327">
        <v>55</v>
      </c>
      <c r="D69" s="327">
        <v>24</v>
      </c>
      <c r="E69" s="327">
        <v>50</v>
      </c>
      <c r="F69" s="327">
        <v>25</v>
      </c>
      <c r="G69" s="327">
        <v>62</v>
      </c>
      <c r="H69" s="327">
        <v>20</v>
      </c>
      <c r="I69" s="327">
        <v>34</v>
      </c>
      <c r="J69" s="233">
        <f t="shared" si="9"/>
        <v>-0.10714285714285714</v>
      </c>
      <c r="K69" s="233">
        <f t="shared" si="10"/>
        <v>0.12727272727272726</v>
      </c>
      <c r="L69" s="233">
        <f t="shared" si="11"/>
        <v>-0.16666666666666666</v>
      </c>
      <c r="M69" s="233">
        <f t="shared" si="12"/>
        <v>-0.32</v>
      </c>
    </row>
    <row r="70" spans="1:13" x14ac:dyDescent="0.2">
      <c r="A70" s="52" t="s">
        <v>579</v>
      </c>
      <c r="B70" s="327">
        <v>11</v>
      </c>
      <c r="C70" s="327">
        <v>27</v>
      </c>
      <c r="D70" s="327">
        <v>7</v>
      </c>
      <c r="E70" s="327">
        <v>13</v>
      </c>
      <c r="F70" s="327">
        <v>25</v>
      </c>
      <c r="G70" s="327">
        <v>31</v>
      </c>
      <c r="H70" s="327">
        <v>19</v>
      </c>
      <c r="I70" s="327">
        <v>29</v>
      </c>
      <c r="J70" s="233">
        <f t="shared" si="9"/>
        <v>1.2727272727272727</v>
      </c>
      <c r="K70" s="233">
        <f t="shared" si="10"/>
        <v>0.14814814814814814</v>
      </c>
      <c r="L70" s="233">
        <f t="shared" si="11"/>
        <v>1.7142857142857142</v>
      </c>
      <c r="M70" s="233">
        <f t="shared" si="12"/>
        <v>1.2307692307692308</v>
      </c>
    </row>
    <row r="71" spans="1:13" x14ac:dyDescent="0.2">
      <c r="A71" s="52" t="s">
        <v>261</v>
      </c>
      <c r="B71" s="327">
        <v>13</v>
      </c>
      <c r="C71" s="327">
        <v>17</v>
      </c>
      <c r="D71" s="327">
        <v>14</v>
      </c>
      <c r="E71" s="327">
        <v>18</v>
      </c>
      <c r="F71" s="327">
        <v>24</v>
      </c>
      <c r="G71" s="327">
        <v>34</v>
      </c>
      <c r="H71" s="327">
        <v>16</v>
      </c>
      <c r="I71" s="327">
        <v>26</v>
      </c>
      <c r="J71" s="233">
        <f t="shared" si="9"/>
        <v>0.84615384615384615</v>
      </c>
      <c r="K71" s="233">
        <f t="shared" si="10"/>
        <v>1</v>
      </c>
      <c r="L71" s="233">
        <f t="shared" si="11"/>
        <v>0.14285714285714285</v>
      </c>
      <c r="M71" s="233">
        <f t="shared" si="12"/>
        <v>0.44444444444444442</v>
      </c>
    </row>
    <row r="72" spans="1:13" x14ac:dyDescent="0.2">
      <c r="A72" s="52" t="s">
        <v>580</v>
      </c>
      <c r="B72" s="327">
        <v>26</v>
      </c>
      <c r="C72" s="327">
        <v>43</v>
      </c>
      <c r="D72" s="327">
        <v>17</v>
      </c>
      <c r="E72" s="327">
        <v>32</v>
      </c>
      <c r="F72" s="327">
        <v>21</v>
      </c>
      <c r="G72" s="327">
        <v>66</v>
      </c>
      <c r="H72" s="327">
        <v>18</v>
      </c>
      <c r="I72" s="327">
        <v>48</v>
      </c>
      <c r="J72" s="233">
        <f t="shared" si="9"/>
        <v>-0.19230769230769232</v>
      </c>
      <c r="K72" s="233">
        <f t="shared" si="10"/>
        <v>0.53488372093023251</v>
      </c>
      <c r="L72" s="233">
        <f t="shared" si="11"/>
        <v>5.8823529411764705E-2</v>
      </c>
      <c r="M72" s="233">
        <f t="shared" si="12"/>
        <v>0.5</v>
      </c>
    </row>
    <row r="73" spans="1:13" x14ac:dyDescent="0.2">
      <c r="A73" s="52" t="s">
        <v>265</v>
      </c>
      <c r="B73" s="327">
        <v>16</v>
      </c>
      <c r="C73" s="327">
        <v>27</v>
      </c>
      <c r="D73" s="327">
        <v>17</v>
      </c>
      <c r="E73" s="327">
        <v>27</v>
      </c>
      <c r="F73" s="327">
        <v>19</v>
      </c>
      <c r="G73" s="327">
        <v>37</v>
      </c>
      <c r="H73" s="327">
        <v>18</v>
      </c>
      <c r="I73" s="327">
        <v>34</v>
      </c>
      <c r="J73" s="233">
        <f t="shared" si="9"/>
        <v>0.1875</v>
      </c>
      <c r="K73" s="233">
        <f t="shared" si="10"/>
        <v>0.37037037037037035</v>
      </c>
      <c r="L73" s="233">
        <f t="shared" si="11"/>
        <v>5.8823529411764705E-2</v>
      </c>
      <c r="M73" s="233">
        <f t="shared" si="12"/>
        <v>0.25925925925925924</v>
      </c>
    </row>
    <row r="74" spans="1:13" x14ac:dyDescent="0.2">
      <c r="A74" s="52" t="s">
        <v>250</v>
      </c>
      <c r="B74" s="327">
        <v>13</v>
      </c>
      <c r="C74" s="327">
        <v>16</v>
      </c>
      <c r="D74" s="327">
        <v>11</v>
      </c>
      <c r="E74" s="327">
        <v>14</v>
      </c>
      <c r="F74" s="327">
        <v>19</v>
      </c>
      <c r="G74" s="327">
        <v>31</v>
      </c>
      <c r="H74" s="327">
        <v>13</v>
      </c>
      <c r="I74" s="327">
        <v>14</v>
      </c>
      <c r="J74" s="233">
        <f t="shared" si="9"/>
        <v>0.46153846153846156</v>
      </c>
      <c r="K74" s="233">
        <f t="shared" si="10"/>
        <v>0.9375</v>
      </c>
      <c r="L74" s="233">
        <f t="shared" si="11"/>
        <v>0.18181818181818182</v>
      </c>
      <c r="M74" s="233">
        <f t="shared" si="12"/>
        <v>0</v>
      </c>
    </row>
    <row r="75" spans="1:13" x14ac:dyDescent="0.2">
      <c r="A75" s="52" t="s">
        <v>275</v>
      </c>
      <c r="B75" s="327">
        <v>21</v>
      </c>
      <c r="C75" s="327">
        <v>39</v>
      </c>
      <c r="D75" s="327">
        <v>19</v>
      </c>
      <c r="E75" s="327">
        <v>31</v>
      </c>
      <c r="F75" s="327">
        <v>18</v>
      </c>
      <c r="G75" s="327">
        <v>99</v>
      </c>
      <c r="H75" s="327">
        <v>14</v>
      </c>
      <c r="I75" s="327">
        <v>62</v>
      </c>
      <c r="J75" s="233">
        <f t="shared" si="9"/>
        <v>-0.14285714285714285</v>
      </c>
      <c r="K75" s="233">
        <f t="shared" si="10"/>
        <v>1.5384615384615385</v>
      </c>
      <c r="L75" s="233">
        <f t="shared" si="11"/>
        <v>-0.26315789473684209</v>
      </c>
      <c r="M75" s="233">
        <f t="shared" si="12"/>
        <v>1</v>
      </c>
    </row>
    <row r="76" spans="1:13" x14ac:dyDescent="0.2">
      <c r="A76" s="52" t="s">
        <v>233</v>
      </c>
      <c r="B76" s="327">
        <v>23</v>
      </c>
      <c r="C76" s="327">
        <v>70</v>
      </c>
      <c r="D76" s="327">
        <v>19</v>
      </c>
      <c r="E76" s="327">
        <v>63</v>
      </c>
      <c r="F76" s="327">
        <v>17</v>
      </c>
      <c r="G76" s="327">
        <v>43</v>
      </c>
      <c r="H76" s="327">
        <v>22</v>
      </c>
      <c r="I76" s="327">
        <v>46</v>
      </c>
      <c r="J76" s="233">
        <f t="shared" si="9"/>
        <v>-0.2608695652173913</v>
      </c>
      <c r="K76" s="233">
        <f t="shared" si="10"/>
        <v>-0.38571428571428573</v>
      </c>
      <c r="L76" s="233">
        <f t="shared" si="11"/>
        <v>0.15789473684210525</v>
      </c>
      <c r="M76" s="233">
        <f t="shared" si="12"/>
        <v>-0.26984126984126983</v>
      </c>
    </row>
    <row r="77" spans="1:13" x14ac:dyDescent="0.2">
      <c r="A77" s="52" t="s">
        <v>256</v>
      </c>
      <c r="B77" s="327">
        <v>8</v>
      </c>
      <c r="C77" s="327">
        <v>12</v>
      </c>
      <c r="D77" s="327">
        <v>15</v>
      </c>
      <c r="E77" s="327">
        <v>21</v>
      </c>
      <c r="F77" s="327">
        <v>17</v>
      </c>
      <c r="G77" s="327">
        <v>42</v>
      </c>
      <c r="H77" s="327">
        <v>12</v>
      </c>
      <c r="I77" s="327">
        <v>22</v>
      </c>
      <c r="J77" s="233">
        <f t="shared" si="9"/>
        <v>1.125</v>
      </c>
      <c r="K77" s="233">
        <f t="shared" si="10"/>
        <v>2.5</v>
      </c>
      <c r="L77" s="233">
        <f t="shared" si="11"/>
        <v>-0.2</v>
      </c>
      <c r="M77" s="233">
        <f t="shared" si="12"/>
        <v>4.7619047619047616E-2</v>
      </c>
    </row>
    <row r="78" spans="1:13" x14ac:dyDescent="0.2">
      <c r="A78" s="52" t="s">
        <v>224</v>
      </c>
      <c r="B78" s="327">
        <v>18</v>
      </c>
      <c r="C78" s="327">
        <v>30</v>
      </c>
      <c r="D78" s="327">
        <v>23</v>
      </c>
      <c r="E78" s="327">
        <v>43</v>
      </c>
      <c r="F78" s="327">
        <v>16</v>
      </c>
      <c r="G78" s="327">
        <v>29</v>
      </c>
      <c r="H78" s="327">
        <v>20</v>
      </c>
      <c r="I78" s="327">
        <v>35</v>
      </c>
      <c r="J78" s="233">
        <f t="shared" si="9"/>
        <v>-0.1111111111111111</v>
      </c>
      <c r="K78" s="233">
        <f t="shared" si="10"/>
        <v>-3.3333333333333333E-2</v>
      </c>
      <c r="L78" s="233">
        <f t="shared" si="11"/>
        <v>-0.13043478260869565</v>
      </c>
      <c r="M78" s="233">
        <f t="shared" si="12"/>
        <v>-0.18604651162790697</v>
      </c>
    </row>
    <row r="79" spans="1:13" x14ac:dyDescent="0.2">
      <c r="A79" s="52" t="s">
        <v>581</v>
      </c>
      <c r="B79" s="327">
        <v>3</v>
      </c>
      <c r="C79" s="327">
        <v>11</v>
      </c>
      <c r="D79" s="327">
        <v>3</v>
      </c>
      <c r="E79" s="327">
        <v>11</v>
      </c>
      <c r="F79" s="327">
        <v>16</v>
      </c>
      <c r="G79" s="327">
        <v>36</v>
      </c>
      <c r="H79" s="327">
        <v>15</v>
      </c>
      <c r="I79" s="327">
        <v>33</v>
      </c>
      <c r="J79" s="233">
        <f t="shared" si="9"/>
        <v>4.333333333333333</v>
      </c>
      <c r="K79" s="233">
        <f t="shared" si="10"/>
        <v>2.2727272727272729</v>
      </c>
      <c r="L79" s="233">
        <f t="shared" si="11"/>
        <v>4</v>
      </c>
      <c r="M79" s="233">
        <f t="shared" si="12"/>
        <v>2</v>
      </c>
    </row>
    <row r="80" spans="1:13" x14ac:dyDescent="0.2">
      <c r="A80" s="52" t="s">
        <v>226</v>
      </c>
      <c r="B80" s="327">
        <v>12</v>
      </c>
      <c r="C80" s="327">
        <v>56</v>
      </c>
      <c r="D80" s="327">
        <v>11</v>
      </c>
      <c r="E80" s="327">
        <v>43</v>
      </c>
      <c r="F80" s="327">
        <v>15</v>
      </c>
      <c r="G80" s="327">
        <v>39</v>
      </c>
      <c r="H80" s="327">
        <v>17</v>
      </c>
      <c r="I80" s="327">
        <v>54</v>
      </c>
      <c r="J80" s="233">
        <f t="shared" si="9"/>
        <v>0.25</v>
      </c>
      <c r="K80" s="233">
        <f t="shared" si="10"/>
        <v>-0.30357142857142855</v>
      </c>
      <c r="L80" s="233">
        <f t="shared" si="11"/>
        <v>0.54545454545454541</v>
      </c>
      <c r="M80" s="233">
        <f t="shared" si="12"/>
        <v>0.2558139534883721</v>
      </c>
    </row>
    <row r="81" spans="1:13" x14ac:dyDescent="0.2">
      <c r="A81" s="52" t="s">
        <v>207</v>
      </c>
      <c r="B81" s="327">
        <v>7</v>
      </c>
      <c r="C81" s="327">
        <v>13</v>
      </c>
      <c r="D81" s="327">
        <v>9</v>
      </c>
      <c r="E81" s="327">
        <v>16</v>
      </c>
      <c r="F81" s="327">
        <v>15</v>
      </c>
      <c r="G81" s="327">
        <v>22</v>
      </c>
      <c r="H81" s="327">
        <v>10</v>
      </c>
      <c r="I81" s="327">
        <v>15</v>
      </c>
      <c r="J81" s="233">
        <f t="shared" si="9"/>
        <v>1.1428571428571428</v>
      </c>
      <c r="K81" s="233">
        <f t="shared" si="10"/>
        <v>0.69230769230769229</v>
      </c>
      <c r="L81" s="233">
        <f t="shared" si="11"/>
        <v>0.1111111111111111</v>
      </c>
      <c r="M81" s="233">
        <f t="shared" si="12"/>
        <v>-6.25E-2</v>
      </c>
    </row>
    <row r="82" spans="1:13" x14ac:dyDescent="0.2">
      <c r="A82" s="52" t="s">
        <v>271</v>
      </c>
      <c r="B82" s="327">
        <v>25</v>
      </c>
      <c r="C82" s="327">
        <v>36</v>
      </c>
      <c r="D82" s="327">
        <v>16</v>
      </c>
      <c r="E82" s="327">
        <v>20</v>
      </c>
      <c r="F82" s="327">
        <v>13</v>
      </c>
      <c r="G82" s="327">
        <v>17</v>
      </c>
      <c r="H82" s="327">
        <v>18</v>
      </c>
      <c r="I82" s="327">
        <v>28</v>
      </c>
      <c r="J82" s="233">
        <f t="shared" si="9"/>
        <v>-0.48</v>
      </c>
      <c r="K82" s="233">
        <f t="shared" si="10"/>
        <v>-0.52777777777777779</v>
      </c>
      <c r="L82" s="233">
        <f t="shared" si="11"/>
        <v>0.125</v>
      </c>
      <c r="M82" s="233">
        <f t="shared" si="12"/>
        <v>0.4</v>
      </c>
    </row>
    <row r="83" spans="1:13" x14ac:dyDescent="0.2">
      <c r="A83" s="52" t="s">
        <v>582</v>
      </c>
      <c r="B83" s="327">
        <v>12</v>
      </c>
      <c r="C83" s="327">
        <v>19</v>
      </c>
      <c r="D83" s="327">
        <v>10</v>
      </c>
      <c r="E83" s="327">
        <v>15</v>
      </c>
      <c r="F83" s="327">
        <v>13</v>
      </c>
      <c r="G83" s="327">
        <v>22</v>
      </c>
      <c r="H83" s="327">
        <v>11</v>
      </c>
      <c r="I83" s="327">
        <v>17</v>
      </c>
      <c r="J83" s="233">
        <f t="shared" si="9"/>
        <v>8.3333333333333329E-2</v>
      </c>
      <c r="K83" s="233">
        <f t="shared" si="10"/>
        <v>0.15789473684210525</v>
      </c>
      <c r="L83" s="233">
        <f t="shared" si="11"/>
        <v>0.1</v>
      </c>
      <c r="M83" s="233">
        <f t="shared" si="12"/>
        <v>0.13333333333333333</v>
      </c>
    </row>
    <row r="84" spans="1:13" x14ac:dyDescent="0.2">
      <c r="A84" s="52" t="s">
        <v>257</v>
      </c>
      <c r="B84" s="327">
        <v>17</v>
      </c>
      <c r="C84" s="327">
        <v>18</v>
      </c>
      <c r="D84" s="327">
        <v>4</v>
      </c>
      <c r="E84" s="327">
        <v>4</v>
      </c>
      <c r="F84" s="327">
        <v>12</v>
      </c>
      <c r="G84" s="327">
        <v>18</v>
      </c>
      <c r="H84" s="327">
        <v>11</v>
      </c>
      <c r="I84" s="327">
        <v>16</v>
      </c>
      <c r="J84" s="233">
        <f t="shared" si="9"/>
        <v>-0.29411764705882354</v>
      </c>
      <c r="K84" s="233">
        <f t="shared" si="10"/>
        <v>0</v>
      </c>
      <c r="L84" s="233">
        <f t="shared" si="11"/>
        <v>1.75</v>
      </c>
      <c r="M84" s="233">
        <f t="shared" si="12"/>
        <v>3</v>
      </c>
    </row>
    <row r="85" spans="1:13" x14ac:dyDescent="0.2">
      <c r="A85" s="52" t="s">
        <v>583</v>
      </c>
      <c r="B85" s="327">
        <v>10</v>
      </c>
      <c r="C85" s="327">
        <v>24</v>
      </c>
      <c r="D85" s="327">
        <v>6</v>
      </c>
      <c r="E85" s="327">
        <v>12</v>
      </c>
      <c r="F85" s="327">
        <v>12</v>
      </c>
      <c r="G85" s="327">
        <v>42</v>
      </c>
      <c r="H85" s="327">
        <v>21</v>
      </c>
      <c r="I85" s="327">
        <v>75</v>
      </c>
      <c r="J85" s="233">
        <f t="shared" si="9"/>
        <v>0.2</v>
      </c>
      <c r="K85" s="233">
        <f t="shared" si="10"/>
        <v>0.75</v>
      </c>
      <c r="L85" s="233">
        <f t="shared" si="11"/>
        <v>2.5</v>
      </c>
      <c r="M85" s="233">
        <f t="shared" si="12"/>
        <v>5.25</v>
      </c>
    </row>
    <row r="86" spans="1:13" x14ac:dyDescent="0.2">
      <c r="A86" s="52" t="s">
        <v>263</v>
      </c>
      <c r="B86" s="327">
        <v>8</v>
      </c>
      <c r="C86" s="327">
        <v>15</v>
      </c>
      <c r="D86" s="327">
        <v>10</v>
      </c>
      <c r="E86" s="327">
        <v>24</v>
      </c>
      <c r="F86" s="327">
        <v>12</v>
      </c>
      <c r="G86" s="327">
        <v>16</v>
      </c>
      <c r="H86" s="327">
        <v>11</v>
      </c>
      <c r="I86" s="327">
        <v>12</v>
      </c>
      <c r="J86" s="233">
        <f t="shared" si="9"/>
        <v>0.5</v>
      </c>
      <c r="K86" s="233">
        <f t="shared" si="10"/>
        <v>6.6666666666666666E-2</v>
      </c>
      <c r="L86" s="233">
        <f t="shared" si="11"/>
        <v>0.1</v>
      </c>
      <c r="M86" s="233">
        <f t="shared" si="12"/>
        <v>-0.5</v>
      </c>
    </row>
    <row r="87" spans="1:13" x14ac:dyDescent="0.2">
      <c r="A87" s="52" t="s">
        <v>248</v>
      </c>
      <c r="B87" s="327">
        <v>6</v>
      </c>
      <c r="C87" s="327">
        <v>6</v>
      </c>
      <c r="D87" s="327">
        <v>1</v>
      </c>
      <c r="E87" s="327">
        <v>1</v>
      </c>
      <c r="F87" s="327">
        <v>12</v>
      </c>
      <c r="G87" s="327">
        <v>14</v>
      </c>
      <c r="H87" s="327">
        <v>13</v>
      </c>
      <c r="I87" s="327">
        <v>20</v>
      </c>
      <c r="J87" s="233">
        <f t="shared" si="9"/>
        <v>1</v>
      </c>
      <c r="K87" s="233">
        <f t="shared" si="10"/>
        <v>1.3333333333333333</v>
      </c>
      <c r="L87" s="233">
        <f t="shared" si="11"/>
        <v>12</v>
      </c>
      <c r="M87" s="233">
        <f t="shared" si="12"/>
        <v>19</v>
      </c>
    </row>
    <row r="88" spans="1:13" x14ac:dyDescent="0.2">
      <c r="A88" s="52" t="s">
        <v>584</v>
      </c>
      <c r="B88" s="327">
        <v>0</v>
      </c>
      <c r="C88" s="327">
        <v>0</v>
      </c>
      <c r="D88" s="327">
        <v>0</v>
      </c>
      <c r="E88" s="327">
        <v>0</v>
      </c>
      <c r="F88" s="327">
        <v>12</v>
      </c>
      <c r="G88" s="327">
        <v>109</v>
      </c>
      <c r="H88" s="327">
        <v>12</v>
      </c>
      <c r="I88" s="327">
        <v>85</v>
      </c>
      <c r="J88" s="233" t="str">
        <f t="shared" si="9"/>
        <v/>
      </c>
      <c r="K88" s="233" t="str">
        <f t="shared" si="10"/>
        <v/>
      </c>
      <c r="L88" s="233" t="str">
        <f t="shared" si="11"/>
        <v/>
      </c>
      <c r="M88" s="233" t="str">
        <f t="shared" si="12"/>
        <v/>
      </c>
    </row>
    <row r="89" spans="1:13" x14ac:dyDescent="0.2">
      <c r="A89" s="52" t="s">
        <v>209</v>
      </c>
      <c r="B89" s="327">
        <v>11</v>
      </c>
      <c r="C89" s="327">
        <v>20</v>
      </c>
      <c r="D89" s="327">
        <v>7</v>
      </c>
      <c r="E89" s="327">
        <v>16</v>
      </c>
      <c r="F89" s="327">
        <v>11</v>
      </c>
      <c r="G89" s="327">
        <v>16</v>
      </c>
      <c r="H89" s="327">
        <v>14</v>
      </c>
      <c r="I89" s="327">
        <v>17</v>
      </c>
      <c r="J89" s="233">
        <f t="shared" si="9"/>
        <v>0</v>
      </c>
      <c r="K89" s="233">
        <f t="shared" si="10"/>
        <v>-0.2</v>
      </c>
      <c r="L89" s="233">
        <f t="shared" si="11"/>
        <v>1</v>
      </c>
      <c r="M89" s="233">
        <f t="shared" si="12"/>
        <v>6.25E-2</v>
      </c>
    </row>
    <row r="90" spans="1:13" x14ac:dyDescent="0.2">
      <c r="A90" s="52" t="s">
        <v>223</v>
      </c>
      <c r="B90" s="327">
        <v>5</v>
      </c>
      <c r="C90" s="327">
        <v>11</v>
      </c>
      <c r="D90" s="327">
        <v>6</v>
      </c>
      <c r="E90" s="327">
        <v>11</v>
      </c>
      <c r="F90" s="327">
        <v>11</v>
      </c>
      <c r="G90" s="327">
        <v>11</v>
      </c>
      <c r="H90" s="327">
        <v>4</v>
      </c>
      <c r="I90" s="327">
        <v>6</v>
      </c>
      <c r="J90" s="233">
        <f t="shared" si="9"/>
        <v>1.2</v>
      </c>
      <c r="K90" s="233">
        <f t="shared" si="10"/>
        <v>0</v>
      </c>
      <c r="L90" s="233">
        <f t="shared" si="11"/>
        <v>-0.33333333333333331</v>
      </c>
      <c r="M90" s="233">
        <f t="shared" si="12"/>
        <v>-0.45454545454545453</v>
      </c>
    </row>
    <row r="91" spans="1:13" x14ac:dyDescent="0.2">
      <c r="A91" s="52" t="s">
        <v>585</v>
      </c>
      <c r="B91" s="327">
        <v>1</v>
      </c>
      <c r="C91" s="327">
        <v>1</v>
      </c>
      <c r="D91" s="327">
        <v>0</v>
      </c>
      <c r="E91" s="327">
        <v>0</v>
      </c>
      <c r="F91" s="327">
        <v>11</v>
      </c>
      <c r="G91" s="327">
        <v>14</v>
      </c>
      <c r="H91" s="327">
        <v>4</v>
      </c>
      <c r="I91" s="327">
        <v>7</v>
      </c>
      <c r="J91" s="233">
        <f t="shared" si="9"/>
        <v>10</v>
      </c>
      <c r="K91" s="233">
        <f t="shared" si="10"/>
        <v>13</v>
      </c>
      <c r="L91" s="233" t="str">
        <f t="shared" si="11"/>
        <v/>
      </c>
      <c r="M91" s="233" t="str">
        <f t="shared" si="12"/>
        <v/>
      </c>
    </row>
    <row r="92" spans="1:13" x14ac:dyDescent="0.2">
      <c r="A92" s="52" t="s">
        <v>586</v>
      </c>
      <c r="B92" s="327">
        <v>15</v>
      </c>
      <c r="C92" s="327">
        <v>37</v>
      </c>
      <c r="D92" s="327">
        <v>6</v>
      </c>
      <c r="E92" s="327">
        <v>8</v>
      </c>
      <c r="F92" s="327">
        <v>10</v>
      </c>
      <c r="G92" s="327">
        <v>20</v>
      </c>
      <c r="H92" s="327">
        <v>16</v>
      </c>
      <c r="I92" s="327">
        <v>42</v>
      </c>
      <c r="J92" s="233">
        <f t="shared" si="9"/>
        <v>-0.33333333333333331</v>
      </c>
      <c r="K92" s="233">
        <f t="shared" si="10"/>
        <v>-0.45945945945945948</v>
      </c>
      <c r="L92" s="233">
        <f t="shared" si="11"/>
        <v>1.6666666666666667</v>
      </c>
      <c r="M92" s="233">
        <f t="shared" si="12"/>
        <v>4.25</v>
      </c>
    </row>
    <row r="93" spans="1:13" x14ac:dyDescent="0.2">
      <c r="A93" s="52" t="s">
        <v>587</v>
      </c>
      <c r="B93" s="327">
        <v>5</v>
      </c>
      <c r="C93" s="327">
        <v>6</v>
      </c>
      <c r="D93" s="327">
        <v>4</v>
      </c>
      <c r="E93" s="327">
        <v>4</v>
      </c>
      <c r="F93" s="327">
        <v>9</v>
      </c>
      <c r="G93" s="327">
        <v>15</v>
      </c>
      <c r="H93" s="327">
        <v>7</v>
      </c>
      <c r="I93" s="327">
        <v>11</v>
      </c>
      <c r="J93" s="233">
        <f t="shared" si="9"/>
        <v>0.8</v>
      </c>
      <c r="K93" s="233">
        <f t="shared" si="10"/>
        <v>1.5</v>
      </c>
      <c r="L93" s="233">
        <f t="shared" si="11"/>
        <v>0.75</v>
      </c>
      <c r="M93" s="233">
        <f t="shared" si="12"/>
        <v>1.75</v>
      </c>
    </row>
    <row r="94" spans="1:13" x14ac:dyDescent="0.2">
      <c r="A94" s="52" t="s">
        <v>588</v>
      </c>
      <c r="B94" s="327">
        <v>8</v>
      </c>
      <c r="C94" s="327">
        <v>15</v>
      </c>
      <c r="D94" s="327">
        <v>6</v>
      </c>
      <c r="E94" s="327">
        <v>11</v>
      </c>
      <c r="F94" s="327">
        <v>7</v>
      </c>
      <c r="G94" s="327">
        <v>9</v>
      </c>
      <c r="H94" s="327">
        <v>9</v>
      </c>
      <c r="I94" s="327">
        <v>13</v>
      </c>
      <c r="J94" s="233">
        <f t="shared" si="9"/>
        <v>-0.125</v>
      </c>
      <c r="K94" s="233">
        <f t="shared" si="10"/>
        <v>-0.4</v>
      </c>
      <c r="L94" s="233">
        <f t="shared" si="11"/>
        <v>0.5</v>
      </c>
      <c r="M94" s="233">
        <f t="shared" si="12"/>
        <v>0.18181818181818182</v>
      </c>
    </row>
    <row r="95" spans="1:13" x14ac:dyDescent="0.2">
      <c r="A95" s="52" t="s">
        <v>225</v>
      </c>
      <c r="B95" s="327">
        <v>6</v>
      </c>
      <c r="C95" s="327">
        <v>8</v>
      </c>
      <c r="D95" s="327">
        <v>6</v>
      </c>
      <c r="E95" s="327">
        <v>7</v>
      </c>
      <c r="F95" s="327">
        <v>7</v>
      </c>
      <c r="G95" s="327">
        <v>17</v>
      </c>
      <c r="H95" s="327">
        <v>4</v>
      </c>
      <c r="I95" s="327">
        <v>10</v>
      </c>
      <c r="J95" s="233">
        <f t="shared" si="9"/>
        <v>0.16666666666666666</v>
      </c>
      <c r="K95" s="233">
        <f t="shared" si="10"/>
        <v>1.125</v>
      </c>
      <c r="L95" s="233">
        <f t="shared" si="11"/>
        <v>-0.33333333333333331</v>
      </c>
      <c r="M95" s="233">
        <f t="shared" si="12"/>
        <v>0.42857142857142855</v>
      </c>
    </row>
    <row r="96" spans="1:13" x14ac:dyDescent="0.2">
      <c r="A96" s="52" t="s">
        <v>589</v>
      </c>
      <c r="B96" s="327">
        <v>5</v>
      </c>
      <c r="C96" s="327">
        <v>8</v>
      </c>
      <c r="D96" s="327">
        <v>6</v>
      </c>
      <c r="E96" s="327">
        <v>11</v>
      </c>
      <c r="F96" s="327">
        <v>7</v>
      </c>
      <c r="G96" s="327">
        <v>12</v>
      </c>
      <c r="H96" s="327">
        <v>1</v>
      </c>
      <c r="I96" s="327">
        <v>1</v>
      </c>
      <c r="J96" s="233">
        <f t="shared" si="9"/>
        <v>0.4</v>
      </c>
      <c r="K96" s="233">
        <f t="shared" si="10"/>
        <v>0.5</v>
      </c>
      <c r="L96" s="233">
        <f t="shared" si="11"/>
        <v>-0.83333333333333337</v>
      </c>
      <c r="M96" s="233">
        <f t="shared" si="12"/>
        <v>-0.90909090909090906</v>
      </c>
    </row>
    <row r="97" spans="1:13" x14ac:dyDescent="0.2">
      <c r="A97" s="52" t="s">
        <v>252</v>
      </c>
      <c r="B97" s="327">
        <v>2</v>
      </c>
      <c r="C97" s="327">
        <v>5</v>
      </c>
      <c r="D97" s="327">
        <v>1</v>
      </c>
      <c r="E97" s="327">
        <v>1</v>
      </c>
      <c r="F97" s="327">
        <v>7</v>
      </c>
      <c r="G97" s="327">
        <v>7</v>
      </c>
      <c r="H97" s="327">
        <v>8</v>
      </c>
      <c r="I97" s="327">
        <v>11</v>
      </c>
      <c r="J97" s="233">
        <f t="shared" si="9"/>
        <v>2.5</v>
      </c>
      <c r="K97" s="233">
        <f t="shared" si="10"/>
        <v>0.4</v>
      </c>
      <c r="L97" s="233">
        <f t="shared" si="11"/>
        <v>7</v>
      </c>
      <c r="M97" s="233">
        <f t="shared" si="12"/>
        <v>10</v>
      </c>
    </row>
    <row r="98" spans="1:13" x14ac:dyDescent="0.2">
      <c r="A98" s="52" t="s">
        <v>590</v>
      </c>
      <c r="B98" s="327">
        <v>24</v>
      </c>
      <c r="C98" s="327">
        <v>26</v>
      </c>
      <c r="D98" s="327">
        <v>24</v>
      </c>
      <c r="E98" s="327">
        <v>26</v>
      </c>
      <c r="F98" s="327">
        <v>6</v>
      </c>
      <c r="G98" s="327">
        <v>7</v>
      </c>
      <c r="H98" s="327">
        <v>5</v>
      </c>
      <c r="I98" s="327">
        <v>6</v>
      </c>
      <c r="J98" s="233">
        <f t="shared" si="9"/>
        <v>-0.75</v>
      </c>
      <c r="K98" s="233">
        <f t="shared" si="10"/>
        <v>-0.73076923076923073</v>
      </c>
      <c r="L98" s="233">
        <f t="shared" si="11"/>
        <v>-0.79166666666666663</v>
      </c>
      <c r="M98" s="233">
        <f t="shared" si="12"/>
        <v>-0.76923076923076927</v>
      </c>
    </row>
    <row r="99" spans="1:13" x14ac:dyDescent="0.2">
      <c r="A99" s="52" t="s">
        <v>591</v>
      </c>
      <c r="B99" s="327">
        <v>11</v>
      </c>
      <c r="C99" s="327">
        <v>26</v>
      </c>
      <c r="D99" s="327">
        <v>10</v>
      </c>
      <c r="E99" s="327">
        <v>28</v>
      </c>
      <c r="F99" s="327">
        <v>6</v>
      </c>
      <c r="G99" s="327">
        <v>20</v>
      </c>
      <c r="H99" s="327">
        <v>4</v>
      </c>
      <c r="I99" s="327">
        <v>12</v>
      </c>
      <c r="J99" s="233">
        <f t="shared" si="9"/>
        <v>-0.45454545454545453</v>
      </c>
      <c r="K99" s="233">
        <f t="shared" si="10"/>
        <v>-0.23076923076923078</v>
      </c>
      <c r="L99" s="233">
        <f t="shared" si="11"/>
        <v>-0.6</v>
      </c>
      <c r="M99" s="233">
        <f t="shared" si="12"/>
        <v>-0.5714285714285714</v>
      </c>
    </row>
    <row r="100" spans="1:13" x14ac:dyDescent="0.2">
      <c r="A100" s="52" t="s">
        <v>592</v>
      </c>
      <c r="B100" s="327">
        <v>6</v>
      </c>
      <c r="C100" s="327">
        <v>10</v>
      </c>
      <c r="D100" s="327">
        <v>3</v>
      </c>
      <c r="E100" s="327">
        <v>3</v>
      </c>
      <c r="F100" s="327">
        <v>6</v>
      </c>
      <c r="G100" s="327">
        <v>7</v>
      </c>
      <c r="H100" s="327">
        <v>6</v>
      </c>
      <c r="I100" s="327">
        <v>10</v>
      </c>
      <c r="J100" s="233">
        <f t="shared" ref="J100:J131" si="13">IF(B100=0,"",(F100-B100)/B100)</f>
        <v>0</v>
      </c>
      <c r="K100" s="233">
        <f t="shared" ref="K100:K131" si="14">IF(C100=0,"",(G100-C100)/C100)</f>
        <v>-0.3</v>
      </c>
      <c r="L100" s="233">
        <f t="shared" ref="L100:L131" si="15">IF(D100=0,"",(H100-D100)/D100)</f>
        <v>1</v>
      </c>
      <c r="M100" s="233">
        <f t="shared" ref="M100:M131" si="16">IF(E100=0,"",(I100-E100)/E100)</f>
        <v>2.3333333333333335</v>
      </c>
    </row>
    <row r="101" spans="1:13" x14ac:dyDescent="0.2">
      <c r="A101" s="52" t="s">
        <v>593</v>
      </c>
      <c r="B101" s="327">
        <v>6</v>
      </c>
      <c r="C101" s="327">
        <v>11</v>
      </c>
      <c r="D101" s="327">
        <v>5</v>
      </c>
      <c r="E101" s="327">
        <v>7</v>
      </c>
      <c r="F101" s="327">
        <v>6</v>
      </c>
      <c r="G101" s="327">
        <v>8</v>
      </c>
      <c r="H101" s="327">
        <v>7</v>
      </c>
      <c r="I101" s="327">
        <v>13</v>
      </c>
      <c r="J101" s="233">
        <f t="shared" si="13"/>
        <v>0</v>
      </c>
      <c r="K101" s="233">
        <f t="shared" si="14"/>
        <v>-0.27272727272727271</v>
      </c>
      <c r="L101" s="233">
        <f t="shared" si="15"/>
        <v>0.4</v>
      </c>
      <c r="M101" s="233">
        <f t="shared" si="16"/>
        <v>0.8571428571428571</v>
      </c>
    </row>
    <row r="102" spans="1:13" x14ac:dyDescent="0.2">
      <c r="A102" s="52" t="s">
        <v>594</v>
      </c>
      <c r="B102" s="327">
        <v>5</v>
      </c>
      <c r="C102" s="327">
        <v>8</v>
      </c>
      <c r="D102" s="327">
        <v>4</v>
      </c>
      <c r="E102" s="327">
        <v>6</v>
      </c>
      <c r="F102" s="327">
        <v>6</v>
      </c>
      <c r="G102" s="327">
        <v>15</v>
      </c>
      <c r="H102" s="327">
        <v>9</v>
      </c>
      <c r="I102" s="327">
        <v>21</v>
      </c>
      <c r="J102" s="233">
        <f t="shared" si="13"/>
        <v>0.2</v>
      </c>
      <c r="K102" s="233">
        <f t="shared" si="14"/>
        <v>0.875</v>
      </c>
      <c r="L102" s="233">
        <f t="shared" si="15"/>
        <v>1.25</v>
      </c>
      <c r="M102" s="233">
        <f t="shared" si="16"/>
        <v>2.5</v>
      </c>
    </row>
    <row r="103" spans="1:13" x14ac:dyDescent="0.2">
      <c r="A103" s="52" t="s">
        <v>216</v>
      </c>
      <c r="B103" s="327">
        <v>12</v>
      </c>
      <c r="C103" s="327">
        <v>16</v>
      </c>
      <c r="D103" s="327">
        <v>10</v>
      </c>
      <c r="E103" s="327">
        <v>13</v>
      </c>
      <c r="F103" s="327">
        <v>5</v>
      </c>
      <c r="G103" s="327">
        <v>9</v>
      </c>
      <c r="H103" s="327">
        <v>6</v>
      </c>
      <c r="I103" s="327">
        <v>12</v>
      </c>
      <c r="J103" s="233">
        <f t="shared" si="13"/>
        <v>-0.58333333333333337</v>
      </c>
      <c r="K103" s="233">
        <f t="shared" si="14"/>
        <v>-0.4375</v>
      </c>
      <c r="L103" s="233">
        <f t="shared" si="15"/>
        <v>-0.4</v>
      </c>
      <c r="M103" s="233">
        <f t="shared" si="16"/>
        <v>-7.6923076923076927E-2</v>
      </c>
    </row>
    <row r="104" spans="1:13" x14ac:dyDescent="0.2">
      <c r="A104" s="52" t="s">
        <v>273</v>
      </c>
      <c r="B104" s="327">
        <v>6</v>
      </c>
      <c r="C104" s="327">
        <v>18</v>
      </c>
      <c r="D104" s="327">
        <v>5</v>
      </c>
      <c r="E104" s="327">
        <v>14</v>
      </c>
      <c r="F104" s="327">
        <v>5</v>
      </c>
      <c r="G104" s="327">
        <v>9</v>
      </c>
      <c r="H104" s="327">
        <v>6</v>
      </c>
      <c r="I104" s="327">
        <v>13</v>
      </c>
      <c r="J104" s="233">
        <f t="shared" si="13"/>
        <v>-0.16666666666666666</v>
      </c>
      <c r="K104" s="233">
        <f t="shared" si="14"/>
        <v>-0.5</v>
      </c>
      <c r="L104" s="233">
        <f t="shared" si="15"/>
        <v>0.2</v>
      </c>
      <c r="M104" s="233">
        <f t="shared" si="16"/>
        <v>-7.1428571428571425E-2</v>
      </c>
    </row>
    <row r="105" spans="1:13" x14ac:dyDescent="0.2">
      <c r="A105" s="52" t="s">
        <v>595</v>
      </c>
      <c r="B105" s="327">
        <v>6</v>
      </c>
      <c r="C105" s="327">
        <v>16</v>
      </c>
      <c r="D105" s="327">
        <v>7</v>
      </c>
      <c r="E105" s="327">
        <v>17</v>
      </c>
      <c r="F105" s="327">
        <v>5</v>
      </c>
      <c r="G105" s="327">
        <v>12</v>
      </c>
      <c r="H105" s="327">
        <v>3</v>
      </c>
      <c r="I105" s="327">
        <v>6</v>
      </c>
      <c r="J105" s="233">
        <f t="shared" si="13"/>
        <v>-0.16666666666666666</v>
      </c>
      <c r="K105" s="233">
        <f t="shared" si="14"/>
        <v>-0.25</v>
      </c>
      <c r="L105" s="233">
        <f t="shared" si="15"/>
        <v>-0.5714285714285714</v>
      </c>
      <c r="M105" s="233">
        <f t="shared" si="16"/>
        <v>-0.6470588235294118</v>
      </c>
    </row>
    <row r="106" spans="1:13" x14ac:dyDescent="0.2">
      <c r="A106" s="52" t="s">
        <v>596</v>
      </c>
      <c r="B106" s="327">
        <v>1</v>
      </c>
      <c r="C106" s="327">
        <v>1</v>
      </c>
      <c r="D106" s="327">
        <v>0</v>
      </c>
      <c r="E106" s="327">
        <v>0</v>
      </c>
      <c r="F106" s="327">
        <v>5</v>
      </c>
      <c r="G106" s="327">
        <v>16</v>
      </c>
      <c r="H106" s="327">
        <v>5</v>
      </c>
      <c r="I106" s="327">
        <v>15</v>
      </c>
      <c r="J106" s="233">
        <f t="shared" si="13"/>
        <v>4</v>
      </c>
      <c r="K106" s="233">
        <f t="shared" si="14"/>
        <v>15</v>
      </c>
      <c r="L106" s="233" t="str">
        <f t="shared" si="15"/>
        <v/>
      </c>
      <c r="M106" s="233" t="str">
        <f t="shared" si="16"/>
        <v/>
      </c>
    </row>
    <row r="107" spans="1:13" x14ac:dyDescent="0.2">
      <c r="A107" s="52" t="s">
        <v>597</v>
      </c>
      <c r="B107" s="327">
        <v>11</v>
      </c>
      <c r="C107" s="327">
        <v>29</v>
      </c>
      <c r="D107" s="327">
        <v>14</v>
      </c>
      <c r="E107" s="327">
        <v>37</v>
      </c>
      <c r="F107" s="327">
        <v>4</v>
      </c>
      <c r="G107" s="327">
        <v>10</v>
      </c>
      <c r="H107" s="327">
        <v>2</v>
      </c>
      <c r="I107" s="327">
        <v>6</v>
      </c>
      <c r="J107" s="233">
        <f t="shared" si="13"/>
        <v>-0.63636363636363635</v>
      </c>
      <c r="K107" s="233">
        <f t="shared" si="14"/>
        <v>-0.65517241379310343</v>
      </c>
      <c r="L107" s="233">
        <f t="shared" si="15"/>
        <v>-0.8571428571428571</v>
      </c>
      <c r="M107" s="233">
        <f t="shared" si="16"/>
        <v>-0.83783783783783783</v>
      </c>
    </row>
    <row r="108" spans="1:13" x14ac:dyDescent="0.2">
      <c r="A108" s="52" t="s">
        <v>598</v>
      </c>
      <c r="B108" s="327">
        <v>4</v>
      </c>
      <c r="C108" s="327">
        <v>10</v>
      </c>
      <c r="D108" s="327">
        <v>5</v>
      </c>
      <c r="E108" s="327">
        <v>11</v>
      </c>
      <c r="F108" s="327">
        <v>4</v>
      </c>
      <c r="G108" s="327">
        <v>20</v>
      </c>
      <c r="H108" s="327">
        <v>3</v>
      </c>
      <c r="I108" s="327">
        <v>7</v>
      </c>
      <c r="J108" s="233">
        <f t="shared" si="13"/>
        <v>0</v>
      </c>
      <c r="K108" s="233">
        <f t="shared" si="14"/>
        <v>1</v>
      </c>
      <c r="L108" s="233">
        <f t="shared" si="15"/>
        <v>-0.4</v>
      </c>
      <c r="M108" s="233">
        <f t="shared" si="16"/>
        <v>-0.36363636363636365</v>
      </c>
    </row>
    <row r="109" spans="1:13" x14ac:dyDescent="0.2">
      <c r="A109" s="52" t="s">
        <v>599</v>
      </c>
      <c r="B109" s="327">
        <v>3</v>
      </c>
      <c r="C109" s="327">
        <v>4</v>
      </c>
      <c r="D109" s="327">
        <v>3</v>
      </c>
      <c r="E109" s="327">
        <v>4</v>
      </c>
      <c r="F109" s="327">
        <v>4</v>
      </c>
      <c r="G109" s="327">
        <v>13</v>
      </c>
      <c r="H109" s="327">
        <v>1</v>
      </c>
      <c r="I109" s="327">
        <v>5</v>
      </c>
      <c r="J109" s="233">
        <f t="shared" si="13"/>
        <v>0.33333333333333331</v>
      </c>
      <c r="K109" s="233">
        <f t="shared" si="14"/>
        <v>2.25</v>
      </c>
      <c r="L109" s="233">
        <f t="shared" si="15"/>
        <v>-0.66666666666666663</v>
      </c>
      <c r="M109" s="233">
        <f t="shared" si="16"/>
        <v>0.25</v>
      </c>
    </row>
    <row r="110" spans="1:13" x14ac:dyDescent="0.2">
      <c r="A110" s="52" t="s">
        <v>600</v>
      </c>
      <c r="B110" s="327">
        <v>3</v>
      </c>
      <c r="C110" s="327">
        <v>3</v>
      </c>
      <c r="D110" s="327">
        <v>2</v>
      </c>
      <c r="E110" s="327">
        <v>2</v>
      </c>
      <c r="F110" s="327">
        <v>4</v>
      </c>
      <c r="G110" s="327">
        <v>5</v>
      </c>
      <c r="H110" s="327">
        <v>2</v>
      </c>
      <c r="I110" s="327">
        <v>2</v>
      </c>
      <c r="J110" s="233">
        <f t="shared" si="13"/>
        <v>0.33333333333333331</v>
      </c>
      <c r="K110" s="233">
        <f t="shared" si="14"/>
        <v>0.66666666666666663</v>
      </c>
      <c r="L110" s="233">
        <f t="shared" si="15"/>
        <v>0</v>
      </c>
      <c r="M110" s="233">
        <f t="shared" si="16"/>
        <v>0</v>
      </c>
    </row>
    <row r="111" spans="1:13" x14ac:dyDescent="0.2">
      <c r="A111" s="52" t="s">
        <v>277</v>
      </c>
      <c r="B111" s="327">
        <v>0</v>
      </c>
      <c r="C111" s="327">
        <v>0</v>
      </c>
      <c r="D111" s="327">
        <v>0</v>
      </c>
      <c r="E111" s="327">
        <v>0</v>
      </c>
      <c r="F111" s="327">
        <v>4</v>
      </c>
      <c r="G111" s="327">
        <v>7</v>
      </c>
      <c r="H111" s="327">
        <v>3</v>
      </c>
      <c r="I111" s="327">
        <v>6</v>
      </c>
      <c r="J111" s="233" t="str">
        <f t="shared" si="13"/>
        <v/>
      </c>
      <c r="K111" s="233" t="str">
        <f t="shared" si="14"/>
        <v/>
      </c>
      <c r="L111" s="233" t="str">
        <f t="shared" si="15"/>
        <v/>
      </c>
      <c r="M111" s="233" t="str">
        <f t="shared" si="16"/>
        <v/>
      </c>
    </row>
    <row r="112" spans="1:13" x14ac:dyDescent="0.2">
      <c r="A112" s="52" t="s">
        <v>268</v>
      </c>
      <c r="B112" s="327">
        <v>24</v>
      </c>
      <c r="C112" s="327">
        <v>107</v>
      </c>
      <c r="D112" s="327">
        <v>7</v>
      </c>
      <c r="E112" s="327">
        <v>11</v>
      </c>
      <c r="F112" s="327">
        <v>3</v>
      </c>
      <c r="G112" s="327">
        <v>10</v>
      </c>
      <c r="H112" s="327">
        <v>20</v>
      </c>
      <c r="I112" s="327">
        <v>103</v>
      </c>
      <c r="J112" s="233">
        <f t="shared" si="13"/>
        <v>-0.875</v>
      </c>
      <c r="K112" s="233">
        <f t="shared" si="14"/>
        <v>-0.90654205607476634</v>
      </c>
      <c r="L112" s="233">
        <f t="shared" si="15"/>
        <v>1.8571428571428572</v>
      </c>
      <c r="M112" s="233">
        <f t="shared" si="16"/>
        <v>8.3636363636363633</v>
      </c>
    </row>
    <row r="113" spans="1:13" x14ac:dyDescent="0.2">
      <c r="A113" s="52" t="s">
        <v>266</v>
      </c>
      <c r="B113" s="327">
        <v>19</v>
      </c>
      <c r="C113" s="327">
        <v>28</v>
      </c>
      <c r="D113" s="327">
        <v>15</v>
      </c>
      <c r="E113" s="327">
        <v>19</v>
      </c>
      <c r="F113" s="327">
        <v>3</v>
      </c>
      <c r="G113" s="327">
        <v>3</v>
      </c>
      <c r="H113" s="327">
        <v>6</v>
      </c>
      <c r="I113" s="327">
        <v>15</v>
      </c>
      <c r="J113" s="233">
        <f t="shared" si="13"/>
        <v>-0.84210526315789469</v>
      </c>
      <c r="K113" s="233">
        <f t="shared" si="14"/>
        <v>-0.8928571428571429</v>
      </c>
      <c r="L113" s="233">
        <f t="shared" si="15"/>
        <v>-0.6</v>
      </c>
      <c r="M113" s="233">
        <f t="shared" si="16"/>
        <v>-0.21052631578947367</v>
      </c>
    </row>
    <row r="114" spans="1:13" x14ac:dyDescent="0.2">
      <c r="A114" s="52" t="s">
        <v>247</v>
      </c>
      <c r="B114" s="327">
        <v>10</v>
      </c>
      <c r="C114" s="327">
        <v>11</v>
      </c>
      <c r="D114" s="327">
        <v>9</v>
      </c>
      <c r="E114" s="327">
        <v>9</v>
      </c>
      <c r="F114" s="327">
        <v>3</v>
      </c>
      <c r="G114" s="327">
        <v>3</v>
      </c>
      <c r="H114" s="327">
        <v>2</v>
      </c>
      <c r="I114" s="327">
        <v>2</v>
      </c>
      <c r="J114" s="233">
        <f t="shared" si="13"/>
        <v>-0.7</v>
      </c>
      <c r="K114" s="233">
        <f t="shared" si="14"/>
        <v>-0.72727272727272729</v>
      </c>
      <c r="L114" s="233">
        <f t="shared" si="15"/>
        <v>-0.77777777777777779</v>
      </c>
      <c r="M114" s="233">
        <f t="shared" si="16"/>
        <v>-0.77777777777777779</v>
      </c>
    </row>
    <row r="115" spans="1:13" x14ac:dyDescent="0.2">
      <c r="A115" s="52" t="s">
        <v>227</v>
      </c>
      <c r="B115" s="327">
        <v>8</v>
      </c>
      <c r="C115" s="327">
        <v>11</v>
      </c>
      <c r="D115" s="327">
        <v>5</v>
      </c>
      <c r="E115" s="327">
        <v>8</v>
      </c>
      <c r="F115" s="327">
        <v>3</v>
      </c>
      <c r="G115" s="327">
        <v>12</v>
      </c>
      <c r="H115" s="327">
        <v>4</v>
      </c>
      <c r="I115" s="327">
        <v>9</v>
      </c>
      <c r="J115" s="233">
        <f t="shared" si="13"/>
        <v>-0.625</v>
      </c>
      <c r="K115" s="233">
        <f t="shared" si="14"/>
        <v>9.0909090909090912E-2</v>
      </c>
      <c r="L115" s="233">
        <f t="shared" si="15"/>
        <v>-0.2</v>
      </c>
      <c r="M115" s="233">
        <f t="shared" si="16"/>
        <v>0.125</v>
      </c>
    </row>
    <row r="116" spans="1:13" x14ac:dyDescent="0.2">
      <c r="A116" s="52" t="s">
        <v>260</v>
      </c>
      <c r="B116" s="327">
        <v>6</v>
      </c>
      <c r="C116" s="327">
        <v>7</v>
      </c>
      <c r="D116" s="327">
        <v>3</v>
      </c>
      <c r="E116" s="327">
        <v>3</v>
      </c>
      <c r="F116" s="327">
        <v>3</v>
      </c>
      <c r="G116" s="327">
        <v>3</v>
      </c>
      <c r="H116" s="327">
        <v>6</v>
      </c>
      <c r="I116" s="327">
        <v>7</v>
      </c>
      <c r="J116" s="233">
        <f t="shared" si="13"/>
        <v>-0.5</v>
      </c>
      <c r="K116" s="233">
        <f t="shared" si="14"/>
        <v>-0.5714285714285714</v>
      </c>
      <c r="L116" s="233">
        <f t="shared" si="15"/>
        <v>1</v>
      </c>
      <c r="M116" s="233">
        <f t="shared" si="16"/>
        <v>1.3333333333333333</v>
      </c>
    </row>
    <row r="117" spans="1:13" x14ac:dyDescent="0.2">
      <c r="A117" s="52" t="s">
        <v>601</v>
      </c>
      <c r="B117" s="327">
        <v>2</v>
      </c>
      <c r="C117" s="327">
        <v>4</v>
      </c>
      <c r="D117" s="327">
        <v>3</v>
      </c>
      <c r="E117" s="327">
        <v>8</v>
      </c>
      <c r="F117" s="327">
        <v>3</v>
      </c>
      <c r="G117" s="327">
        <v>6</v>
      </c>
      <c r="H117" s="327">
        <v>2</v>
      </c>
      <c r="I117" s="327">
        <v>2</v>
      </c>
      <c r="J117" s="233">
        <f t="shared" si="13"/>
        <v>0.5</v>
      </c>
      <c r="K117" s="233">
        <f t="shared" si="14"/>
        <v>0.5</v>
      </c>
      <c r="L117" s="233">
        <f t="shared" si="15"/>
        <v>-0.33333333333333331</v>
      </c>
      <c r="M117" s="233">
        <f t="shared" si="16"/>
        <v>-0.75</v>
      </c>
    </row>
    <row r="118" spans="1:13" x14ac:dyDescent="0.2">
      <c r="A118" s="52" t="s">
        <v>272</v>
      </c>
      <c r="B118" s="327">
        <v>1</v>
      </c>
      <c r="C118" s="327">
        <v>3</v>
      </c>
      <c r="D118" s="327">
        <v>0</v>
      </c>
      <c r="E118" s="327">
        <v>0</v>
      </c>
      <c r="F118" s="327">
        <v>3</v>
      </c>
      <c r="G118" s="327">
        <v>6</v>
      </c>
      <c r="H118" s="327">
        <v>4</v>
      </c>
      <c r="I118" s="327">
        <v>9</v>
      </c>
      <c r="J118" s="233">
        <f t="shared" si="13"/>
        <v>2</v>
      </c>
      <c r="K118" s="233">
        <f t="shared" si="14"/>
        <v>1</v>
      </c>
      <c r="L118" s="233" t="str">
        <f t="shared" si="15"/>
        <v/>
      </c>
      <c r="M118" s="233" t="str">
        <f t="shared" si="16"/>
        <v/>
      </c>
    </row>
    <row r="119" spans="1:13" x14ac:dyDescent="0.2">
      <c r="A119" s="52" t="s">
        <v>602</v>
      </c>
      <c r="B119" s="327">
        <v>1</v>
      </c>
      <c r="C119" s="327">
        <v>1</v>
      </c>
      <c r="D119" s="327">
        <v>1</v>
      </c>
      <c r="E119" s="327">
        <v>1</v>
      </c>
      <c r="F119" s="327">
        <v>3</v>
      </c>
      <c r="G119" s="327">
        <v>3</v>
      </c>
      <c r="H119" s="327">
        <v>3</v>
      </c>
      <c r="I119" s="327">
        <v>3</v>
      </c>
      <c r="J119" s="233">
        <f t="shared" si="13"/>
        <v>2</v>
      </c>
      <c r="K119" s="233">
        <f t="shared" si="14"/>
        <v>2</v>
      </c>
      <c r="L119" s="233">
        <f t="shared" si="15"/>
        <v>2</v>
      </c>
      <c r="M119" s="233">
        <f t="shared" si="16"/>
        <v>2</v>
      </c>
    </row>
    <row r="120" spans="1:13" x14ac:dyDescent="0.2">
      <c r="A120" s="52" t="s">
        <v>603</v>
      </c>
      <c r="B120" s="327">
        <v>0</v>
      </c>
      <c r="C120" s="327">
        <v>0</v>
      </c>
      <c r="D120" s="327">
        <v>1</v>
      </c>
      <c r="E120" s="327">
        <v>1</v>
      </c>
      <c r="F120" s="327">
        <v>3</v>
      </c>
      <c r="G120" s="327">
        <v>7</v>
      </c>
      <c r="H120" s="327">
        <v>1</v>
      </c>
      <c r="I120" s="327">
        <v>2</v>
      </c>
      <c r="J120" s="233" t="str">
        <f t="shared" si="13"/>
        <v/>
      </c>
      <c r="K120" s="233" t="str">
        <f t="shared" si="14"/>
        <v/>
      </c>
      <c r="L120" s="233">
        <f t="shared" si="15"/>
        <v>0</v>
      </c>
      <c r="M120" s="233">
        <f t="shared" si="16"/>
        <v>1</v>
      </c>
    </row>
    <row r="121" spans="1:13" x14ac:dyDescent="0.2">
      <c r="A121" s="52" t="s">
        <v>604</v>
      </c>
      <c r="B121" s="327">
        <v>2</v>
      </c>
      <c r="C121" s="327">
        <v>3</v>
      </c>
      <c r="D121" s="327">
        <v>1</v>
      </c>
      <c r="E121" s="327">
        <v>1</v>
      </c>
      <c r="F121" s="327">
        <v>2</v>
      </c>
      <c r="G121" s="327">
        <v>4</v>
      </c>
      <c r="H121" s="327">
        <v>2</v>
      </c>
      <c r="I121" s="327">
        <v>5</v>
      </c>
      <c r="J121" s="233">
        <f t="shared" si="13"/>
        <v>0</v>
      </c>
      <c r="K121" s="233">
        <f t="shared" si="14"/>
        <v>0.33333333333333331</v>
      </c>
      <c r="L121" s="233">
        <f t="shared" si="15"/>
        <v>1</v>
      </c>
      <c r="M121" s="233">
        <f t="shared" si="16"/>
        <v>4</v>
      </c>
    </row>
    <row r="122" spans="1:13" x14ac:dyDescent="0.2">
      <c r="A122" s="52" t="s">
        <v>605</v>
      </c>
      <c r="B122" s="327">
        <v>2</v>
      </c>
      <c r="C122" s="327">
        <v>2</v>
      </c>
      <c r="D122" s="327">
        <v>2</v>
      </c>
      <c r="E122" s="327">
        <v>2</v>
      </c>
      <c r="F122" s="327">
        <v>2</v>
      </c>
      <c r="G122" s="327">
        <v>3</v>
      </c>
      <c r="H122" s="327">
        <v>0</v>
      </c>
      <c r="I122" s="327">
        <v>0</v>
      </c>
      <c r="J122" s="233">
        <f t="shared" si="13"/>
        <v>0</v>
      </c>
      <c r="K122" s="233">
        <f t="shared" si="14"/>
        <v>0.5</v>
      </c>
      <c r="L122" s="233">
        <f t="shared" si="15"/>
        <v>-1</v>
      </c>
      <c r="M122" s="233">
        <f t="shared" si="16"/>
        <v>-1</v>
      </c>
    </row>
    <row r="123" spans="1:13" x14ac:dyDescent="0.2">
      <c r="A123" s="52" t="s">
        <v>606</v>
      </c>
      <c r="B123" s="327">
        <v>2</v>
      </c>
      <c r="C123" s="327">
        <v>3</v>
      </c>
      <c r="D123" s="327">
        <v>2</v>
      </c>
      <c r="E123" s="327">
        <v>3</v>
      </c>
      <c r="F123" s="327">
        <v>2</v>
      </c>
      <c r="G123" s="327">
        <v>2</v>
      </c>
      <c r="H123" s="327">
        <v>1</v>
      </c>
      <c r="I123" s="327">
        <v>2</v>
      </c>
      <c r="J123" s="233">
        <f t="shared" si="13"/>
        <v>0</v>
      </c>
      <c r="K123" s="233">
        <f t="shared" si="14"/>
        <v>-0.33333333333333331</v>
      </c>
      <c r="L123" s="233">
        <f t="shared" si="15"/>
        <v>-0.5</v>
      </c>
      <c r="M123" s="233">
        <f t="shared" si="16"/>
        <v>-0.33333333333333331</v>
      </c>
    </row>
    <row r="124" spans="1:13" x14ac:dyDescent="0.2">
      <c r="A124" s="52" t="s">
        <v>607</v>
      </c>
      <c r="B124" s="327">
        <v>2</v>
      </c>
      <c r="C124" s="327">
        <v>2</v>
      </c>
      <c r="D124" s="327">
        <v>2</v>
      </c>
      <c r="E124" s="327">
        <v>2</v>
      </c>
      <c r="F124" s="327">
        <v>2</v>
      </c>
      <c r="G124" s="327">
        <v>4</v>
      </c>
      <c r="H124" s="327">
        <v>1</v>
      </c>
      <c r="I124" s="327">
        <v>2</v>
      </c>
      <c r="J124" s="233">
        <f t="shared" si="13"/>
        <v>0</v>
      </c>
      <c r="K124" s="233">
        <f t="shared" si="14"/>
        <v>1</v>
      </c>
      <c r="L124" s="233">
        <f t="shared" si="15"/>
        <v>-0.5</v>
      </c>
      <c r="M124" s="233">
        <f t="shared" si="16"/>
        <v>0</v>
      </c>
    </row>
    <row r="125" spans="1:13" x14ac:dyDescent="0.2">
      <c r="A125" s="52" t="s">
        <v>608</v>
      </c>
      <c r="B125" s="327">
        <v>2</v>
      </c>
      <c r="C125" s="327">
        <v>2</v>
      </c>
      <c r="D125" s="327">
        <v>6</v>
      </c>
      <c r="E125" s="327">
        <v>7</v>
      </c>
      <c r="F125" s="327">
        <v>2</v>
      </c>
      <c r="G125" s="327">
        <v>14</v>
      </c>
      <c r="H125" s="327">
        <v>0</v>
      </c>
      <c r="I125" s="327">
        <v>0</v>
      </c>
      <c r="J125" s="233">
        <f t="shared" si="13"/>
        <v>0</v>
      </c>
      <c r="K125" s="233">
        <f t="shared" si="14"/>
        <v>6</v>
      </c>
      <c r="L125" s="233">
        <f t="shared" si="15"/>
        <v>-1</v>
      </c>
      <c r="M125" s="233">
        <f t="shared" si="16"/>
        <v>-1</v>
      </c>
    </row>
    <row r="126" spans="1:13" x14ac:dyDescent="0.2">
      <c r="A126" s="52" t="s">
        <v>609</v>
      </c>
      <c r="B126" s="327">
        <v>1</v>
      </c>
      <c r="C126" s="327">
        <v>1</v>
      </c>
      <c r="D126" s="327">
        <v>4</v>
      </c>
      <c r="E126" s="327">
        <v>4</v>
      </c>
      <c r="F126" s="327">
        <v>2</v>
      </c>
      <c r="G126" s="327">
        <v>2</v>
      </c>
      <c r="H126" s="327">
        <v>2</v>
      </c>
      <c r="I126" s="327">
        <v>2</v>
      </c>
      <c r="J126" s="233">
        <f t="shared" si="13"/>
        <v>1</v>
      </c>
      <c r="K126" s="233">
        <f t="shared" si="14"/>
        <v>1</v>
      </c>
      <c r="L126" s="233">
        <f t="shared" si="15"/>
        <v>-0.5</v>
      </c>
      <c r="M126" s="233">
        <f t="shared" si="16"/>
        <v>-0.5</v>
      </c>
    </row>
    <row r="127" spans="1:13" x14ac:dyDescent="0.2">
      <c r="A127" s="52" t="s">
        <v>610</v>
      </c>
      <c r="B127" s="327">
        <v>1</v>
      </c>
      <c r="C127" s="327">
        <v>1</v>
      </c>
      <c r="D127" s="327">
        <v>1</v>
      </c>
      <c r="E127" s="327">
        <v>1</v>
      </c>
      <c r="F127" s="327">
        <v>2</v>
      </c>
      <c r="G127" s="327">
        <v>2</v>
      </c>
      <c r="H127" s="327">
        <v>1</v>
      </c>
      <c r="I127" s="327">
        <v>1</v>
      </c>
      <c r="J127" s="233">
        <f t="shared" si="13"/>
        <v>1</v>
      </c>
      <c r="K127" s="233">
        <f t="shared" si="14"/>
        <v>1</v>
      </c>
      <c r="L127" s="233">
        <f t="shared" si="15"/>
        <v>0</v>
      </c>
      <c r="M127" s="233">
        <f t="shared" si="16"/>
        <v>0</v>
      </c>
    </row>
    <row r="128" spans="1:13" x14ac:dyDescent="0.2">
      <c r="A128" s="52" t="s">
        <v>611</v>
      </c>
      <c r="B128" s="327">
        <v>1</v>
      </c>
      <c r="C128" s="327">
        <v>3</v>
      </c>
      <c r="D128" s="327">
        <v>0</v>
      </c>
      <c r="E128" s="327">
        <v>0</v>
      </c>
      <c r="F128" s="327">
        <v>2</v>
      </c>
      <c r="G128" s="327">
        <v>2</v>
      </c>
      <c r="H128" s="327">
        <v>2</v>
      </c>
      <c r="I128" s="327">
        <v>3</v>
      </c>
      <c r="J128" s="233">
        <f t="shared" si="13"/>
        <v>1</v>
      </c>
      <c r="K128" s="233">
        <f t="shared" si="14"/>
        <v>-0.33333333333333331</v>
      </c>
      <c r="L128" s="233" t="str">
        <f t="shared" si="15"/>
        <v/>
      </c>
      <c r="M128" s="233" t="str">
        <f t="shared" si="16"/>
        <v/>
      </c>
    </row>
    <row r="129" spans="1:13" x14ac:dyDescent="0.2">
      <c r="A129" s="52" t="s">
        <v>612</v>
      </c>
      <c r="B129" s="327">
        <v>1</v>
      </c>
      <c r="C129" s="327">
        <v>1</v>
      </c>
      <c r="D129" s="327">
        <v>0</v>
      </c>
      <c r="E129" s="327">
        <v>0</v>
      </c>
      <c r="F129" s="327">
        <v>2</v>
      </c>
      <c r="G129" s="327">
        <v>2</v>
      </c>
      <c r="H129" s="327">
        <v>3</v>
      </c>
      <c r="I129" s="327">
        <v>3</v>
      </c>
      <c r="J129" s="233">
        <f t="shared" si="13"/>
        <v>1</v>
      </c>
      <c r="K129" s="233">
        <f t="shared" si="14"/>
        <v>1</v>
      </c>
      <c r="L129" s="233" t="str">
        <f t="shared" si="15"/>
        <v/>
      </c>
      <c r="M129" s="233" t="str">
        <f t="shared" si="16"/>
        <v/>
      </c>
    </row>
    <row r="130" spans="1:13" x14ac:dyDescent="0.2">
      <c r="A130" s="52" t="s">
        <v>613</v>
      </c>
      <c r="B130" s="327">
        <v>0</v>
      </c>
      <c r="C130" s="327">
        <v>0</v>
      </c>
      <c r="D130" s="327">
        <v>0</v>
      </c>
      <c r="E130" s="327">
        <v>0</v>
      </c>
      <c r="F130" s="327">
        <v>2</v>
      </c>
      <c r="G130" s="327">
        <v>2</v>
      </c>
      <c r="H130" s="327">
        <v>1</v>
      </c>
      <c r="I130" s="327">
        <v>1</v>
      </c>
      <c r="J130" s="233" t="str">
        <f t="shared" si="13"/>
        <v/>
      </c>
      <c r="K130" s="233" t="str">
        <f t="shared" si="14"/>
        <v/>
      </c>
      <c r="L130" s="233" t="str">
        <f t="shared" si="15"/>
        <v/>
      </c>
      <c r="M130" s="233" t="str">
        <f t="shared" si="16"/>
        <v/>
      </c>
    </row>
    <row r="131" spans="1:13" x14ac:dyDescent="0.2">
      <c r="A131" s="52" t="s">
        <v>614</v>
      </c>
      <c r="B131" s="327">
        <v>0</v>
      </c>
      <c r="C131" s="327">
        <v>0</v>
      </c>
      <c r="D131" s="327">
        <v>0</v>
      </c>
      <c r="E131" s="327">
        <v>0</v>
      </c>
      <c r="F131" s="327">
        <v>2</v>
      </c>
      <c r="G131" s="327">
        <v>2</v>
      </c>
      <c r="H131" s="327">
        <v>0</v>
      </c>
      <c r="I131" s="327">
        <v>0</v>
      </c>
      <c r="J131" s="233" t="str">
        <f t="shared" si="13"/>
        <v/>
      </c>
      <c r="K131" s="233" t="str">
        <f t="shared" si="14"/>
        <v/>
      </c>
      <c r="L131" s="233" t="str">
        <f t="shared" si="15"/>
        <v/>
      </c>
      <c r="M131" s="233" t="str">
        <f t="shared" si="16"/>
        <v/>
      </c>
    </row>
    <row r="132" spans="1:13" x14ac:dyDescent="0.2">
      <c r="A132" s="52" t="s">
        <v>242</v>
      </c>
      <c r="B132" s="327">
        <v>0</v>
      </c>
      <c r="C132" s="327">
        <v>0</v>
      </c>
      <c r="D132" s="327">
        <v>0</v>
      </c>
      <c r="E132" s="327">
        <v>0</v>
      </c>
      <c r="F132" s="327">
        <v>2</v>
      </c>
      <c r="G132" s="327">
        <v>5</v>
      </c>
      <c r="H132" s="327">
        <v>1</v>
      </c>
      <c r="I132" s="327">
        <v>2</v>
      </c>
      <c r="J132" s="233" t="str">
        <f t="shared" ref="J132:J163" si="17">IF(B132=0,"",(F132-B132)/B132)</f>
        <v/>
      </c>
      <c r="K132" s="233" t="str">
        <f t="shared" ref="K132:K163" si="18">IF(C132=0,"",(G132-C132)/C132)</f>
        <v/>
      </c>
      <c r="L132" s="233" t="str">
        <f t="shared" ref="L132:L163" si="19">IF(D132=0,"",(H132-D132)/D132)</f>
        <v/>
      </c>
      <c r="M132" s="233" t="str">
        <f t="shared" ref="M132:M163" si="20">IF(E132=0,"",(I132-E132)/E132)</f>
        <v/>
      </c>
    </row>
    <row r="133" spans="1:13" x14ac:dyDescent="0.2">
      <c r="A133" s="52" t="s">
        <v>615</v>
      </c>
      <c r="B133" s="327">
        <v>0</v>
      </c>
      <c r="C133" s="327">
        <v>0</v>
      </c>
      <c r="D133" s="327">
        <v>0</v>
      </c>
      <c r="E133" s="327">
        <v>0</v>
      </c>
      <c r="F133" s="327">
        <v>2</v>
      </c>
      <c r="G133" s="327">
        <v>3</v>
      </c>
      <c r="H133" s="327">
        <v>2</v>
      </c>
      <c r="I133" s="327">
        <v>3</v>
      </c>
      <c r="J133" s="233" t="str">
        <f t="shared" si="17"/>
        <v/>
      </c>
      <c r="K133" s="233" t="str">
        <f t="shared" si="18"/>
        <v/>
      </c>
      <c r="L133" s="233" t="str">
        <f t="shared" si="19"/>
        <v/>
      </c>
      <c r="M133" s="233" t="str">
        <f t="shared" si="20"/>
        <v/>
      </c>
    </row>
    <row r="134" spans="1:13" x14ac:dyDescent="0.2">
      <c r="A134" s="52" t="s">
        <v>616</v>
      </c>
      <c r="B134" s="327">
        <v>4</v>
      </c>
      <c r="C134" s="327">
        <v>5</v>
      </c>
      <c r="D134" s="327">
        <v>3</v>
      </c>
      <c r="E134" s="327">
        <v>4</v>
      </c>
      <c r="F134" s="327">
        <v>1</v>
      </c>
      <c r="G134" s="327">
        <v>1</v>
      </c>
      <c r="H134" s="327">
        <v>2</v>
      </c>
      <c r="I134" s="327">
        <v>2</v>
      </c>
      <c r="J134" s="233">
        <f t="shared" si="17"/>
        <v>-0.75</v>
      </c>
      <c r="K134" s="233">
        <f t="shared" si="18"/>
        <v>-0.8</v>
      </c>
      <c r="L134" s="233">
        <f t="shared" si="19"/>
        <v>-0.33333333333333331</v>
      </c>
      <c r="M134" s="233">
        <f t="shared" si="20"/>
        <v>-0.5</v>
      </c>
    </row>
    <row r="135" spans="1:13" x14ac:dyDescent="0.2">
      <c r="A135" s="52" t="s">
        <v>617</v>
      </c>
      <c r="B135" s="327">
        <v>3</v>
      </c>
      <c r="C135" s="327">
        <v>3</v>
      </c>
      <c r="D135" s="327">
        <v>2</v>
      </c>
      <c r="E135" s="327">
        <v>2</v>
      </c>
      <c r="F135" s="327">
        <v>1</v>
      </c>
      <c r="G135" s="327">
        <v>6</v>
      </c>
      <c r="H135" s="327">
        <v>1</v>
      </c>
      <c r="I135" s="327">
        <v>6</v>
      </c>
      <c r="J135" s="233">
        <f t="shared" si="17"/>
        <v>-0.66666666666666663</v>
      </c>
      <c r="K135" s="233">
        <f t="shared" si="18"/>
        <v>1</v>
      </c>
      <c r="L135" s="233">
        <f t="shared" si="19"/>
        <v>-0.5</v>
      </c>
      <c r="M135" s="233">
        <f t="shared" si="20"/>
        <v>2</v>
      </c>
    </row>
    <row r="136" spans="1:13" x14ac:dyDescent="0.2">
      <c r="A136" s="52" t="s">
        <v>618</v>
      </c>
      <c r="B136" s="327">
        <v>2</v>
      </c>
      <c r="C136" s="327">
        <v>2</v>
      </c>
      <c r="D136" s="327">
        <v>1</v>
      </c>
      <c r="E136" s="327">
        <v>1</v>
      </c>
      <c r="F136" s="327">
        <v>1</v>
      </c>
      <c r="G136" s="327">
        <v>2</v>
      </c>
      <c r="H136" s="327">
        <v>1</v>
      </c>
      <c r="I136" s="327">
        <v>2</v>
      </c>
      <c r="J136" s="233">
        <f t="shared" si="17"/>
        <v>-0.5</v>
      </c>
      <c r="K136" s="233">
        <f t="shared" si="18"/>
        <v>0</v>
      </c>
      <c r="L136" s="233">
        <f t="shared" si="19"/>
        <v>0</v>
      </c>
      <c r="M136" s="233">
        <f t="shared" si="20"/>
        <v>1</v>
      </c>
    </row>
    <row r="137" spans="1:13" x14ac:dyDescent="0.2">
      <c r="A137" s="52" t="s">
        <v>619</v>
      </c>
      <c r="B137" s="327">
        <v>1</v>
      </c>
      <c r="C137" s="327">
        <v>9</v>
      </c>
      <c r="D137" s="327">
        <v>1</v>
      </c>
      <c r="E137" s="327">
        <v>9</v>
      </c>
      <c r="F137" s="327">
        <v>1</v>
      </c>
      <c r="G137" s="327">
        <v>2</v>
      </c>
      <c r="H137" s="327">
        <v>0</v>
      </c>
      <c r="I137" s="327">
        <v>0</v>
      </c>
      <c r="J137" s="233">
        <f t="shared" si="17"/>
        <v>0</v>
      </c>
      <c r="K137" s="233">
        <f t="shared" si="18"/>
        <v>-0.77777777777777779</v>
      </c>
      <c r="L137" s="233">
        <f t="shared" si="19"/>
        <v>-1</v>
      </c>
      <c r="M137" s="233">
        <f t="shared" si="20"/>
        <v>-1</v>
      </c>
    </row>
    <row r="138" spans="1:13" x14ac:dyDescent="0.2">
      <c r="A138" s="52" t="s">
        <v>262</v>
      </c>
      <c r="B138" s="327">
        <v>1</v>
      </c>
      <c r="C138" s="327">
        <v>1</v>
      </c>
      <c r="D138" s="327">
        <v>2</v>
      </c>
      <c r="E138" s="327">
        <v>2</v>
      </c>
      <c r="F138" s="327">
        <v>1</v>
      </c>
      <c r="G138" s="327">
        <v>1</v>
      </c>
      <c r="H138" s="327">
        <v>0</v>
      </c>
      <c r="I138" s="327">
        <v>0</v>
      </c>
      <c r="J138" s="233">
        <f t="shared" si="17"/>
        <v>0</v>
      </c>
      <c r="K138" s="233">
        <f t="shared" si="18"/>
        <v>0</v>
      </c>
      <c r="L138" s="233">
        <f t="shared" si="19"/>
        <v>-1</v>
      </c>
      <c r="M138" s="233">
        <f t="shared" si="20"/>
        <v>-1</v>
      </c>
    </row>
    <row r="139" spans="1:13" x14ac:dyDescent="0.2">
      <c r="A139" s="52" t="s">
        <v>620</v>
      </c>
      <c r="B139" s="327">
        <v>1</v>
      </c>
      <c r="C139" s="327">
        <v>1</v>
      </c>
      <c r="D139" s="327">
        <v>1</v>
      </c>
      <c r="E139" s="327">
        <v>1</v>
      </c>
      <c r="F139" s="327">
        <v>1</v>
      </c>
      <c r="G139" s="327">
        <v>3</v>
      </c>
      <c r="H139" s="327">
        <v>0</v>
      </c>
      <c r="I139" s="327">
        <v>0</v>
      </c>
      <c r="J139" s="233">
        <f t="shared" si="17"/>
        <v>0</v>
      </c>
      <c r="K139" s="233">
        <f t="shared" si="18"/>
        <v>2</v>
      </c>
      <c r="L139" s="233">
        <f t="shared" si="19"/>
        <v>-1</v>
      </c>
      <c r="M139" s="233">
        <f t="shared" si="20"/>
        <v>-1</v>
      </c>
    </row>
    <row r="140" spans="1:13" x14ac:dyDescent="0.2">
      <c r="A140" s="52" t="s">
        <v>621</v>
      </c>
      <c r="B140" s="327">
        <v>1</v>
      </c>
      <c r="C140" s="327">
        <v>1</v>
      </c>
      <c r="D140" s="327">
        <v>1</v>
      </c>
      <c r="E140" s="327">
        <v>1</v>
      </c>
      <c r="F140" s="327">
        <v>1</v>
      </c>
      <c r="G140" s="327">
        <v>1</v>
      </c>
      <c r="H140" s="327">
        <v>1</v>
      </c>
      <c r="I140" s="327">
        <v>1</v>
      </c>
      <c r="J140" s="233">
        <f t="shared" si="17"/>
        <v>0</v>
      </c>
      <c r="K140" s="233">
        <f t="shared" si="18"/>
        <v>0</v>
      </c>
      <c r="L140" s="233">
        <f t="shared" si="19"/>
        <v>0</v>
      </c>
      <c r="M140" s="233">
        <f t="shared" si="20"/>
        <v>0</v>
      </c>
    </row>
    <row r="141" spans="1:13" x14ac:dyDescent="0.2">
      <c r="A141" s="52" t="s">
        <v>622</v>
      </c>
      <c r="B141" s="327">
        <v>1</v>
      </c>
      <c r="C141" s="327">
        <v>1</v>
      </c>
      <c r="D141" s="327">
        <v>1</v>
      </c>
      <c r="E141" s="327">
        <v>1</v>
      </c>
      <c r="F141" s="327">
        <v>1</v>
      </c>
      <c r="G141" s="327">
        <v>2</v>
      </c>
      <c r="H141" s="327">
        <v>1</v>
      </c>
      <c r="I141" s="327">
        <v>2</v>
      </c>
      <c r="J141" s="233">
        <f t="shared" si="17"/>
        <v>0</v>
      </c>
      <c r="K141" s="233">
        <f t="shared" si="18"/>
        <v>1</v>
      </c>
      <c r="L141" s="233">
        <f t="shared" si="19"/>
        <v>0</v>
      </c>
      <c r="M141" s="233">
        <f t="shared" si="20"/>
        <v>1</v>
      </c>
    </row>
    <row r="142" spans="1:13" x14ac:dyDescent="0.2">
      <c r="A142" s="52" t="s">
        <v>623</v>
      </c>
      <c r="B142" s="327">
        <v>0</v>
      </c>
      <c r="C142" s="327">
        <v>0</v>
      </c>
      <c r="D142" s="327">
        <v>0</v>
      </c>
      <c r="E142" s="327">
        <v>0</v>
      </c>
      <c r="F142" s="327">
        <v>1</v>
      </c>
      <c r="G142" s="327">
        <v>1</v>
      </c>
      <c r="H142" s="327">
        <v>0</v>
      </c>
      <c r="I142" s="327">
        <v>0</v>
      </c>
      <c r="J142" s="233" t="str">
        <f t="shared" si="17"/>
        <v/>
      </c>
      <c r="K142" s="233" t="str">
        <f t="shared" si="18"/>
        <v/>
      </c>
      <c r="L142" s="233" t="str">
        <f t="shared" si="19"/>
        <v/>
      </c>
      <c r="M142" s="233" t="str">
        <f t="shared" si="20"/>
        <v/>
      </c>
    </row>
    <row r="143" spans="1:13" x14ac:dyDescent="0.2">
      <c r="A143" s="52" t="s">
        <v>624</v>
      </c>
      <c r="B143" s="327">
        <v>0</v>
      </c>
      <c r="C143" s="327">
        <v>0</v>
      </c>
      <c r="D143" s="327">
        <v>0</v>
      </c>
      <c r="E143" s="327">
        <v>0</v>
      </c>
      <c r="F143" s="327">
        <v>1</v>
      </c>
      <c r="G143" s="327">
        <v>2</v>
      </c>
      <c r="H143" s="327">
        <v>0</v>
      </c>
      <c r="I143" s="327">
        <v>0</v>
      </c>
      <c r="J143" s="233" t="str">
        <f t="shared" si="17"/>
        <v/>
      </c>
      <c r="K143" s="233" t="str">
        <f t="shared" si="18"/>
        <v/>
      </c>
      <c r="L143" s="233" t="str">
        <f t="shared" si="19"/>
        <v/>
      </c>
      <c r="M143" s="233" t="str">
        <f t="shared" si="20"/>
        <v/>
      </c>
    </row>
    <row r="144" spans="1:13" x14ac:dyDescent="0.2">
      <c r="A144" s="52" t="s">
        <v>625</v>
      </c>
      <c r="B144" s="327">
        <v>0</v>
      </c>
      <c r="C144" s="327">
        <v>0</v>
      </c>
      <c r="D144" s="327">
        <v>0</v>
      </c>
      <c r="E144" s="327">
        <v>0</v>
      </c>
      <c r="F144" s="327">
        <v>1</v>
      </c>
      <c r="G144" s="327">
        <v>3</v>
      </c>
      <c r="H144" s="327">
        <v>1</v>
      </c>
      <c r="I144" s="327">
        <v>3</v>
      </c>
      <c r="J144" s="233" t="str">
        <f t="shared" si="17"/>
        <v/>
      </c>
      <c r="K144" s="233" t="str">
        <f t="shared" si="18"/>
        <v/>
      </c>
      <c r="L144" s="233" t="str">
        <f t="shared" si="19"/>
        <v/>
      </c>
      <c r="M144" s="233" t="str">
        <f t="shared" si="20"/>
        <v/>
      </c>
    </row>
    <row r="145" spans="1:13" x14ac:dyDescent="0.2">
      <c r="A145" s="52" t="s">
        <v>626</v>
      </c>
      <c r="B145" s="327">
        <v>0</v>
      </c>
      <c r="C145" s="327">
        <v>0</v>
      </c>
      <c r="D145" s="327">
        <v>0</v>
      </c>
      <c r="E145" s="327">
        <v>0</v>
      </c>
      <c r="F145" s="327">
        <v>1</v>
      </c>
      <c r="G145" s="327">
        <v>4</v>
      </c>
      <c r="H145" s="327">
        <v>0</v>
      </c>
      <c r="I145" s="327">
        <v>0</v>
      </c>
      <c r="J145" s="233" t="str">
        <f t="shared" si="17"/>
        <v/>
      </c>
      <c r="K145" s="233" t="str">
        <f t="shared" si="18"/>
        <v/>
      </c>
      <c r="L145" s="233" t="str">
        <f t="shared" si="19"/>
        <v/>
      </c>
      <c r="M145" s="233" t="str">
        <f t="shared" si="20"/>
        <v/>
      </c>
    </row>
    <row r="146" spans="1:13" x14ac:dyDescent="0.2">
      <c r="A146" s="52" t="s">
        <v>627</v>
      </c>
      <c r="B146" s="327">
        <v>0</v>
      </c>
      <c r="C146" s="327">
        <v>0</v>
      </c>
      <c r="D146" s="327">
        <v>0</v>
      </c>
      <c r="E146" s="327">
        <v>0</v>
      </c>
      <c r="F146" s="327">
        <v>1</v>
      </c>
      <c r="G146" s="327">
        <v>2</v>
      </c>
      <c r="H146" s="327">
        <v>1</v>
      </c>
      <c r="I146" s="327">
        <v>2</v>
      </c>
      <c r="J146" s="233" t="str">
        <f t="shared" si="17"/>
        <v/>
      </c>
      <c r="K146" s="233" t="str">
        <f t="shared" si="18"/>
        <v/>
      </c>
      <c r="L146" s="233" t="str">
        <f t="shared" si="19"/>
        <v/>
      </c>
      <c r="M146" s="233" t="str">
        <f t="shared" si="20"/>
        <v/>
      </c>
    </row>
    <row r="147" spans="1:13" x14ac:dyDescent="0.2">
      <c r="A147" s="52" t="s">
        <v>628</v>
      </c>
      <c r="B147" s="327">
        <v>0</v>
      </c>
      <c r="C147" s="327">
        <v>0</v>
      </c>
      <c r="D147" s="327">
        <v>0</v>
      </c>
      <c r="E147" s="327">
        <v>0</v>
      </c>
      <c r="F147" s="327">
        <v>1</v>
      </c>
      <c r="G147" s="327">
        <v>1</v>
      </c>
      <c r="H147" s="327">
        <v>1</v>
      </c>
      <c r="I147" s="327">
        <v>1</v>
      </c>
      <c r="J147" s="233" t="str">
        <f t="shared" si="17"/>
        <v/>
      </c>
      <c r="K147" s="233" t="str">
        <f t="shared" si="18"/>
        <v/>
      </c>
      <c r="L147" s="233" t="str">
        <f t="shared" si="19"/>
        <v/>
      </c>
      <c r="M147" s="233" t="str">
        <f t="shared" si="20"/>
        <v/>
      </c>
    </row>
    <row r="148" spans="1:13" x14ac:dyDescent="0.2">
      <c r="A148" s="52" t="s">
        <v>629</v>
      </c>
      <c r="B148" s="327">
        <v>0</v>
      </c>
      <c r="C148" s="327">
        <v>0</v>
      </c>
      <c r="D148" s="327">
        <v>0</v>
      </c>
      <c r="E148" s="327">
        <v>0</v>
      </c>
      <c r="F148" s="327">
        <v>1</v>
      </c>
      <c r="G148" s="327">
        <v>4</v>
      </c>
      <c r="H148" s="327">
        <v>0</v>
      </c>
      <c r="I148" s="327">
        <v>0</v>
      </c>
      <c r="J148" s="233" t="str">
        <f t="shared" si="17"/>
        <v/>
      </c>
      <c r="K148" s="233" t="str">
        <f t="shared" si="18"/>
        <v/>
      </c>
      <c r="L148" s="233" t="str">
        <f t="shared" si="19"/>
        <v/>
      </c>
      <c r="M148" s="233" t="str">
        <f t="shared" si="20"/>
        <v/>
      </c>
    </row>
    <row r="149" spans="1:13" x14ac:dyDescent="0.2">
      <c r="A149" s="52" t="s">
        <v>630</v>
      </c>
      <c r="B149" s="327">
        <v>0</v>
      </c>
      <c r="C149" s="327">
        <v>0</v>
      </c>
      <c r="D149" s="327">
        <v>0</v>
      </c>
      <c r="E149" s="327">
        <v>0</v>
      </c>
      <c r="F149" s="327">
        <v>1</v>
      </c>
      <c r="G149" s="327">
        <v>7</v>
      </c>
      <c r="H149" s="327">
        <v>1</v>
      </c>
      <c r="I149" s="327">
        <v>7</v>
      </c>
      <c r="J149" s="233" t="str">
        <f t="shared" si="17"/>
        <v/>
      </c>
      <c r="K149" s="233" t="str">
        <f t="shared" si="18"/>
        <v/>
      </c>
      <c r="L149" s="233" t="str">
        <f t="shared" si="19"/>
        <v/>
      </c>
      <c r="M149" s="233" t="str">
        <f t="shared" si="20"/>
        <v/>
      </c>
    </row>
    <row r="150" spans="1:13" x14ac:dyDescent="0.2">
      <c r="A150" s="52" t="s">
        <v>631</v>
      </c>
      <c r="B150" s="327">
        <v>0</v>
      </c>
      <c r="C150" s="327">
        <v>0</v>
      </c>
      <c r="D150" s="327">
        <v>0</v>
      </c>
      <c r="E150" s="327">
        <v>0</v>
      </c>
      <c r="F150" s="327">
        <v>1</v>
      </c>
      <c r="G150" s="327">
        <v>1</v>
      </c>
      <c r="H150" s="327">
        <v>1</v>
      </c>
      <c r="I150" s="327">
        <v>1</v>
      </c>
      <c r="J150" s="233" t="str">
        <f t="shared" si="17"/>
        <v/>
      </c>
      <c r="K150" s="233" t="str">
        <f t="shared" si="18"/>
        <v/>
      </c>
      <c r="L150" s="233" t="str">
        <f t="shared" si="19"/>
        <v/>
      </c>
      <c r="M150" s="233" t="str">
        <f t="shared" si="20"/>
        <v/>
      </c>
    </row>
    <row r="151" spans="1:13" x14ac:dyDescent="0.2">
      <c r="A151" s="52" t="s">
        <v>632</v>
      </c>
      <c r="B151" s="327">
        <v>0</v>
      </c>
      <c r="C151" s="327">
        <v>0</v>
      </c>
      <c r="D151" s="327">
        <v>0</v>
      </c>
      <c r="E151" s="327">
        <v>0</v>
      </c>
      <c r="F151" s="327">
        <v>1</v>
      </c>
      <c r="G151" s="327">
        <v>1</v>
      </c>
      <c r="H151" s="327">
        <v>1</v>
      </c>
      <c r="I151" s="327">
        <v>1</v>
      </c>
      <c r="J151" s="233" t="str">
        <f t="shared" si="17"/>
        <v/>
      </c>
      <c r="K151" s="233" t="str">
        <f t="shared" si="18"/>
        <v/>
      </c>
      <c r="L151" s="233" t="str">
        <f t="shared" si="19"/>
        <v/>
      </c>
      <c r="M151" s="233" t="str">
        <f t="shared" si="20"/>
        <v/>
      </c>
    </row>
    <row r="152" spans="1:13" x14ac:dyDescent="0.2">
      <c r="A152" s="52" t="s">
        <v>633</v>
      </c>
      <c r="B152" s="327">
        <v>0</v>
      </c>
      <c r="C152" s="327">
        <v>0</v>
      </c>
      <c r="D152" s="327">
        <v>0</v>
      </c>
      <c r="E152" s="327">
        <v>0</v>
      </c>
      <c r="F152" s="327">
        <v>1</v>
      </c>
      <c r="G152" s="327">
        <v>1</v>
      </c>
      <c r="H152" s="327">
        <v>1</v>
      </c>
      <c r="I152" s="327">
        <v>1</v>
      </c>
      <c r="J152" s="233" t="str">
        <f t="shared" si="17"/>
        <v/>
      </c>
      <c r="K152" s="233" t="str">
        <f t="shared" si="18"/>
        <v/>
      </c>
      <c r="L152" s="233" t="str">
        <f t="shared" si="19"/>
        <v/>
      </c>
      <c r="M152" s="233" t="str">
        <f t="shared" si="20"/>
        <v/>
      </c>
    </row>
    <row r="153" spans="1:13" x14ac:dyDescent="0.2">
      <c r="A153" s="52" t="s">
        <v>259</v>
      </c>
      <c r="B153" s="327">
        <v>0</v>
      </c>
      <c r="C153" s="327">
        <v>0</v>
      </c>
      <c r="D153" s="327">
        <v>1</v>
      </c>
      <c r="E153" s="327">
        <v>1</v>
      </c>
      <c r="F153" s="327">
        <v>1</v>
      </c>
      <c r="G153" s="327">
        <v>1</v>
      </c>
      <c r="H153" s="327">
        <v>0</v>
      </c>
      <c r="I153" s="327">
        <v>0</v>
      </c>
      <c r="J153" s="233" t="str">
        <f t="shared" si="17"/>
        <v/>
      </c>
      <c r="K153" s="233" t="str">
        <f t="shared" si="18"/>
        <v/>
      </c>
      <c r="L153" s="233">
        <f t="shared" si="19"/>
        <v>-1</v>
      </c>
      <c r="M153" s="233">
        <f t="shared" si="20"/>
        <v>-1</v>
      </c>
    </row>
    <row r="154" spans="1:13" x14ac:dyDescent="0.2">
      <c r="A154" s="52" t="s">
        <v>634</v>
      </c>
      <c r="B154" s="327">
        <v>10</v>
      </c>
      <c r="C154" s="327">
        <v>11</v>
      </c>
      <c r="D154" s="327">
        <v>1</v>
      </c>
      <c r="E154" s="327">
        <v>2</v>
      </c>
      <c r="F154" s="327">
        <v>0</v>
      </c>
      <c r="G154" s="327">
        <v>0</v>
      </c>
      <c r="H154" s="327">
        <v>9</v>
      </c>
      <c r="I154" s="327">
        <v>9</v>
      </c>
      <c r="J154" s="233">
        <f t="shared" si="17"/>
        <v>-1</v>
      </c>
      <c r="K154" s="233">
        <f t="shared" si="18"/>
        <v>-1</v>
      </c>
      <c r="L154" s="233">
        <f t="shared" si="19"/>
        <v>8</v>
      </c>
      <c r="M154" s="233">
        <f t="shared" si="20"/>
        <v>3.5</v>
      </c>
    </row>
    <row r="155" spans="1:13" x14ac:dyDescent="0.2">
      <c r="A155" s="52" t="s">
        <v>274</v>
      </c>
      <c r="B155" s="327">
        <v>6</v>
      </c>
      <c r="C155" s="327">
        <v>6</v>
      </c>
      <c r="D155" s="327">
        <v>6</v>
      </c>
      <c r="E155" s="327">
        <v>6</v>
      </c>
      <c r="F155" s="327">
        <v>0</v>
      </c>
      <c r="G155" s="327">
        <v>0</v>
      </c>
      <c r="H155" s="327">
        <v>0</v>
      </c>
      <c r="I155" s="327">
        <v>0</v>
      </c>
      <c r="J155" s="233">
        <f t="shared" si="17"/>
        <v>-1</v>
      </c>
      <c r="K155" s="233">
        <f t="shared" si="18"/>
        <v>-1</v>
      </c>
      <c r="L155" s="233">
        <f t="shared" si="19"/>
        <v>-1</v>
      </c>
      <c r="M155" s="233">
        <f t="shared" si="20"/>
        <v>-1</v>
      </c>
    </row>
    <row r="156" spans="1:13" x14ac:dyDescent="0.2">
      <c r="A156" s="52" t="s">
        <v>635</v>
      </c>
      <c r="B156" s="327">
        <v>4</v>
      </c>
      <c r="C156" s="327">
        <v>4</v>
      </c>
      <c r="D156" s="327">
        <v>6</v>
      </c>
      <c r="E156" s="327">
        <v>6</v>
      </c>
      <c r="F156" s="327">
        <v>0</v>
      </c>
      <c r="G156" s="327">
        <v>0</v>
      </c>
      <c r="H156" s="327">
        <v>0</v>
      </c>
      <c r="I156" s="327">
        <v>0</v>
      </c>
      <c r="J156" s="233">
        <f t="shared" si="17"/>
        <v>-1</v>
      </c>
      <c r="K156" s="233">
        <f t="shared" si="18"/>
        <v>-1</v>
      </c>
      <c r="L156" s="233">
        <f t="shared" si="19"/>
        <v>-1</v>
      </c>
      <c r="M156" s="233">
        <f t="shared" si="20"/>
        <v>-1</v>
      </c>
    </row>
    <row r="157" spans="1:13" x14ac:dyDescent="0.2">
      <c r="A157" s="52" t="s">
        <v>267</v>
      </c>
      <c r="B157" s="327">
        <v>3</v>
      </c>
      <c r="C157" s="327">
        <v>4</v>
      </c>
      <c r="D157" s="327">
        <v>2</v>
      </c>
      <c r="E157" s="327">
        <v>3</v>
      </c>
      <c r="F157" s="327">
        <v>0</v>
      </c>
      <c r="G157" s="327">
        <v>0</v>
      </c>
      <c r="H157" s="327">
        <v>1</v>
      </c>
      <c r="I157" s="327">
        <v>1</v>
      </c>
      <c r="J157" s="233">
        <f t="shared" si="17"/>
        <v>-1</v>
      </c>
      <c r="K157" s="233">
        <f t="shared" si="18"/>
        <v>-1</v>
      </c>
      <c r="L157" s="233">
        <f t="shared" si="19"/>
        <v>-0.5</v>
      </c>
      <c r="M157" s="233">
        <f t="shared" si="20"/>
        <v>-0.66666666666666663</v>
      </c>
    </row>
    <row r="158" spans="1:13" x14ac:dyDescent="0.2">
      <c r="A158" s="52" t="s">
        <v>636</v>
      </c>
      <c r="B158" s="327">
        <v>3</v>
      </c>
      <c r="C158" s="327">
        <v>15</v>
      </c>
      <c r="D158" s="327">
        <v>3</v>
      </c>
      <c r="E158" s="327">
        <v>15</v>
      </c>
      <c r="F158" s="327">
        <v>0</v>
      </c>
      <c r="G158" s="327">
        <v>0</v>
      </c>
      <c r="H158" s="327">
        <v>0</v>
      </c>
      <c r="I158" s="327">
        <v>0</v>
      </c>
      <c r="J158" s="233">
        <f t="shared" si="17"/>
        <v>-1</v>
      </c>
      <c r="K158" s="233">
        <f t="shared" si="18"/>
        <v>-1</v>
      </c>
      <c r="L158" s="233">
        <f t="shared" si="19"/>
        <v>-1</v>
      </c>
      <c r="M158" s="233">
        <f t="shared" si="20"/>
        <v>-1</v>
      </c>
    </row>
    <row r="159" spans="1:13" x14ac:dyDescent="0.2">
      <c r="A159" s="52" t="s">
        <v>637</v>
      </c>
      <c r="B159" s="327">
        <v>3</v>
      </c>
      <c r="C159" s="327">
        <v>3</v>
      </c>
      <c r="D159" s="327">
        <v>5</v>
      </c>
      <c r="E159" s="327">
        <v>7</v>
      </c>
      <c r="F159" s="327">
        <v>0</v>
      </c>
      <c r="G159" s="327">
        <v>0</v>
      </c>
      <c r="H159" s="327">
        <v>0</v>
      </c>
      <c r="I159" s="327">
        <v>0</v>
      </c>
      <c r="J159" s="233">
        <f t="shared" si="17"/>
        <v>-1</v>
      </c>
      <c r="K159" s="233">
        <f t="shared" si="18"/>
        <v>-1</v>
      </c>
      <c r="L159" s="233">
        <f t="shared" si="19"/>
        <v>-1</v>
      </c>
      <c r="M159" s="233">
        <f t="shared" si="20"/>
        <v>-1</v>
      </c>
    </row>
    <row r="160" spans="1:13" x14ac:dyDescent="0.2">
      <c r="A160" s="52" t="s">
        <v>638</v>
      </c>
      <c r="B160" s="327">
        <v>3</v>
      </c>
      <c r="C160" s="327">
        <v>3</v>
      </c>
      <c r="D160" s="327">
        <v>3</v>
      </c>
      <c r="E160" s="327">
        <v>3</v>
      </c>
      <c r="F160" s="327">
        <v>0</v>
      </c>
      <c r="G160" s="327">
        <v>0</v>
      </c>
      <c r="H160" s="327">
        <v>0</v>
      </c>
      <c r="I160" s="327">
        <v>0</v>
      </c>
      <c r="J160" s="233">
        <f t="shared" si="17"/>
        <v>-1</v>
      </c>
      <c r="K160" s="233">
        <f t="shared" si="18"/>
        <v>-1</v>
      </c>
      <c r="L160" s="233">
        <f t="shared" si="19"/>
        <v>-1</v>
      </c>
      <c r="M160" s="233">
        <f t="shared" si="20"/>
        <v>-1</v>
      </c>
    </row>
    <row r="161" spans="1:13" x14ac:dyDescent="0.2">
      <c r="A161" s="52" t="s">
        <v>639</v>
      </c>
      <c r="B161" s="327">
        <v>2</v>
      </c>
      <c r="C161" s="327">
        <v>4</v>
      </c>
      <c r="D161" s="327">
        <v>2</v>
      </c>
      <c r="E161" s="327">
        <v>4</v>
      </c>
      <c r="F161" s="327">
        <v>0</v>
      </c>
      <c r="G161" s="327">
        <v>0</v>
      </c>
      <c r="H161" s="327">
        <v>0</v>
      </c>
      <c r="I161" s="327">
        <v>0</v>
      </c>
      <c r="J161" s="233">
        <f t="shared" si="17"/>
        <v>-1</v>
      </c>
      <c r="K161" s="233">
        <f t="shared" si="18"/>
        <v>-1</v>
      </c>
      <c r="L161" s="233">
        <f t="shared" si="19"/>
        <v>-1</v>
      </c>
      <c r="M161" s="233">
        <f t="shared" si="20"/>
        <v>-1</v>
      </c>
    </row>
    <row r="162" spans="1:13" x14ac:dyDescent="0.2">
      <c r="A162" s="52" t="s">
        <v>640</v>
      </c>
      <c r="B162" s="327">
        <v>1</v>
      </c>
      <c r="C162" s="327">
        <v>3</v>
      </c>
      <c r="D162" s="327">
        <v>0</v>
      </c>
      <c r="E162" s="327">
        <v>0</v>
      </c>
      <c r="F162" s="327">
        <v>0</v>
      </c>
      <c r="G162" s="327">
        <v>0</v>
      </c>
      <c r="H162" s="327">
        <v>1</v>
      </c>
      <c r="I162" s="327">
        <v>3</v>
      </c>
      <c r="J162" s="233">
        <f t="shared" si="17"/>
        <v>-1</v>
      </c>
      <c r="K162" s="233">
        <f t="shared" si="18"/>
        <v>-1</v>
      </c>
      <c r="L162" s="233" t="str">
        <f t="shared" si="19"/>
        <v/>
      </c>
      <c r="M162" s="233" t="str">
        <f t="shared" si="20"/>
        <v/>
      </c>
    </row>
    <row r="163" spans="1:13" x14ac:dyDescent="0.2">
      <c r="A163" s="52" t="s">
        <v>641</v>
      </c>
      <c r="B163" s="327">
        <v>1</v>
      </c>
      <c r="C163" s="327">
        <v>1</v>
      </c>
      <c r="D163" s="327">
        <v>1</v>
      </c>
      <c r="E163" s="327">
        <v>1</v>
      </c>
      <c r="F163" s="327">
        <v>0</v>
      </c>
      <c r="G163" s="327">
        <v>0</v>
      </c>
      <c r="H163" s="327">
        <v>0</v>
      </c>
      <c r="I163" s="327">
        <v>0</v>
      </c>
      <c r="J163" s="233">
        <f t="shared" si="17"/>
        <v>-1</v>
      </c>
      <c r="K163" s="233">
        <f t="shared" si="18"/>
        <v>-1</v>
      </c>
      <c r="L163" s="233">
        <f t="shared" si="19"/>
        <v>-1</v>
      </c>
      <c r="M163" s="233">
        <f t="shared" si="20"/>
        <v>-1</v>
      </c>
    </row>
    <row r="164" spans="1:13" x14ac:dyDescent="0.2">
      <c r="A164" s="52" t="s">
        <v>642</v>
      </c>
      <c r="B164" s="327">
        <v>1</v>
      </c>
      <c r="C164" s="327">
        <v>1</v>
      </c>
      <c r="D164" s="327">
        <v>1</v>
      </c>
      <c r="E164" s="327">
        <v>1</v>
      </c>
      <c r="F164" s="327">
        <v>0</v>
      </c>
      <c r="G164" s="327">
        <v>0</v>
      </c>
      <c r="H164" s="327">
        <v>0</v>
      </c>
      <c r="I164" s="327">
        <v>0</v>
      </c>
      <c r="J164" s="233">
        <f t="shared" ref="J164:J174" si="21">IF(B164=0,"",(F164-B164)/B164)</f>
        <v>-1</v>
      </c>
      <c r="K164" s="233">
        <f t="shared" ref="K164:K174" si="22">IF(C164=0,"",(G164-C164)/C164)</f>
        <v>-1</v>
      </c>
      <c r="L164" s="233">
        <f t="shared" ref="L164:L174" si="23">IF(D164=0,"",(H164-D164)/D164)</f>
        <v>-1</v>
      </c>
      <c r="M164" s="233">
        <f t="shared" ref="M164:M174" si="24">IF(E164=0,"",(I164-E164)/E164)</f>
        <v>-1</v>
      </c>
    </row>
    <row r="165" spans="1:13" x14ac:dyDescent="0.2">
      <c r="A165" s="52" t="s">
        <v>253</v>
      </c>
      <c r="B165" s="327">
        <v>1</v>
      </c>
      <c r="C165" s="327">
        <v>1</v>
      </c>
      <c r="D165" s="327">
        <v>2</v>
      </c>
      <c r="E165" s="327">
        <v>2</v>
      </c>
      <c r="F165" s="327">
        <v>0</v>
      </c>
      <c r="G165" s="327">
        <v>0</v>
      </c>
      <c r="H165" s="327">
        <v>0</v>
      </c>
      <c r="I165" s="327">
        <v>0</v>
      </c>
      <c r="J165" s="233">
        <f t="shared" si="21"/>
        <v>-1</v>
      </c>
      <c r="K165" s="233">
        <f t="shared" si="22"/>
        <v>-1</v>
      </c>
      <c r="L165" s="233">
        <f t="shared" si="23"/>
        <v>-1</v>
      </c>
      <c r="M165" s="233">
        <f t="shared" si="24"/>
        <v>-1</v>
      </c>
    </row>
    <row r="166" spans="1:13" x14ac:dyDescent="0.2">
      <c r="A166" s="52" t="s">
        <v>643</v>
      </c>
      <c r="B166" s="327">
        <v>1</v>
      </c>
      <c r="C166" s="327">
        <v>1</v>
      </c>
      <c r="D166" s="327">
        <v>1</v>
      </c>
      <c r="E166" s="327">
        <v>1</v>
      </c>
      <c r="F166" s="327">
        <v>0</v>
      </c>
      <c r="G166" s="327">
        <v>0</v>
      </c>
      <c r="H166" s="327">
        <v>0</v>
      </c>
      <c r="I166" s="327">
        <v>0</v>
      </c>
      <c r="J166" s="233">
        <f t="shared" si="21"/>
        <v>-1</v>
      </c>
      <c r="K166" s="233">
        <f t="shared" si="22"/>
        <v>-1</v>
      </c>
      <c r="L166" s="233">
        <f t="shared" si="23"/>
        <v>-1</v>
      </c>
      <c r="M166" s="233">
        <f t="shared" si="24"/>
        <v>-1</v>
      </c>
    </row>
    <row r="167" spans="1:13" x14ac:dyDescent="0.2">
      <c r="A167" s="52" t="s">
        <v>231</v>
      </c>
      <c r="B167" s="327">
        <v>1</v>
      </c>
      <c r="C167" s="327">
        <v>1</v>
      </c>
      <c r="D167" s="327">
        <v>0</v>
      </c>
      <c r="E167" s="327">
        <v>0</v>
      </c>
      <c r="F167" s="327">
        <v>0</v>
      </c>
      <c r="G167" s="327">
        <v>0</v>
      </c>
      <c r="H167" s="327">
        <v>1</v>
      </c>
      <c r="I167" s="327">
        <v>1</v>
      </c>
      <c r="J167" s="233">
        <f t="shared" si="21"/>
        <v>-1</v>
      </c>
      <c r="K167" s="233">
        <f t="shared" si="22"/>
        <v>-1</v>
      </c>
      <c r="L167" s="233" t="str">
        <f t="shared" si="23"/>
        <v/>
      </c>
      <c r="M167" s="233" t="str">
        <f t="shared" si="24"/>
        <v/>
      </c>
    </row>
    <row r="168" spans="1:13" x14ac:dyDescent="0.2">
      <c r="A168" s="52" t="s">
        <v>644</v>
      </c>
      <c r="B168" s="327">
        <v>1</v>
      </c>
      <c r="C168" s="327">
        <v>1</v>
      </c>
      <c r="D168" s="327">
        <v>2</v>
      </c>
      <c r="E168" s="327">
        <v>2</v>
      </c>
      <c r="F168" s="327">
        <v>0</v>
      </c>
      <c r="G168" s="327">
        <v>0</v>
      </c>
      <c r="H168" s="327">
        <v>0</v>
      </c>
      <c r="I168" s="327">
        <v>0</v>
      </c>
      <c r="J168" s="233">
        <f t="shared" si="21"/>
        <v>-1</v>
      </c>
      <c r="K168" s="233">
        <f t="shared" si="22"/>
        <v>-1</v>
      </c>
      <c r="L168" s="233">
        <f t="shared" si="23"/>
        <v>-1</v>
      </c>
      <c r="M168" s="233">
        <f t="shared" si="24"/>
        <v>-1</v>
      </c>
    </row>
    <row r="169" spans="1:13" x14ac:dyDescent="0.2">
      <c r="A169" s="36" t="s">
        <v>645</v>
      </c>
      <c r="B169" s="155">
        <v>1</v>
      </c>
      <c r="C169" s="155">
        <v>1</v>
      </c>
      <c r="D169" s="155">
        <v>0</v>
      </c>
      <c r="E169" s="155">
        <v>0</v>
      </c>
      <c r="F169" s="155">
        <v>0</v>
      </c>
      <c r="G169" s="155">
        <v>0</v>
      </c>
      <c r="H169" s="155">
        <v>0</v>
      </c>
      <c r="I169" s="155">
        <v>0</v>
      </c>
      <c r="J169" s="233">
        <f t="shared" si="21"/>
        <v>-1</v>
      </c>
      <c r="K169" s="233">
        <f t="shared" si="22"/>
        <v>-1</v>
      </c>
      <c r="L169" s="233" t="str">
        <f t="shared" si="23"/>
        <v/>
      </c>
      <c r="M169" s="233" t="str">
        <f t="shared" si="24"/>
        <v/>
      </c>
    </row>
    <row r="170" spans="1:13" x14ac:dyDescent="0.2">
      <c r="A170" s="52" t="s">
        <v>646</v>
      </c>
      <c r="B170" s="327">
        <v>1</v>
      </c>
      <c r="C170" s="327">
        <v>1</v>
      </c>
      <c r="D170" s="327">
        <v>0</v>
      </c>
      <c r="E170" s="327">
        <v>0</v>
      </c>
      <c r="F170" s="327">
        <v>0</v>
      </c>
      <c r="G170" s="327">
        <v>0</v>
      </c>
      <c r="H170" s="327">
        <v>1</v>
      </c>
      <c r="I170" s="327">
        <v>1</v>
      </c>
      <c r="J170" s="233">
        <f t="shared" si="21"/>
        <v>-1</v>
      </c>
      <c r="K170" s="233">
        <f t="shared" si="22"/>
        <v>-1</v>
      </c>
      <c r="L170" s="233" t="str">
        <f t="shared" si="23"/>
        <v/>
      </c>
      <c r="M170" s="233" t="str">
        <f t="shared" si="24"/>
        <v/>
      </c>
    </row>
    <row r="171" spans="1:13" x14ac:dyDescent="0.2">
      <c r="A171" s="52" t="s">
        <v>647</v>
      </c>
      <c r="B171" s="327">
        <v>0</v>
      </c>
      <c r="C171" s="327">
        <v>0</v>
      </c>
      <c r="D171" s="327">
        <v>1</v>
      </c>
      <c r="E171" s="327">
        <v>2</v>
      </c>
      <c r="F171" s="327">
        <v>0</v>
      </c>
      <c r="G171" s="327">
        <v>0</v>
      </c>
      <c r="H171" s="327">
        <v>0</v>
      </c>
      <c r="I171" s="327">
        <v>0</v>
      </c>
      <c r="J171" s="233" t="str">
        <f t="shared" si="21"/>
        <v/>
      </c>
      <c r="K171" s="233" t="str">
        <f t="shared" si="22"/>
        <v/>
      </c>
      <c r="L171" s="233">
        <f t="shared" si="23"/>
        <v>-1</v>
      </c>
      <c r="M171" s="233">
        <f t="shared" si="24"/>
        <v>-1</v>
      </c>
    </row>
    <row r="172" spans="1:13" x14ac:dyDescent="0.2">
      <c r="A172" s="52" t="s">
        <v>648</v>
      </c>
      <c r="B172" s="327">
        <v>0</v>
      </c>
      <c r="C172" s="327">
        <v>0</v>
      </c>
      <c r="D172" s="327">
        <v>1</v>
      </c>
      <c r="E172" s="327">
        <v>4</v>
      </c>
      <c r="F172" s="327">
        <v>0</v>
      </c>
      <c r="G172" s="327">
        <v>0</v>
      </c>
      <c r="H172" s="327">
        <v>0</v>
      </c>
      <c r="I172" s="327">
        <v>0</v>
      </c>
      <c r="J172" s="233" t="str">
        <f t="shared" si="21"/>
        <v/>
      </c>
      <c r="K172" s="233" t="str">
        <f t="shared" si="22"/>
        <v/>
      </c>
      <c r="L172" s="233">
        <f t="shared" si="23"/>
        <v>-1</v>
      </c>
      <c r="M172" s="233">
        <f t="shared" si="24"/>
        <v>-1</v>
      </c>
    </row>
    <row r="173" spans="1:13" x14ac:dyDescent="0.2">
      <c r="A173" s="52" t="s">
        <v>649</v>
      </c>
      <c r="B173" s="327">
        <v>0</v>
      </c>
      <c r="C173" s="327">
        <v>0</v>
      </c>
      <c r="D173" s="327">
        <v>1</v>
      </c>
      <c r="E173" s="327">
        <v>1</v>
      </c>
      <c r="F173" s="327">
        <v>0</v>
      </c>
      <c r="G173" s="327">
        <v>0</v>
      </c>
      <c r="H173" s="327">
        <v>0</v>
      </c>
      <c r="I173" s="327">
        <v>0</v>
      </c>
      <c r="J173" s="233" t="str">
        <f t="shared" si="21"/>
        <v/>
      </c>
      <c r="K173" s="233" t="str">
        <f t="shared" si="22"/>
        <v/>
      </c>
      <c r="L173" s="233">
        <f t="shared" si="23"/>
        <v>-1</v>
      </c>
      <c r="M173" s="233">
        <f t="shared" si="24"/>
        <v>-1</v>
      </c>
    </row>
    <row r="174" spans="1:13" x14ac:dyDescent="0.2">
      <c r="A174" s="342" t="s">
        <v>650</v>
      </c>
      <c r="B174" s="343">
        <v>0</v>
      </c>
      <c r="C174" s="343">
        <v>0</v>
      </c>
      <c r="D174" s="343">
        <v>1</v>
      </c>
      <c r="E174" s="343">
        <v>1</v>
      </c>
      <c r="F174" s="343">
        <v>0</v>
      </c>
      <c r="G174" s="343">
        <v>0</v>
      </c>
      <c r="H174" s="343">
        <v>0</v>
      </c>
      <c r="I174" s="343">
        <v>0</v>
      </c>
      <c r="J174" s="344" t="str">
        <f t="shared" si="21"/>
        <v/>
      </c>
      <c r="K174" s="344" t="str">
        <f t="shared" si="22"/>
        <v/>
      </c>
      <c r="L174" s="344">
        <f t="shared" si="23"/>
        <v>-1</v>
      </c>
      <c r="M174" s="344">
        <f t="shared" si="24"/>
        <v>-1</v>
      </c>
    </row>
    <row r="175" spans="1:13" x14ac:dyDescent="0.2">
      <c r="A175" s="52"/>
      <c r="B175" s="53"/>
      <c r="C175" s="53"/>
      <c r="D175" s="53"/>
      <c r="E175" s="53"/>
      <c r="F175" s="53"/>
      <c r="G175" s="53"/>
      <c r="H175" s="53"/>
      <c r="I175" s="53"/>
      <c r="J175" s="168"/>
      <c r="K175" s="168"/>
      <c r="L175" s="168"/>
      <c r="M175" s="232" t="s">
        <v>137</v>
      </c>
    </row>
    <row r="176" spans="1:13" x14ac:dyDescent="0.2">
      <c r="A176" s="12" t="s">
        <v>97</v>
      </c>
    </row>
    <row r="177" spans="1:17" x14ac:dyDescent="0.2">
      <c r="A177" s="10" t="s">
        <v>560</v>
      </c>
      <c r="B177" s="47"/>
      <c r="C177" s="47"/>
      <c r="D177" s="47"/>
      <c r="E177" s="47"/>
      <c r="F177" s="47"/>
      <c r="G177" s="47"/>
      <c r="H177" s="47"/>
      <c r="I177" s="47"/>
      <c r="J177" s="10"/>
      <c r="K177" s="10"/>
      <c r="L177" s="10"/>
      <c r="M177" s="10"/>
      <c r="N177" s="10"/>
      <c r="O177" s="10"/>
      <c r="P177" s="10"/>
      <c r="Q177" s="10"/>
    </row>
    <row r="178" spans="1:17" x14ac:dyDescent="0.2">
      <c r="A178" s="42" t="s">
        <v>651</v>
      </c>
      <c r="B178" s="42"/>
      <c r="C178" s="42"/>
      <c r="D178" s="42"/>
      <c r="E178" s="42"/>
      <c r="F178" s="42"/>
      <c r="G178" s="42"/>
      <c r="H178" s="42"/>
      <c r="I178" s="42"/>
      <c r="J178" s="42"/>
      <c r="K178" s="42"/>
      <c r="L178" s="42"/>
      <c r="M178" s="10"/>
      <c r="N178" s="10"/>
      <c r="O178" s="10"/>
      <c r="P178" s="10"/>
      <c r="Q178" s="10"/>
    </row>
    <row r="179" spans="1:17" x14ac:dyDescent="0.2">
      <c r="A179" s="10"/>
      <c r="B179" s="47"/>
      <c r="C179" s="47"/>
      <c r="D179" s="47"/>
      <c r="E179" s="47"/>
      <c r="F179" s="47"/>
      <c r="G179" s="47"/>
      <c r="H179" s="47"/>
      <c r="I179" s="47"/>
      <c r="J179" s="10"/>
      <c r="K179" s="10"/>
      <c r="L179" s="10"/>
      <c r="M179" s="10"/>
      <c r="N179" s="10"/>
      <c r="O179" s="10"/>
      <c r="P179" s="10"/>
      <c r="Q179" s="10"/>
    </row>
    <row r="180" spans="1:17" ht="29.25" customHeight="1" x14ac:dyDescent="0.2">
      <c r="A180" s="10"/>
      <c r="B180" s="47"/>
      <c r="C180" s="47"/>
      <c r="D180" s="47"/>
      <c r="E180" s="47"/>
      <c r="F180" s="47"/>
      <c r="G180" s="47"/>
      <c r="H180" s="47"/>
      <c r="I180" s="47"/>
      <c r="J180" s="10"/>
      <c r="K180" s="10"/>
      <c r="L180" s="10"/>
      <c r="M180" s="10"/>
      <c r="N180" s="10"/>
      <c r="O180" s="10"/>
      <c r="P180" s="10"/>
      <c r="Q180" s="10"/>
    </row>
  </sheetData>
  <phoneticPr fontId="30" type="noConversion"/>
  <hyperlinks>
    <hyperlink ref="N1" location="Contents!A1" display="Contents" xr:uid="{AAA95458-F74F-444A-A0A5-85E49213B467}"/>
    <hyperlink ref="N2" location="Notes!A1" display="Notes" xr:uid="{073B2DB8-E759-49BD-AFF2-A472B2713E95}"/>
  </hyperlinks>
  <pageMargins left="0.7" right="0.7" top="0.75" bottom="0.75" header="0.3" footer="0.3"/>
  <pageSetup orientation="portrait" r:id="rId1"/>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26452-148A-45EA-87B2-5ECA55C40FB5}">
  <dimension ref="A1:O104"/>
  <sheetViews>
    <sheetView workbookViewId="0">
      <selection activeCell="K4" sqref="K4"/>
    </sheetView>
  </sheetViews>
  <sheetFormatPr defaultColWidth="8.77734375" defaultRowHeight="15" x14ac:dyDescent="0.2"/>
  <cols>
    <col min="1" max="1" width="28.44140625" style="5" customWidth="1"/>
    <col min="2" max="2" width="15" style="14" customWidth="1"/>
    <col min="3" max="3" width="15.6640625" style="14" customWidth="1"/>
    <col min="4" max="4" width="16.88671875" style="14" customWidth="1"/>
    <col min="5" max="5" width="14.21875" style="14" customWidth="1"/>
    <col min="6" max="6" width="14.44140625" style="14" customWidth="1"/>
    <col min="7" max="7" width="11.77734375" style="14" customWidth="1"/>
    <col min="8" max="8" width="9" style="14" customWidth="1"/>
    <col min="9" max="9" width="11.6640625" style="14" customWidth="1"/>
    <col min="10" max="10" width="11.21875" style="5" customWidth="1"/>
    <col min="11" max="11" width="10.44140625" style="5" customWidth="1"/>
    <col min="12" max="12" width="10.6640625" style="5" customWidth="1"/>
    <col min="13" max="13" width="11.44140625" style="5" customWidth="1"/>
    <col min="14" max="16384" width="8.77734375" style="5"/>
  </cols>
  <sheetData>
    <row r="1" spans="1:15" ht="17.25" x14ac:dyDescent="0.25">
      <c r="A1" s="6" t="s">
        <v>652</v>
      </c>
      <c r="J1" s="14"/>
      <c r="K1" s="14"/>
      <c r="L1" s="14"/>
      <c r="M1" s="14"/>
      <c r="N1" s="70" t="s">
        <v>122</v>
      </c>
      <c r="O1" s="6"/>
    </row>
    <row r="2" spans="1:15" s="34" customFormat="1" ht="31.5" customHeight="1" x14ac:dyDescent="0.2">
      <c r="A2" s="89" t="s">
        <v>283</v>
      </c>
      <c r="B2" s="131"/>
      <c r="C2" s="131"/>
      <c r="D2" s="131"/>
      <c r="E2" s="131"/>
      <c r="F2" s="131"/>
      <c r="G2" s="131"/>
      <c r="H2" s="131"/>
      <c r="I2" s="131"/>
      <c r="J2" s="131"/>
      <c r="K2" s="131"/>
      <c r="L2" s="131"/>
      <c r="M2" s="131"/>
      <c r="N2" s="88" t="s">
        <v>97</v>
      </c>
      <c r="O2" s="64"/>
    </row>
    <row r="3" spans="1:15" s="17" customFormat="1" ht="86.25" customHeight="1" x14ac:dyDescent="0.25">
      <c r="A3" s="94" t="s">
        <v>653</v>
      </c>
      <c r="B3" s="130" t="s">
        <v>564</v>
      </c>
      <c r="C3" s="130" t="s">
        <v>547</v>
      </c>
      <c r="D3" s="130" t="s">
        <v>654</v>
      </c>
      <c r="E3" s="259" t="s">
        <v>655</v>
      </c>
      <c r="F3" s="130" t="s">
        <v>550</v>
      </c>
      <c r="G3" s="130" t="s">
        <v>551</v>
      </c>
      <c r="H3" s="130" t="s">
        <v>656</v>
      </c>
      <c r="I3" s="259" t="s">
        <v>657</v>
      </c>
      <c r="J3" s="130" t="s">
        <v>554</v>
      </c>
      <c r="K3" s="130" t="s">
        <v>555</v>
      </c>
      <c r="L3" s="130" t="s">
        <v>658</v>
      </c>
      <c r="M3" s="130" t="s">
        <v>659</v>
      </c>
    </row>
    <row r="4" spans="1:15" s="193" customFormat="1" ht="57.75" customHeight="1" x14ac:dyDescent="0.2">
      <c r="A4" s="196" t="s">
        <v>279</v>
      </c>
      <c r="B4" s="197">
        <f t="shared" ref="B4:I4" si="0">SUM(B5:B98)</f>
        <v>29125</v>
      </c>
      <c r="C4" s="197">
        <f t="shared" si="0"/>
        <v>69463</v>
      </c>
      <c r="D4" s="197">
        <f t="shared" si="0"/>
        <v>27515</v>
      </c>
      <c r="E4" s="197">
        <f t="shared" si="0"/>
        <v>66829</v>
      </c>
      <c r="F4" s="197">
        <f t="shared" si="0"/>
        <v>29662</v>
      </c>
      <c r="G4" s="197">
        <f t="shared" si="0"/>
        <v>72164</v>
      </c>
      <c r="H4" s="197">
        <f t="shared" si="0"/>
        <v>29765</v>
      </c>
      <c r="I4" s="197">
        <f t="shared" si="0"/>
        <v>72251</v>
      </c>
      <c r="J4" s="198">
        <f>(Table2542[[#This Row],[Applications filed, 2025]]-Table2542[[#This Row],[Applications filed, 2024]])/Table2542[[#This Row],[Applications filed, 2024]]</f>
        <v>1.8437768240343346E-2</v>
      </c>
      <c r="K4" s="198">
        <f>(Table2542[[#This Row],[Total classes in application, 2025]]-Table2542[[#This Row],[Total classes in application, 2024]])/Table2542[[#This Row],[Total classes in application, 2024]]</f>
        <v>3.8884010192476573E-2</v>
      </c>
      <c r="L4" s="198">
        <f>(Table2542[[#This Row],[Trade Marks protected, 2025]]-Table2542[[#This Row],[Trade Marks protected, 2024]])/Table2542[[#This Row],[Trade Marks protected, 2024]]</f>
        <v>8.1773578048337264E-2</v>
      </c>
      <c r="M4" s="198">
        <f>(Table2542[[#This Row],[Total classes protected, 2025]]-Table2542[[#This Row],[Total classes protected, 2024]])/Table2542[[#This Row],[Total classes protected, 2024]]</f>
        <v>8.1132442502506397E-2</v>
      </c>
    </row>
    <row r="5" spans="1:15" x14ac:dyDescent="0.2">
      <c r="A5" s="9" t="s">
        <v>173</v>
      </c>
      <c r="B5" s="49">
        <v>7154</v>
      </c>
      <c r="C5" s="49">
        <v>12799</v>
      </c>
      <c r="D5" s="49">
        <v>6445</v>
      </c>
      <c r="E5" s="49">
        <v>11717</v>
      </c>
      <c r="F5" s="49">
        <v>7650</v>
      </c>
      <c r="G5" s="49">
        <v>14196</v>
      </c>
      <c r="H5" s="49">
        <v>7458</v>
      </c>
      <c r="I5" s="49">
        <v>13812</v>
      </c>
      <c r="J5" s="158">
        <f>(Table2542[[#This Row],[Applications filed, 2025]]-Table2542[[#This Row],[Applications filed, 2024]])/Table2542[[#This Row],[Applications filed, 2024]]</f>
        <v>6.9331842325971491E-2</v>
      </c>
      <c r="K5" s="157">
        <f>(Table2542[[#This Row],[Total classes in application, 2025]]-Table2542[[#This Row],[Total classes in application, 2024]])/Table2542[[#This Row],[Total classes in application, 2024]]</f>
        <v>0.10914915227752169</v>
      </c>
      <c r="L5" s="157">
        <f>(Table2542[[#This Row],[Trade Marks protected, 2025]]-Table2542[[#This Row],[Trade Marks protected, 2024]])/Table2542[[#This Row],[Trade Marks protected, 2024]]</f>
        <v>0.15717610550814584</v>
      </c>
      <c r="M5" s="157">
        <f>(Table2542[[#This Row],[Total classes protected, 2025]]-Table2542[[#This Row],[Total classes protected, 2024]])/Table2542[[#This Row],[Total classes protected, 2024]]</f>
        <v>0.17880003413843135</v>
      </c>
    </row>
    <row r="6" spans="1:15" x14ac:dyDescent="0.2">
      <c r="A6" s="9" t="s">
        <v>660</v>
      </c>
      <c r="B6" s="49">
        <v>5226</v>
      </c>
      <c r="C6" s="49">
        <v>15398</v>
      </c>
      <c r="D6" s="49">
        <v>5261</v>
      </c>
      <c r="E6" s="49">
        <v>15610</v>
      </c>
      <c r="F6" s="49">
        <v>5545</v>
      </c>
      <c r="G6" s="49">
        <v>16888</v>
      </c>
      <c r="H6" s="49">
        <v>5453</v>
      </c>
      <c r="I6" s="49">
        <v>16103</v>
      </c>
      <c r="J6" s="158">
        <f>(Table2542[[#This Row],[Applications filed, 2025]]-Table2542[[#This Row],[Applications filed, 2024]])/Table2542[[#This Row],[Applications filed, 2024]]</f>
        <v>6.1040949100650596E-2</v>
      </c>
      <c r="K6" s="157">
        <f>(Table2542[[#This Row],[Total classes in application, 2025]]-Table2542[[#This Row],[Total classes in application, 2024]])/Table2542[[#This Row],[Total classes in application, 2024]]</f>
        <v>9.6765813742044418E-2</v>
      </c>
      <c r="L6" s="157">
        <f>(Table2542[[#This Row],[Trade Marks protected, 2025]]-Table2542[[#This Row],[Trade Marks protected, 2024]])/Table2542[[#This Row],[Trade Marks protected, 2024]]</f>
        <v>3.6494962934803268E-2</v>
      </c>
      <c r="M6" s="157">
        <f>(Table2542[[#This Row],[Total classes protected, 2025]]-Table2542[[#This Row],[Total classes protected, 2024]])/Table2542[[#This Row],[Total classes protected, 2024]]</f>
        <v>3.1582319026265217E-2</v>
      </c>
    </row>
    <row r="7" spans="1:15" x14ac:dyDescent="0.2">
      <c r="A7" s="9" t="s">
        <v>568</v>
      </c>
      <c r="B7" s="49">
        <v>2043</v>
      </c>
      <c r="C7" s="49">
        <v>5566</v>
      </c>
      <c r="D7" s="49">
        <v>2005</v>
      </c>
      <c r="E7" s="49">
        <v>5695</v>
      </c>
      <c r="F7" s="49">
        <v>1931</v>
      </c>
      <c r="G7" s="49">
        <v>5236</v>
      </c>
      <c r="H7" s="49">
        <v>2002</v>
      </c>
      <c r="I7" s="49">
        <v>5541</v>
      </c>
      <c r="J7" s="158">
        <f>(Table2542[[#This Row],[Applications filed, 2025]]-Table2542[[#This Row],[Applications filed, 2024]])/Table2542[[#This Row],[Applications filed, 2024]]</f>
        <v>-5.4821341164953498E-2</v>
      </c>
      <c r="K7" s="157">
        <f>(Table2542[[#This Row],[Total classes in application, 2025]]-Table2542[[#This Row],[Total classes in application, 2024]])/Table2542[[#This Row],[Total classes in application, 2024]]</f>
        <v>-5.9288537549407112E-2</v>
      </c>
      <c r="L7" s="157">
        <f>(Table2542[[#This Row],[Trade Marks protected, 2025]]-Table2542[[#This Row],[Trade Marks protected, 2024]])/Table2542[[#This Row],[Trade Marks protected, 2024]]</f>
        <v>-1.4962593516209476E-3</v>
      </c>
      <c r="M7" s="157">
        <f>(Table2542[[#This Row],[Total classes protected, 2025]]-Table2542[[#This Row],[Total classes protected, 2024]])/Table2542[[#This Row],[Total classes protected, 2024]]</f>
        <v>-2.7041264266900789E-2</v>
      </c>
    </row>
    <row r="8" spans="1:15" x14ac:dyDescent="0.2">
      <c r="A8" s="9" t="s">
        <v>174</v>
      </c>
      <c r="B8" s="49">
        <v>1921</v>
      </c>
      <c r="C8" s="49">
        <v>3181</v>
      </c>
      <c r="D8" s="49">
        <v>1724</v>
      </c>
      <c r="E8" s="49">
        <v>2939</v>
      </c>
      <c r="F8" s="49">
        <v>1881</v>
      </c>
      <c r="G8" s="49">
        <v>3264</v>
      </c>
      <c r="H8" s="49">
        <v>1928</v>
      </c>
      <c r="I8" s="49">
        <v>3291</v>
      </c>
      <c r="J8" s="158">
        <f>(Table2542[[#This Row],[Applications filed, 2025]]-Table2542[[#This Row],[Applications filed, 2024]])/Table2542[[#This Row],[Applications filed, 2024]]</f>
        <v>-2.0822488287350338E-2</v>
      </c>
      <c r="K8" s="157">
        <f>(Table2542[[#This Row],[Total classes in application, 2025]]-Table2542[[#This Row],[Total classes in application, 2024]])/Table2542[[#This Row],[Total classes in application, 2024]]</f>
        <v>2.6092423766111286E-2</v>
      </c>
      <c r="L8" s="157">
        <f>(Table2542[[#This Row],[Trade Marks protected, 2025]]-Table2542[[#This Row],[Trade Marks protected, 2024]])/Table2542[[#This Row],[Trade Marks protected, 2024]]</f>
        <v>0.11832946635730858</v>
      </c>
      <c r="M8" s="157">
        <f>(Table2542[[#This Row],[Total classes protected, 2025]]-Table2542[[#This Row],[Total classes protected, 2024]])/Table2542[[#This Row],[Total classes protected, 2024]]</f>
        <v>0.11976862878530112</v>
      </c>
    </row>
    <row r="9" spans="1:15" x14ac:dyDescent="0.2">
      <c r="A9" s="9" t="s">
        <v>175</v>
      </c>
      <c r="B9" s="49">
        <v>1635</v>
      </c>
      <c r="C9" s="49">
        <v>5431</v>
      </c>
      <c r="D9" s="49">
        <v>1522</v>
      </c>
      <c r="E9" s="49">
        <v>5032</v>
      </c>
      <c r="F9" s="49">
        <v>1657</v>
      </c>
      <c r="G9" s="49">
        <v>5714</v>
      </c>
      <c r="H9" s="49">
        <v>1744</v>
      </c>
      <c r="I9" s="49">
        <v>6010</v>
      </c>
      <c r="J9" s="158">
        <f>(Table2542[[#This Row],[Applications filed, 2025]]-Table2542[[#This Row],[Applications filed, 2024]])/Table2542[[#This Row],[Applications filed, 2024]]</f>
        <v>1.345565749235474E-2</v>
      </c>
      <c r="K9" s="157">
        <f>(Table2542[[#This Row],[Total classes in application, 2025]]-Table2542[[#This Row],[Total classes in application, 2024]])/Table2542[[#This Row],[Total classes in application, 2024]]</f>
        <v>5.210826735407844E-2</v>
      </c>
      <c r="L9" s="157">
        <f>(Table2542[[#This Row],[Trade Marks protected, 2025]]-Table2542[[#This Row],[Trade Marks protected, 2024]])/Table2542[[#This Row],[Trade Marks protected, 2024]]</f>
        <v>0.14586070959264127</v>
      </c>
      <c r="M9" s="157">
        <f>(Table2542[[#This Row],[Total classes protected, 2025]]-Table2542[[#This Row],[Total classes protected, 2024]])/Table2542[[#This Row],[Total classes protected, 2024]]</f>
        <v>0.19435612082670906</v>
      </c>
    </row>
    <row r="10" spans="1:15" x14ac:dyDescent="0.2">
      <c r="A10" s="9" t="s">
        <v>178</v>
      </c>
      <c r="B10" s="49">
        <v>1717</v>
      </c>
      <c r="C10" s="49">
        <v>4536</v>
      </c>
      <c r="D10" s="49">
        <v>1586</v>
      </c>
      <c r="E10" s="49">
        <v>4160</v>
      </c>
      <c r="F10" s="49">
        <v>1503</v>
      </c>
      <c r="G10" s="49">
        <v>4414</v>
      </c>
      <c r="H10" s="49">
        <v>1613</v>
      </c>
      <c r="I10" s="49">
        <v>4573</v>
      </c>
      <c r="J10" s="158">
        <f>(Table2542[[#This Row],[Applications filed, 2025]]-Table2542[[#This Row],[Applications filed, 2024]])/Table2542[[#This Row],[Applications filed, 2024]]</f>
        <v>-0.12463599301106582</v>
      </c>
      <c r="K10" s="157">
        <f>(Table2542[[#This Row],[Total classes in application, 2025]]-Table2542[[#This Row],[Total classes in application, 2024]])/Table2542[[#This Row],[Total classes in application, 2024]]</f>
        <v>-2.6895943562610228E-2</v>
      </c>
      <c r="L10" s="157">
        <f>(Table2542[[#This Row],[Trade Marks protected, 2025]]-Table2542[[#This Row],[Trade Marks protected, 2024]])/Table2542[[#This Row],[Trade Marks protected, 2024]]</f>
        <v>1.7023959646910468E-2</v>
      </c>
      <c r="M10" s="157">
        <f>(Table2542[[#This Row],[Total classes protected, 2025]]-Table2542[[#This Row],[Total classes protected, 2024]])/Table2542[[#This Row],[Total classes protected, 2024]]</f>
        <v>9.9278846153846148E-2</v>
      </c>
    </row>
    <row r="11" spans="1:15" x14ac:dyDescent="0.2">
      <c r="A11" s="9" t="s">
        <v>176</v>
      </c>
      <c r="B11" s="49">
        <v>1294</v>
      </c>
      <c r="C11" s="49">
        <v>3241</v>
      </c>
      <c r="D11" s="49">
        <v>1215</v>
      </c>
      <c r="E11" s="49">
        <v>3007</v>
      </c>
      <c r="F11" s="49">
        <v>1371</v>
      </c>
      <c r="G11" s="49">
        <v>3024</v>
      </c>
      <c r="H11" s="49">
        <v>1358</v>
      </c>
      <c r="I11" s="49">
        <v>3059</v>
      </c>
      <c r="J11" s="158">
        <f>(Table2542[[#This Row],[Applications filed, 2025]]-Table2542[[#This Row],[Applications filed, 2024]])/Table2542[[#This Row],[Applications filed, 2024]]</f>
        <v>5.9505409582689336E-2</v>
      </c>
      <c r="K11" s="157">
        <f>(Table2542[[#This Row],[Total classes in application, 2025]]-Table2542[[#This Row],[Total classes in application, 2024]])/Table2542[[#This Row],[Total classes in application, 2024]]</f>
        <v>-6.6954643628509725E-2</v>
      </c>
      <c r="L11" s="157">
        <f>(Table2542[[#This Row],[Trade Marks protected, 2025]]-Table2542[[#This Row],[Trade Marks protected, 2024]])/Table2542[[#This Row],[Trade Marks protected, 2024]]</f>
        <v>0.1176954732510288</v>
      </c>
      <c r="M11" s="157">
        <f>(Table2542[[#This Row],[Total classes protected, 2025]]-Table2542[[#This Row],[Total classes protected, 2024]])/Table2542[[#This Row],[Total classes protected, 2024]]</f>
        <v>1.7292983039574328E-2</v>
      </c>
    </row>
    <row r="12" spans="1:15" x14ac:dyDescent="0.2">
      <c r="A12" s="9" t="s">
        <v>189</v>
      </c>
      <c r="B12" s="49">
        <v>1227</v>
      </c>
      <c r="C12" s="49">
        <v>2941</v>
      </c>
      <c r="D12" s="49">
        <v>1181</v>
      </c>
      <c r="E12" s="49">
        <v>2775</v>
      </c>
      <c r="F12" s="49">
        <v>1201</v>
      </c>
      <c r="G12" s="49">
        <v>2759</v>
      </c>
      <c r="H12" s="49">
        <v>1206</v>
      </c>
      <c r="I12" s="49">
        <v>2879</v>
      </c>
      <c r="J12" s="158">
        <f>(Table2542[[#This Row],[Applications filed, 2025]]-Table2542[[#This Row],[Applications filed, 2024]])/Table2542[[#This Row],[Applications filed, 2024]]</f>
        <v>-2.1189894050529748E-2</v>
      </c>
      <c r="K12" s="157">
        <f>(Table2542[[#This Row],[Total classes in application, 2025]]-Table2542[[#This Row],[Total classes in application, 2024]])/Table2542[[#This Row],[Total classes in application, 2024]]</f>
        <v>-6.1883713022781367E-2</v>
      </c>
      <c r="L12" s="157">
        <f>(Table2542[[#This Row],[Trade Marks protected, 2025]]-Table2542[[#This Row],[Trade Marks protected, 2024]])/Table2542[[#This Row],[Trade Marks protected, 2024]]</f>
        <v>2.1168501270110076E-2</v>
      </c>
      <c r="M12" s="157">
        <f>(Table2542[[#This Row],[Total classes protected, 2025]]-Table2542[[#This Row],[Total classes protected, 2024]])/Table2542[[#This Row],[Total classes protected, 2024]]</f>
        <v>3.7477477477477476E-2</v>
      </c>
    </row>
    <row r="13" spans="1:15" x14ac:dyDescent="0.2">
      <c r="A13" s="9" t="s">
        <v>661</v>
      </c>
      <c r="B13" s="49">
        <v>887</v>
      </c>
      <c r="C13" s="49">
        <v>2295</v>
      </c>
      <c r="D13" s="49">
        <v>891</v>
      </c>
      <c r="E13" s="49">
        <v>2216</v>
      </c>
      <c r="F13" s="49">
        <v>1023</v>
      </c>
      <c r="G13" s="49">
        <v>2543</v>
      </c>
      <c r="H13" s="49">
        <v>965</v>
      </c>
      <c r="I13" s="49">
        <v>2445</v>
      </c>
      <c r="J13" s="158">
        <f>(Table2542[[#This Row],[Applications filed, 2025]]-Table2542[[#This Row],[Applications filed, 2024]])/Table2542[[#This Row],[Applications filed, 2024]]</f>
        <v>0.15332581736189402</v>
      </c>
      <c r="K13" s="157">
        <f>(Table2542[[#This Row],[Total classes in application, 2025]]-Table2542[[#This Row],[Total classes in application, 2024]])/Table2542[[#This Row],[Total classes in application, 2024]]</f>
        <v>0.10806100217864924</v>
      </c>
      <c r="L13" s="157">
        <f>(Table2542[[#This Row],[Trade Marks protected, 2025]]-Table2542[[#This Row],[Trade Marks protected, 2024]])/Table2542[[#This Row],[Trade Marks protected, 2024]]</f>
        <v>8.3052749719416383E-2</v>
      </c>
      <c r="M13" s="157">
        <f>(Table2542[[#This Row],[Total classes protected, 2025]]-Table2542[[#This Row],[Total classes protected, 2024]])/Table2542[[#This Row],[Total classes protected, 2024]]</f>
        <v>0.10333935018050541</v>
      </c>
    </row>
    <row r="14" spans="1:15" x14ac:dyDescent="0.2">
      <c r="A14" s="9" t="s">
        <v>197</v>
      </c>
      <c r="B14" s="49">
        <v>918</v>
      </c>
      <c r="C14" s="49">
        <v>2356</v>
      </c>
      <c r="D14" s="49">
        <v>905</v>
      </c>
      <c r="E14" s="49">
        <v>2369</v>
      </c>
      <c r="F14" s="49">
        <v>996</v>
      </c>
      <c r="G14" s="49">
        <v>2571</v>
      </c>
      <c r="H14" s="49">
        <v>1027</v>
      </c>
      <c r="I14" s="49">
        <v>2683</v>
      </c>
      <c r="J14" s="158">
        <f>(Table2542[[#This Row],[Applications filed, 2025]]-Table2542[[#This Row],[Applications filed, 2024]])/Table2542[[#This Row],[Applications filed, 2024]]</f>
        <v>8.4967320261437912E-2</v>
      </c>
      <c r="K14" s="157">
        <f>(Table2542[[#This Row],[Total classes in application, 2025]]-Table2542[[#This Row],[Total classes in application, 2024]])/Table2542[[#This Row],[Total classes in application, 2024]]</f>
        <v>9.1256366723259763E-2</v>
      </c>
      <c r="L14" s="157">
        <f>(Table2542[[#This Row],[Trade Marks protected, 2025]]-Table2542[[#This Row],[Trade Marks protected, 2024]])/Table2542[[#This Row],[Trade Marks protected, 2024]]</f>
        <v>0.13480662983425415</v>
      </c>
      <c r="M14" s="157">
        <f>(Table2542[[#This Row],[Total classes protected, 2025]]-Table2542[[#This Row],[Total classes protected, 2024]])/Table2542[[#This Row],[Total classes protected, 2024]]</f>
        <v>0.13254537779653863</v>
      </c>
    </row>
    <row r="15" spans="1:15" x14ac:dyDescent="0.2">
      <c r="A15" s="9" t="s">
        <v>569</v>
      </c>
      <c r="B15" s="49">
        <v>692</v>
      </c>
      <c r="C15" s="49">
        <v>1292</v>
      </c>
      <c r="D15" s="49">
        <v>650</v>
      </c>
      <c r="E15" s="49">
        <v>1205</v>
      </c>
      <c r="F15" s="49">
        <v>697</v>
      </c>
      <c r="G15" s="49">
        <v>1380</v>
      </c>
      <c r="H15" s="49">
        <v>719</v>
      </c>
      <c r="I15" s="49">
        <v>1424</v>
      </c>
      <c r="J15" s="158">
        <f>(Table2542[[#This Row],[Applications filed, 2025]]-Table2542[[#This Row],[Applications filed, 2024]])/Table2542[[#This Row],[Applications filed, 2024]]</f>
        <v>7.2254335260115606E-3</v>
      </c>
      <c r="K15" s="157">
        <f>(Table2542[[#This Row],[Total classes in application, 2025]]-Table2542[[#This Row],[Total classes in application, 2024]])/Table2542[[#This Row],[Total classes in application, 2024]]</f>
        <v>6.8111455108359129E-2</v>
      </c>
      <c r="L15" s="157">
        <f>(Table2542[[#This Row],[Trade Marks protected, 2025]]-Table2542[[#This Row],[Trade Marks protected, 2024]])/Table2542[[#This Row],[Trade Marks protected, 2024]]</f>
        <v>0.10615384615384615</v>
      </c>
      <c r="M15" s="157">
        <f>(Table2542[[#This Row],[Total classes protected, 2025]]-Table2542[[#This Row],[Total classes protected, 2024]])/Table2542[[#This Row],[Total classes protected, 2024]]</f>
        <v>0.18174273858921161</v>
      </c>
    </row>
    <row r="16" spans="1:15" x14ac:dyDescent="0.2">
      <c r="A16" s="9" t="s">
        <v>570</v>
      </c>
      <c r="B16" s="49">
        <v>643</v>
      </c>
      <c r="C16" s="49">
        <v>1444</v>
      </c>
      <c r="D16" s="49">
        <v>605</v>
      </c>
      <c r="E16" s="49">
        <v>1310</v>
      </c>
      <c r="F16" s="49">
        <v>540</v>
      </c>
      <c r="G16" s="49">
        <v>1252</v>
      </c>
      <c r="H16" s="49">
        <v>592</v>
      </c>
      <c r="I16" s="49">
        <v>1369</v>
      </c>
      <c r="J16" s="158">
        <f>(Table2542[[#This Row],[Applications filed, 2025]]-Table2542[[#This Row],[Applications filed, 2024]])/Table2542[[#This Row],[Applications filed, 2024]]</f>
        <v>-0.16018662519440124</v>
      </c>
      <c r="K16" s="157">
        <f>(Table2542[[#This Row],[Total classes in application, 2025]]-Table2542[[#This Row],[Total classes in application, 2024]])/Table2542[[#This Row],[Total classes in application, 2024]]</f>
        <v>-0.1329639889196676</v>
      </c>
      <c r="L16" s="157">
        <f>(Table2542[[#This Row],[Trade Marks protected, 2025]]-Table2542[[#This Row],[Trade Marks protected, 2024]])/Table2542[[#This Row],[Trade Marks protected, 2024]]</f>
        <v>-2.1487603305785124E-2</v>
      </c>
      <c r="M16" s="157">
        <f>(Table2542[[#This Row],[Total classes protected, 2025]]-Table2542[[#This Row],[Total classes protected, 2024]])/Table2542[[#This Row],[Total classes protected, 2024]]</f>
        <v>4.5038167938931298E-2</v>
      </c>
    </row>
    <row r="17" spans="1:13" x14ac:dyDescent="0.2">
      <c r="A17" s="9" t="s">
        <v>183</v>
      </c>
      <c r="B17" s="49">
        <v>421</v>
      </c>
      <c r="C17" s="49">
        <v>1016</v>
      </c>
      <c r="D17" s="49">
        <v>375</v>
      </c>
      <c r="E17" s="49">
        <v>918</v>
      </c>
      <c r="F17" s="49">
        <v>448</v>
      </c>
      <c r="G17" s="49">
        <v>1119</v>
      </c>
      <c r="H17" s="49">
        <v>432</v>
      </c>
      <c r="I17" s="49">
        <v>1118</v>
      </c>
      <c r="J17" s="158">
        <f>(Table2542[[#This Row],[Applications filed, 2025]]-Table2542[[#This Row],[Applications filed, 2024]])/Table2542[[#This Row],[Applications filed, 2024]]</f>
        <v>6.413301662707839E-2</v>
      </c>
      <c r="K17" s="157">
        <f>(Table2542[[#This Row],[Total classes in application, 2025]]-Table2542[[#This Row],[Total classes in application, 2024]])/Table2542[[#This Row],[Total classes in application, 2024]]</f>
        <v>0.10137795275590551</v>
      </c>
      <c r="L17" s="157">
        <f>(Table2542[[#This Row],[Trade Marks protected, 2025]]-Table2542[[#This Row],[Trade Marks protected, 2024]])/Table2542[[#This Row],[Trade Marks protected, 2024]]</f>
        <v>0.152</v>
      </c>
      <c r="M17" s="157">
        <f>(Table2542[[#This Row],[Total classes protected, 2025]]-Table2542[[#This Row],[Total classes protected, 2024]])/Table2542[[#This Row],[Total classes protected, 2024]]</f>
        <v>0.2178649237472767</v>
      </c>
    </row>
    <row r="18" spans="1:13" x14ac:dyDescent="0.2">
      <c r="A18" s="9" t="s">
        <v>179</v>
      </c>
      <c r="B18" s="49">
        <v>304</v>
      </c>
      <c r="C18" s="49">
        <v>722</v>
      </c>
      <c r="D18" s="49">
        <v>246</v>
      </c>
      <c r="E18" s="49">
        <v>622</v>
      </c>
      <c r="F18" s="49">
        <v>340</v>
      </c>
      <c r="G18" s="49">
        <v>888</v>
      </c>
      <c r="H18" s="49">
        <v>327</v>
      </c>
      <c r="I18" s="49">
        <v>772</v>
      </c>
      <c r="J18" s="158">
        <f>(Table2542[[#This Row],[Applications filed, 2025]]-Table2542[[#This Row],[Applications filed, 2024]])/Table2542[[#This Row],[Applications filed, 2024]]</f>
        <v>0.11842105263157894</v>
      </c>
      <c r="K18" s="157">
        <f>(Table2542[[#This Row],[Total classes in application, 2025]]-Table2542[[#This Row],[Total classes in application, 2024]])/Table2542[[#This Row],[Total classes in application, 2024]]</f>
        <v>0.22991689750692521</v>
      </c>
      <c r="L18" s="157">
        <f>(Table2542[[#This Row],[Trade Marks protected, 2025]]-Table2542[[#This Row],[Trade Marks protected, 2024]])/Table2542[[#This Row],[Trade Marks protected, 2024]]</f>
        <v>0.32926829268292684</v>
      </c>
      <c r="M18" s="157">
        <f>(Table2542[[#This Row],[Total classes protected, 2025]]-Table2542[[#This Row],[Total classes protected, 2024]])/Table2542[[#This Row],[Total classes protected, 2024]]</f>
        <v>0.24115755627009647</v>
      </c>
    </row>
    <row r="19" spans="1:13" x14ac:dyDescent="0.2">
      <c r="A19" s="9" t="s">
        <v>182</v>
      </c>
      <c r="B19" s="49">
        <v>196</v>
      </c>
      <c r="C19" s="49">
        <v>576</v>
      </c>
      <c r="D19" s="49">
        <v>158</v>
      </c>
      <c r="E19" s="49">
        <v>516</v>
      </c>
      <c r="F19" s="49">
        <v>212</v>
      </c>
      <c r="G19" s="49">
        <v>601</v>
      </c>
      <c r="H19" s="49">
        <v>227</v>
      </c>
      <c r="I19" s="49">
        <v>627</v>
      </c>
      <c r="J19" s="158">
        <f>(Table2542[[#This Row],[Applications filed, 2025]]-Table2542[[#This Row],[Applications filed, 2024]])/Table2542[[#This Row],[Applications filed, 2024]]</f>
        <v>8.1632653061224483E-2</v>
      </c>
      <c r="K19" s="157">
        <f>(Table2542[[#This Row],[Total classes in application, 2025]]-Table2542[[#This Row],[Total classes in application, 2024]])/Table2542[[#This Row],[Total classes in application, 2024]]</f>
        <v>4.3402777777777776E-2</v>
      </c>
      <c r="L19" s="157">
        <f>(Table2542[[#This Row],[Trade Marks protected, 2025]]-Table2542[[#This Row],[Trade Marks protected, 2024]])/Table2542[[#This Row],[Trade Marks protected, 2024]]</f>
        <v>0.43670886075949367</v>
      </c>
      <c r="M19" s="157">
        <f>(Table2542[[#This Row],[Total classes protected, 2025]]-Table2542[[#This Row],[Total classes protected, 2024]])/Table2542[[#This Row],[Total classes protected, 2024]]</f>
        <v>0.21511627906976744</v>
      </c>
    </row>
    <row r="20" spans="1:13" x14ac:dyDescent="0.2">
      <c r="A20" s="9" t="s">
        <v>186</v>
      </c>
      <c r="B20" s="49">
        <v>181</v>
      </c>
      <c r="C20" s="49">
        <v>326</v>
      </c>
      <c r="D20" s="49">
        <v>153</v>
      </c>
      <c r="E20" s="49">
        <v>310</v>
      </c>
      <c r="F20" s="49">
        <v>208</v>
      </c>
      <c r="G20" s="49">
        <v>346</v>
      </c>
      <c r="H20" s="49">
        <v>179</v>
      </c>
      <c r="I20" s="49">
        <v>306</v>
      </c>
      <c r="J20" s="158">
        <f>(Table2542[[#This Row],[Applications filed, 2025]]-Table2542[[#This Row],[Applications filed, 2024]])/Table2542[[#This Row],[Applications filed, 2024]]</f>
        <v>0.14917127071823205</v>
      </c>
      <c r="K20" s="157">
        <f>(Table2542[[#This Row],[Total classes in application, 2025]]-Table2542[[#This Row],[Total classes in application, 2024]])/Table2542[[#This Row],[Total classes in application, 2024]]</f>
        <v>6.1349693251533742E-2</v>
      </c>
      <c r="L20" s="157">
        <f>(Table2542[[#This Row],[Trade Marks protected, 2025]]-Table2542[[#This Row],[Trade Marks protected, 2024]])/Table2542[[#This Row],[Trade Marks protected, 2024]]</f>
        <v>0.16993464052287582</v>
      </c>
      <c r="M20" s="157">
        <f>(Table2542[[#This Row],[Total classes protected, 2025]]-Table2542[[#This Row],[Total classes protected, 2024]])/Table2542[[#This Row],[Total classes protected, 2024]]</f>
        <v>-1.2903225806451613E-2</v>
      </c>
    </row>
    <row r="21" spans="1:13" x14ac:dyDescent="0.2">
      <c r="A21" s="9" t="s">
        <v>190</v>
      </c>
      <c r="B21" s="49">
        <v>236</v>
      </c>
      <c r="C21" s="49">
        <v>468</v>
      </c>
      <c r="D21" s="49">
        <v>256</v>
      </c>
      <c r="E21" s="49">
        <v>524</v>
      </c>
      <c r="F21" s="49">
        <v>200</v>
      </c>
      <c r="G21" s="49">
        <v>402</v>
      </c>
      <c r="H21" s="49">
        <v>199</v>
      </c>
      <c r="I21" s="49">
        <v>405</v>
      </c>
      <c r="J21" s="158">
        <f>(Table2542[[#This Row],[Applications filed, 2025]]-Table2542[[#This Row],[Applications filed, 2024]])/Table2542[[#This Row],[Applications filed, 2024]]</f>
        <v>-0.15254237288135594</v>
      </c>
      <c r="K21" s="157">
        <f>(Table2542[[#This Row],[Total classes in application, 2025]]-Table2542[[#This Row],[Total classes in application, 2024]])/Table2542[[#This Row],[Total classes in application, 2024]]</f>
        <v>-0.14102564102564102</v>
      </c>
      <c r="L21" s="157">
        <f>(Table2542[[#This Row],[Trade Marks protected, 2025]]-Table2542[[#This Row],[Trade Marks protected, 2024]])/Table2542[[#This Row],[Trade Marks protected, 2024]]</f>
        <v>-0.22265625</v>
      </c>
      <c r="M21" s="157">
        <f>(Table2542[[#This Row],[Total classes protected, 2025]]-Table2542[[#This Row],[Total classes protected, 2024]])/Table2542[[#This Row],[Total classes protected, 2024]]</f>
        <v>-0.22709923664122136</v>
      </c>
    </row>
    <row r="22" spans="1:13" x14ac:dyDescent="0.2">
      <c r="A22" s="9" t="s">
        <v>576</v>
      </c>
      <c r="B22" s="49">
        <v>203</v>
      </c>
      <c r="C22" s="49">
        <v>406</v>
      </c>
      <c r="D22" s="49">
        <v>182</v>
      </c>
      <c r="E22" s="49">
        <v>359</v>
      </c>
      <c r="F22" s="49">
        <v>199</v>
      </c>
      <c r="G22" s="49">
        <v>436</v>
      </c>
      <c r="H22" s="49">
        <v>190</v>
      </c>
      <c r="I22" s="49">
        <v>408</v>
      </c>
      <c r="J22" s="158">
        <f>(Table2542[[#This Row],[Applications filed, 2025]]-Table2542[[#This Row],[Applications filed, 2024]])/Table2542[[#This Row],[Applications filed, 2024]]</f>
        <v>-1.9704433497536946E-2</v>
      </c>
      <c r="K22" s="157">
        <f>(Table2542[[#This Row],[Total classes in application, 2025]]-Table2542[[#This Row],[Total classes in application, 2024]])/Table2542[[#This Row],[Total classes in application, 2024]]</f>
        <v>7.3891625615763554E-2</v>
      </c>
      <c r="L22" s="157">
        <f>(Table2542[[#This Row],[Trade Marks protected, 2025]]-Table2542[[#This Row],[Trade Marks protected, 2024]])/Table2542[[#This Row],[Trade Marks protected, 2024]]</f>
        <v>4.3956043956043959E-2</v>
      </c>
      <c r="M22" s="157">
        <f>(Table2542[[#This Row],[Total classes protected, 2025]]-Table2542[[#This Row],[Total classes protected, 2024]])/Table2542[[#This Row],[Total classes protected, 2024]]</f>
        <v>0.13649025069637882</v>
      </c>
    </row>
    <row r="23" spans="1:13" x14ac:dyDescent="0.2">
      <c r="A23" s="9" t="s">
        <v>193</v>
      </c>
      <c r="B23" s="49">
        <v>201</v>
      </c>
      <c r="C23" s="49">
        <v>362</v>
      </c>
      <c r="D23" s="49">
        <v>174</v>
      </c>
      <c r="E23" s="49">
        <v>295</v>
      </c>
      <c r="F23" s="49">
        <v>189</v>
      </c>
      <c r="G23" s="49">
        <v>363</v>
      </c>
      <c r="H23" s="49">
        <v>197</v>
      </c>
      <c r="I23" s="49">
        <v>351</v>
      </c>
      <c r="J23" s="158">
        <f>(Table2542[[#This Row],[Applications filed, 2025]]-Table2542[[#This Row],[Applications filed, 2024]])/Table2542[[#This Row],[Applications filed, 2024]]</f>
        <v>-5.9701492537313432E-2</v>
      </c>
      <c r="K23" s="157">
        <f>(Table2542[[#This Row],[Total classes in application, 2025]]-Table2542[[#This Row],[Total classes in application, 2024]])/Table2542[[#This Row],[Total classes in application, 2024]]</f>
        <v>2.7624309392265192E-3</v>
      </c>
      <c r="L23" s="157">
        <f>(Table2542[[#This Row],[Trade Marks protected, 2025]]-Table2542[[#This Row],[Trade Marks protected, 2024]])/Table2542[[#This Row],[Trade Marks protected, 2024]]</f>
        <v>0.13218390804597702</v>
      </c>
      <c r="M23" s="157">
        <f>(Table2542[[#This Row],[Total classes protected, 2025]]-Table2542[[#This Row],[Total classes protected, 2024]])/Table2542[[#This Row],[Total classes protected, 2024]]</f>
        <v>0.18983050847457628</v>
      </c>
    </row>
    <row r="24" spans="1:13" x14ac:dyDescent="0.2">
      <c r="A24" s="9" t="s">
        <v>208</v>
      </c>
      <c r="B24" s="49">
        <v>174</v>
      </c>
      <c r="C24" s="49">
        <v>534</v>
      </c>
      <c r="D24" s="49">
        <v>153</v>
      </c>
      <c r="E24" s="49">
        <v>472</v>
      </c>
      <c r="F24" s="49">
        <v>176</v>
      </c>
      <c r="G24" s="49">
        <v>514</v>
      </c>
      <c r="H24" s="49">
        <v>192</v>
      </c>
      <c r="I24" s="49">
        <v>575</v>
      </c>
      <c r="J24" s="158">
        <f>(Table2542[[#This Row],[Applications filed, 2025]]-Table2542[[#This Row],[Applications filed, 2024]])/Table2542[[#This Row],[Applications filed, 2024]]</f>
        <v>1.1494252873563218E-2</v>
      </c>
      <c r="K24" s="157">
        <f>(Table2542[[#This Row],[Total classes in application, 2025]]-Table2542[[#This Row],[Total classes in application, 2024]])/Table2542[[#This Row],[Total classes in application, 2024]]</f>
        <v>-3.7453183520599252E-2</v>
      </c>
      <c r="L24" s="157">
        <f>(Table2542[[#This Row],[Trade Marks protected, 2025]]-Table2542[[#This Row],[Trade Marks protected, 2024]])/Table2542[[#This Row],[Trade Marks protected, 2024]]</f>
        <v>0.25490196078431371</v>
      </c>
      <c r="M24" s="157">
        <f>(Table2542[[#This Row],[Total classes protected, 2025]]-Table2542[[#This Row],[Total classes protected, 2024]])/Table2542[[#This Row],[Total classes protected, 2024]]</f>
        <v>0.21822033898305085</v>
      </c>
    </row>
    <row r="25" spans="1:13" x14ac:dyDescent="0.2">
      <c r="A25" s="9" t="s">
        <v>198</v>
      </c>
      <c r="B25" s="49">
        <v>218</v>
      </c>
      <c r="C25" s="49">
        <v>547</v>
      </c>
      <c r="D25" s="49">
        <v>222</v>
      </c>
      <c r="E25" s="49">
        <v>526</v>
      </c>
      <c r="F25" s="49">
        <v>147</v>
      </c>
      <c r="G25" s="49">
        <v>429</v>
      </c>
      <c r="H25" s="49">
        <v>150</v>
      </c>
      <c r="I25" s="49">
        <v>488</v>
      </c>
      <c r="J25" s="158">
        <f>(Table2542[[#This Row],[Applications filed, 2025]]-Table2542[[#This Row],[Applications filed, 2024]])/Table2542[[#This Row],[Applications filed, 2024]]</f>
        <v>-0.3256880733944954</v>
      </c>
      <c r="K25" s="157">
        <f>(Table2542[[#This Row],[Total classes in application, 2025]]-Table2542[[#This Row],[Total classes in application, 2024]])/Table2542[[#This Row],[Total classes in application, 2024]]</f>
        <v>-0.21572212065813529</v>
      </c>
      <c r="L25" s="157">
        <f>(Table2542[[#This Row],[Trade Marks protected, 2025]]-Table2542[[#This Row],[Trade Marks protected, 2024]])/Table2542[[#This Row],[Trade Marks protected, 2024]]</f>
        <v>-0.32432432432432434</v>
      </c>
      <c r="M25" s="157">
        <f>(Table2542[[#This Row],[Total classes protected, 2025]]-Table2542[[#This Row],[Total classes protected, 2024]])/Table2542[[#This Row],[Total classes protected, 2024]]</f>
        <v>-7.2243346007604556E-2</v>
      </c>
    </row>
    <row r="26" spans="1:13" x14ac:dyDescent="0.2">
      <c r="A26" s="9" t="s">
        <v>206</v>
      </c>
      <c r="B26" s="49">
        <v>154</v>
      </c>
      <c r="C26" s="49">
        <v>497</v>
      </c>
      <c r="D26" s="49">
        <v>164</v>
      </c>
      <c r="E26" s="49">
        <v>610</v>
      </c>
      <c r="F26" s="49">
        <v>144</v>
      </c>
      <c r="G26" s="49">
        <v>610</v>
      </c>
      <c r="H26" s="49">
        <v>162</v>
      </c>
      <c r="I26" s="49">
        <v>672</v>
      </c>
      <c r="J26" s="158">
        <f>(Table2542[[#This Row],[Applications filed, 2025]]-Table2542[[#This Row],[Applications filed, 2024]])/Table2542[[#This Row],[Applications filed, 2024]]</f>
        <v>-6.4935064935064929E-2</v>
      </c>
      <c r="K26" s="157">
        <f>(Table2542[[#This Row],[Total classes in application, 2025]]-Table2542[[#This Row],[Total classes in application, 2024]])/Table2542[[#This Row],[Total classes in application, 2024]]</f>
        <v>0.22736418511066397</v>
      </c>
      <c r="L26" s="157">
        <f>(Table2542[[#This Row],[Trade Marks protected, 2025]]-Table2542[[#This Row],[Trade Marks protected, 2024]])/Table2542[[#This Row],[Trade Marks protected, 2024]]</f>
        <v>-1.2195121951219513E-2</v>
      </c>
      <c r="M26" s="157">
        <f>(Table2542[[#This Row],[Total classes protected, 2025]]-Table2542[[#This Row],[Total classes protected, 2024]])/Table2542[[#This Row],[Total classes protected, 2024]]</f>
        <v>0.10163934426229508</v>
      </c>
    </row>
    <row r="27" spans="1:13" x14ac:dyDescent="0.2">
      <c r="A27" s="9" t="s">
        <v>246</v>
      </c>
      <c r="B27" s="49">
        <v>156</v>
      </c>
      <c r="C27" s="49">
        <v>308</v>
      </c>
      <c r="D27" s="49">
        <v>156</v>
      </c>
      <c r="E27" s="49">
        <v>346</v>
      </c>
      <c r="F27" s="49">
        <v>118</v>
      </c>
      <c r="G27" s="49">
        <v>229</v>
      </c>
      <c r="H27" s="49">
        <v>147</v>
      </c>
      <c r="I27" s="49">
        <v>274</v>
      </c>
      <c r="J27" s="158">
        <f>(Table2542[[#This Row],[Applications filed, 2025]]-Table2542[[#This Row],[Applications filed, 2024]])/Table2542[[#This Row],[Applications filed, 2024]]</f>
        <v>-0.24358974358974358</v>
      </c>
      <c r="K27" s="157">
        <f>(Table2542[[#This Row],[Total classes in application, 2025]]-Table2542[[#This Row],[Total classes in application, 2024]])/Table2542[[#This Row],[Total classes in application, 2024]]</f>
        <v>-0.2564935064935065</v>
      </c>
      <c r="L27" s="157">
        <f>(Table2542[[#This Row],[Trade Marks protected, 2025]]-Table2542[[#This Row],[Trade Marks protected, 2024]])/Table2542[[#This Row],[Trade Marks protected, 2024]]</f>
        <v>-5.7692307692307696E-2</v>
      </c>
      <c r="M27" s="157">
        <f>(Table2542[[#This Row],[Total classes protected, 2025]]-Table2542[[#This Row],[Total classes protected, 2024]])/Table2542[[#This Row],[Total classes protected, 2024]]</f>
        <v>-0.20809248554913296</v>
      </c>
    </row>
    <row r="28" spans="1:13" x14ac:dyDescent="0.2">
      <c r="A28" s="9" t="s">
        <v>232</v>
      </c>
      <c r="B28" s="49">
        <v>67</v>
      </c>
      <c r="C28" s="49">
        <v>181</v>
      </c>
      <c r="D28" s="49">
        <v>80</v>
      </c>
      <c r="E28" s="49">
        <v>231</v>
      </c>
      <c r="F28" s="49">
        <v>88</v>
      </c>
      <c r="G28" s="49">
        <v>281</v>
      </c>
      <c r="H28" s="49">
        <v>70</v>
      </c>
      <c r="I28" s="49">
        <v>214</v>
      </c>
      <c r="J28" s="158">
        <f>(Table2542[[#This Row],[Applications filed, 2025]]-Table2542[[#This Row],[Applications filed, 2024]])/Table2542[[#This Row],[Applications filed, 2024]]</f>
        <v>0.31343283582089554</v>
      </c>
      <c r="K28" s="157">
        <f>(Table2542[[#This Row],[Total classes in application, 2025]]-Table2542[[#This Row],[Total classes in application, 2024]])/Table2542[[#This Row],[Total classes in application, 2024]]</f>
        <v>0.5524861878453039</v>
      </c>
      <c r="L28" s="157">
        <f>(Table2542[[#This Row],[Trade Marks protected, 2025]]-Table2542[[#This Row],[Trade Marks protected, 2024]])/Table2542[[#This Row],[Trade Marks protected, 2024]]</f>
        <v>-0.125</v>
      </c>
      <c r="M28" s="157">
        <f>(Table2542[[#This Row],[Total classes protected, 2025]]-Table2542[[#This Row],[Total classes protected, 2024]])/Table2542[[#This Row],[Total classes protected, 2024]]</f>
        <v>-7.3593073593073599E-2</v>
      </c>
    </row>
    <row r="29" spans="1:13" x14ac:dyDescent="0.2">
      <c r="A29" s="9" t="s">
        <v>202</v>
      </c>
      <c r="B29" s="49">
        <v>65</v>
      </c>
      <c r="C29" s="49">
        <v>135</v>
      </c>
      <c r="D29" s="49">
        <v>45</v>
      </c>
      <c r="E29" s="49">
        <v>98</v>
      </c>
      <c r="F29" s="49">
        <v>82</v>
      </c>
      <c r="G29" s="49">
        <v>158</v>
      </c>
      <c r="H29" s="49">
        <v>79</v>
      </c>
      <c r="I29" s="49">
        <v>153</v>
      </c>
      <c r="J29" s="158">
        <f>(Table2542[[#This Row],[Applications filed, 2025]]-Table2542[[#This Row],[Applications filed, 2024]])/Table2542[[#This Row],[Applications filed, 2024]]</f>
        <v>0.26153846153846155</v>
      </c>
      <c r="K29" s="157">
        <f>(Table2542[[#This Row],[Total classes in application, 2025]]-Table2542[[#This Row],[Total classes in application, 2024]])/Table2542[[#This Row],[Total classes in application, 2024]]</f>
        <v>0.17037037037037037</v>
      </c>
      <c r="L29" s="157">
        <f>(Table2542[[#This Row],[Trade Marks protected, 2025]]-Table2542[[#This Row],[Trade Marks protected, 2024]])/Table2542[[#This Row],[Trade Marks protected, 2024]]</f>
        <v>0.75555555555555554</v>
      </c>
      <c r="M29" s="157">
        <f>(Table2542[[#This Row],[Total classes protected, 2025]]-Table2542[[#This Row],[Total classes protected, 2024]])/Table2542[[#This Row],[Total classes protected, 2024]]</f>
        <v>0.56122448979591832</v>
      </c>
    </row>
    <row r="30" spans="1:13" x14ac:dyDescent="0.2">
      <c r="A30" s="9" t="s">
        <v>196</v>
      </c>
      <c r="B30" s="49">
        <v>67</v>
      </c>
      <c r="C30" s="49">
        <v>95</v>
      </c>
      <c r="D30" s="49">
        <v>58</v>
      </c>
      <c r="E30" s="49">
        <v>87</v>
      </c>
      <c r="F30" s="49">
        <v>80</v>
      </c>
      <c r="G30" s="49">
        <v>123</v>
      </c>
      <c r="H30" s="49">
        <v>78</v>
      </c>
      <c r="I30" s="49">
        <v>129</v>
      </c>
      <c r="J30" s="158">
        <f>(Table2542[[#This Row],[Applications filed, 2025]]-Table2542[[#This Row],[Applications filed, 2024]])/Table2542[[#This Row],[Applications filed, 2024]]</f>
        <v>0.19402985074626866</v>
      </c>
      <c r="K30" s="157">
        <f>(Table2542[[#This Row],[Total classes in application, 2025]]-Table2542[[#This Row],[Total classes in application, 2024]])/Table2542[[#This Row],[Total classes in application, 2024]]</f>
        <v>0.29473684210526313</v>
      </c>
      <c r="L30" s="157">
        <f>(Table2542[[#This Row],[Trade Marks protected, 2025]]-Table2542[[#This Row],[Trade Marks protected, 2024]])/Table2542[[#This Row],[Trade Marks protected, 2024]]</f>
        <v>0.34482758620689657</v>
      </c>
      <c r="M30" s="157">
        <f>(Table2542[[#This Row],[Total classes protected, 2025]]-Table2542[[#This Row],[Total classes protected, 2024]])/Table2542[[#This Row],[Total classes protected, 2024]]</f>
        <v>0.48275862068965519</v>
      </c>
    </row>
    <row r="31" spans="1:13" x14ac:dyDescent="0.2">
      <c r="A31" s="9" t="s">
        <v>577</v>
      </c>
      <c r="B31" s="49">
        <v>64</v>
      </c>
      <c r="C31" s="49">
        <v>175</v>
      </c>
      <c r="D31" s="49">
        <v>70</v>
      </c>
      <c r="E31" s="49">
        <v>191</v>
      </c>
      <c r="F31" s="49">
        <v>71</v>
      </c>
      <c r="G31" s="49">
        <v>227</v>
      </c>
      <c r="H31" s="49">
        <v>67</v>
      </c>
      <c r="I31" s="49">
        <v>213</v>
      </c>
      <c r="J31" s="158">
        <f>(Table2542[[#This Row],[Applications filed, 2025]]-Table2542[[#This Row],[Applications filed, 2024]])/Table2542[[#This Row],[Applications filed, 2024]]</f>
        <v>0.109375</v>
      </c>
      <c r="K31" s="157">
        <f>(Table2542[[#This Row],[Total classes in application, 2025]]-Table2542[[#This Row],[Total classes in application, 2024]])/Table2542[[#This Row],[Total classes in application, 2024]]</f>
        <v>0.29714285714285715</v>
      </c>
      <c r="L31" s="157">
        <f>(Table2542[[#This Row],[Trade Marks protected, 2025]]-Table2542[[#This Row],[Trade Marks protected, 2024]])/Table2542[[#This Row],[Trade Marks protected, 2024]]</f>
        <v>-4.2857142857142858E-2</v>
      </c>
      <c r="M31" s="157">
        <f>(Table2542[[#This Row],[Total classes protected, 2025]]-Table2542[[#This Row],[Total classes protected, 2024]])/Table2542[[#This Row],[Total classes protected, 2024]]</f>
        <v>0.11518324607329843</v>
      </c>
    </row>
    <row r="32" spans="1:13" x14ac:dyDescent="0.2">
      <c r="A32" s="9" t="s">
        <v>180</v>
      </c>
      <c r="B32" s="49">
        <v>71</v>
      </c>
      <c r="C32" s="49">
        <v>148</v>
      </c>
      <c r="D32" s="49">
        <v>72</v>
      </c>
      <c r="E32" s="49">
        <v>141</v>
      </c>
      <c r="F32" s="49">
        <v>67</v>
      </c>
      <c r="G32" s="49">
        <v>117</v>
      </c>
      <c r="H32" s="49">
        <v>78</v>
      </c>
      <c r="I32" s="49">
        <v>137</v>
      </c>
      <c r="J32" s="158">
        <f>(Table2542[[#This Row],[Applications filed, 2025]]-Table2542[[#This Row],[Applications filed, 2024]])/Table2542[[#This Row],[Applications filed, 2024]]</f>
        <v>-5.6338028169014086E-2</v>
      </c>
      <c r="K32" s="157">
        <f>(Table2542[[#This Row],[Total classes in application, 2025]]-Table2542[[#This Row],[Total classes in application, 2024]])/Table2542[[#This Row],[Total classes in application, 2024]]</f>
        <v>-0.20945945945945946</v>
      </c>
      <c r="L32" s="157">
        <f>(Table2542[[#This Row],[Trade Marks protected, 2025]]-Table2542[[#This Row],[Trade Marks protected, 2024]])/Table2542[[#This Row],[Trade Marks protected, 2024]]</f>
        <v>8.3333333333333329E-2</v>
      </c>
      <c r="M32" s="157">
        <f>(Table2542[[#This Row],[Total classes protected, 2025]]-Table2542[[#This Row],[Total classes protected, 2024]])/Table2542[[#This Row],[Total classes protected, 2024]]</f>
        <v>-2.8368794326241134E-2</v>
      </c>
    </row>
    <row r="33" spans="1:13" x14ac:dyDescent="0.2">
      <c r="A33" s="9" t="s">
        <v>606</v>
      </c>
      <c r="B33" s="49">
        <v>82</v>
      </c>
      <c r="C33" s="49">
        <v>200</v>
      </c>
      <c r="D33" s="49">
        <v>96</v>
      </c>
      <c r="E33" s="49">
        <v>251</v>
      </c>
      <c r="F33" s="49">
        <v>67</v>
      </c>
      <c r="G33" s="49">
        <v>149</v>
      </c>
      <c r="H33" s="49">
        <v>74</v>
      </c>
      <c r="I33" s="49">
        <v>192</v>
      </c>
      <c r="J33" s="158">
        <f>(Table2542[[#This Row],[Applications filed, 2025]]-Table2542[[#This Row],[Applications filed, 2024]])/Table2542[[#This Row],[Applications filed, 2024]]</f>
        <v>-0.18292682926829268</v>
      </c>
      <c r="K33" s="157">
        <f>(Table2542[[#This Row],[Total classes in application, 2025]]-Table2542[[#This Row],[Total classes in application, 2024]])/Table2542[[#This Row],[Total classes in application, 2024]]</f>
        <v>-0.255</v>
      </c>
      <c r="L33" s="157">
        <f>(Table2542[[#This Row],[Trade Marks protected, 2025]]-Table2542[[#This Row],[Trade Marks protected, 2024]])/Table2542[[#This Row],[Trade Marks protected, 2024]]</f>
        <v>-0.22916666666666666</v>
      </c>
      <c r="M33" s="157">
        <f>(Table2542[[#This Row],[Total classes protected, 2025]]-Table2542[[#This Row],[Total classes protected, 2024]])/Table2542[[#This Row],[Total classes protected, 2024]]</f>
        <v>-0.23505976095617531</v>
      </c>
    </row>
    <row r="34" spans="1:13" x14ac:dyDescent="0.2">
      <c r="A34" s="9" t="s">
        <v>188</v>
      </c>
      <c r="B34" s="49">
        <v>50</v>
      </c>
      <c r="C34" s="49">
        <v>133</v>
      </c>
      <c r="D34" s="49">
        <v>55</v>
      </c>
      <c r="E34" s="49">
        <v>155</v>
      </c>
      <c r="F34" s="49">
        <v>59</v>
      </c>
      <c r="G34" s="49">
        <v>134</v>
      </c>
      <c r="H34" s="49">
        <v>51</v>
      </c>
      <c r="I34" s="49">
        <v>120</v>
      </c>
      <c r="J34" s="158">
        <f>(Table2542[[#This Row],[Applications filed, 2025]]-Table2542[[#This Row],[Applications filed, 2024]])/Table2542[[#This Row],[Applications filed, 2024]]</f>
        <v>0.18</v>
      </c>
      <c r="K34" s="157">
        <f>(Table2542[[#This Row],[Total classes in application, 2025]]-Table2542[[#This Row],[Total classes in application, 2024]])/Table2542[[#This Row],[Total classes in application, 2024]]</f>
        <v>7.5187969924812026E-3</v>
      </c>
      <c r="L34" s="157">
        <f>(Table2542[[#This Row],[Trade Marks protected, 2025]]-Table2542[[#This Row],[Trade Marks protected, 2024]])/Table2542[[#This Row],[Trade Marks protected, 2024]]</f>
        <v>-7.2727272727272724E-2</v>
      </c>
      <c r="M34" s="157">
        <f>(Table2542[[#This Row],[Total classes protected, 2025]]-Table2542[[#This Row],[Total classes protected, 2024]])/Table2542[[#This Row],[Total classes protected, 2024]]</f>
        <v>-0.22580645161290322</v>
      </c>
    </row>
    <row r="35" spans="1:13" x14ac:dyDescent="0.2">
      <c r="A35" s="9" t="s">
        <v>216</v>
      </c>
      <c r="B35" s="49">
        <v>59</v>
      </c>
      <c r="C35" s="49">
        <v>160</v>
      </c>
      <c r="D35" s="49">
        <v>53</v>
      </c>
      <c r="E35" s="49">
        <v>136</v>
      </c>
      <c r="F35" s="49">
        <v>49</v>
      </c>
      <c r="G35" s="49">
        <v>144</v>
      </c>
      <c r="H35" s="49">
        <v>52</v>
      </c>
      <c r="I35" s="49">
        <v>151</v>
      </c>
      <c r="J35" s="158">
        <f>(Table2542[[#This Row],[Applications filed, 2025]]-Table2542[[#This Row],[Applications filed, 2024]])/Table2542[[#This Row],[Applications filed, 2024]]</f>
        <v>-0.16949152542372881</v>
      </c>
      <c r="K35" s="157">
        <f>(Table2542[[#This Row],[Total classes in application, 2025]]-Table2542[[#This Row],[Total classes in application, 2024]])/Table2542[[#This Row],[Total classes in application, 2024]]</f>
        <v>-0.1</v>
      </c>
      <c r="L35" s="157">
        <f>(Table2542[[#This Row],[Trade Marks protected, 2025]]-Table2542[[#This Row],[Trade Marks protected, 2024]])/Table2542[[#This Row],[Trade Marks protected, 2024]]</f>
        <v>-1.8867924528301886E-2</v>
      </c>
      <c r="M35" s="157">
        <f>(Table2542[[#This Row],[Total classes protected, 2025]]-Table2542[[#This Row],[Total classes protected, 2024]])/Table2542[[#This Row],[Total classes protected, 2024]]</f>
        <v>0.11029411764705882</v>
      </c>
    </row>
    <row r="36" spans="1:13" x14ac:dyDescent="0.2">
      <c r="A36" s="9" t="s">
        <v>218</v>
      </c>
      <c r="B36" s="49">
        <v>57</v>
      </c>
      <c r="C36" s="49">
        <v>109</v>
      </c>
      <c r="D36" s="49">
        <v>62</v>
      </c>
      <c r="E36" s="49">
        <v>146</v>
      </c>
      <c r="F36" s="49">
        <v>48</v>
      </c>
      <c r="G36" s="49">
        <v>110</v>
      </c>
      <c r="H36" s="49">
        <v>47</v>
      </c>
      <c r="I36" s="49">
        <v>103</v>
      </c>
      <c r="J36" s="158">
        <f>(Table2542[[#This Row],[Applications filed, 2025]]-Table2542[[#This Row],[Applications filed, 2024]])/Table2542[[#This Row],[Applications filed, 2024]]</f>
        <v>-0.15789473684210525</v>
      </c>
      <c r="K36" s="157">
        <f>(Table2542[[#This Row],[Total classes in application, 2025]]-Table2542[[#This Row],[Total classes in application, 2024]])/Table2542[[#This Row],[Total classes in application, 2024]]</f>
        <v>9.1743119266055051E-3</v>
      </c>
      <c r="L36" s="157">
        <f>(Table2542[[#This Row],[Trade Marks protected, 2025]]-Table2542[[#This Row],[Trade Marks protected, 2024]])/Table2542[[#This Row],[Trade Marks protected, 2024]]</f>
        <v>-0.24193548387096775</v>
      </c>
      <c r="M36" s="157">
        <f>(Table2542[[#This Row],[Total classes protected, 2025]]-Table2542[[#This Row],[Total classes protected, 2024]])/Table2542[[#This Row],[Total classes protected, 2024]]</f>
        <v>-0.29452054794520549</v>
      </c>
    </row>
    <row r="37" spans="1:13" x14ac:dyDescent="0.2">
      <c r="A37" s="9" t="s">
        <v>209</v>
      </c>
      <c r="B37" s="49">
        <v>26</v>
      </c>
      <c r="C37" s="49">
        <v>49</v>
      </c>
      <c r="D37" s="49">
        <v>38</v>
      </c>
      <c r="E37" s="49">
        <v>94</v>
      </c>
      <c r="F37" s="49">
        <v>43</v>
      </c>
      <c r="G37" s="49">
        <v>96</v>
      </c>
      <c r="H37" s="49">
        <v>42</v>
      </c>
      <c r="I37" s="49">
        <v>96</v>
      </c>
      <c r="J37" s="158">
        <f>(Table2542[[#This Row],[Applications filed, 2025]]-Table2542[[#This Row],[Applications filed, 2024]])/Table2542[[#This Row],[Applications filed, 2024]]</f>
        <v>0.65384615384615385</v>
      </c>
      <c r="K37" s="157">
        <f>(Table2542[[#This Row],[Total classes in application, 2025]]-Table2542[[#This Row],[Total classes in application, 2024]])/Table2542[[#This Row],[Total classes in application, 2024]]</f>
        <v>0.95918367346938771</v>
      </c>
      <c r="L37" s="157">
        <f>(Table2542[[#This Row],[Trade Marks protected, 2025]]-Table2542[[#This Row],[Trade Marks protected, 2024]])/Table2542[[#This Row],[Trade Marks protected, 2024]]</f>
        <v>0.10526315789473684</v>
      </c>
      <c r="M37" s="157">
        <f>(Table2542[[#This Row],[Total classes protected, 2025]]-Table2542[[#This Row],[Total classes protected, 2024]])/Table2542[[#This Row],[Total classes protected, 2024]]</f>
        <v>2.1276595744680851E-2</v>
      </c>
    </row>
    <row r="38" spans="1:13" x14ac:dyDescent="0.2">
      <c r="A38" s="9" t="s">
        <v>273</v>
      </c>
      <c r="B38" s="49">
        <v>19</v>
      </c>
      <c r="C38" s="49">
        <v>137</v>
      </c>
      <c r="D38" s="49">
        <v>21</v>
      </c>
      <c r="E38" s="49">
        <v>171</v>
      </c>
      <c r="F38" s="49">
        <v>37</v>
      </c>
      <c r="G38" s="49">
        <v>127</v>
      </c>
      <c r="H38" s="49">
        <v>33</v>
      </c>
      <c r="I38" s="49">
        <v>105</v>
      </c>
      <c r="J38" s="158">
        <f>(Table2542[[#This Row],[Applications filed, 2025]]-Table2542[[#This Row],[Applications filed, 2024]])/Table2542[[#This Row],[Applications filed, 2024]]</f>
        <v>0.94736842105263153</v>
      </c>
      <c r="K38" s="157">
        <f>(Table2542[[#This Row],[Total classes in application, 2025]]-Table2542[[#This Row],[Total classes in application, 2024]])/Table2542[[#This Row],[Total classes in application, 2024]]</f>
        <v>-7.2992700729927001E-2</v>
      </c>
      <c r="L38" s="157">
        <f>(Table2542[[#This Row],[Trade Marks protected, 2025]]-Table2542[[#This Row],[Trade Marks protected, 2024]])/Table2542[[#This Row],[Trade Marks protected, 2024]]</f>
        <v>0.5714285714285714</v>
      </c>
      <c r="M38" s="157">
        <f>(Table2542[[#This Row],[Total classes protected, 2025]]-Table2542[[#This Row],[Total classes protected, 2024]])/Table2542[[#This Row],[Total classes protected, 2024]]</f>
        <v>-0.38596491228070173</v>
      </c>
    </row>
    <row r="39" spans="1:13" x14ac:dyDescent="0.2">
      <c r="A39" s="9" t="s">
        <v>214</v>
      </c>
      <c r="B39" s="49">
        <v>29</v>
      </c>
      <c r="C39" s="49">
        <v>45</v>
      </c>
      <c r="D39" s="49">
        <v>27</v>
      </c>
      <c r="E39" s="49">
        <v>50</v>
      </c>
      <c r="F39" s="49">
        <v>32</v>
      </c>
      <c r="G39" s="49">
        <v>58</v>
      </c>
      <c r="H39" s="49">
        <v>28</v>
      </c>
      <c r="I39" s="49">
        <v>41</v>
      </c>
      <c r="J39" s="158">
        <f>(Table2542[[#This Row],[Applications filed, 2025]]-Table2542[[#This Row],[Applications filed, 2024]])/Table2542[[#This Row],[Applications filed, 2024]]</f>
        <v>0.10344827586206896</v>
      </c>
      <c r="K39" s="157">
        <f>(Table2542[[#This Row],[Total classes in application, 2025]]-Table2542[[#This Row],[Total classes in application, 2024]])/Table2542[[#This Row],[Total classes in application, 2024]]</f>
        <v>0.28888888888888886</v>
      </c>
      <c r="L39" s="157">
        <f>(Table2542[[#This Row],[Trade Marks protected, 2025]]-Table2542[[#This Row],[Trade Marks protected, 2024]])/Table2542[[#This Row],[Trade Marks protected, 2024]]</f>
        <v>3.7037037037037035E-2</v>
      </c>
      <c r="M39" s="157">
        <f>(Table2542[[#This Row],[Total classes protected, 2025]]-Table2542[[#This Row],[Total classes protected, 2024]])/Table2542[[#This Row],[Total classes protected, 2024]]</f>
        <v>-0.18</v>
      </c>
    </row>
    <row r="40" spans="1:13" x14ac:dyDescent="0.2">
      <c r="A40" s="9" t="s">
        <v>261</v>
      </c>
      <c r="B40" s="49">
        <v>73</v>
      </c>
      <c r="C40" s="49">
        <v>119</v>
      </c>
      <c r="D40" s="49">
        <v>55</v>
      </c>
      <c r="E40" s="49">
        <v>98</v>
      </c>
      <c r="F40" s="49">
        <v>29</v>
      </c>
      <c r="G40" s="49">
        <v>53</v>
      </c>
      <c r="H40" s="49">
        <v>41</v>
      </c>
      <c r="I40" s="49">
        <v>69</v>
      </c>
      <c r="J40" s="158">
        <f>(Table2542[[#This Row],[Applications filed, 2025]]-Table2542[[#This Row],[Applications filed, 2024]])/Table2542[[#This Row],[Applications filed, 2024]]</f>
        <v>-0.60273972602739723</v>
      </c>
      <c r="K40" s="157">
        <f>(Table2542[[#This Row],[Total classes in application, 2025]]-Table2542[[#This Row],[Total classes in application, 2024]])/Table2542[[#This Row],[Total classes in application, 2024]]</f>
        <v>-0.55462184873949583</v>
      </c>
      <c r="L40" s="157">
        <f>(Table2542[[#This Row],[Trade Marks protected, 2025]]-Table2542[[#This Row],[Trade Marks protected, 2024]])/Table2542[[#This Row],[Trade Marks protected, 2024]]</f>
        <v>-0.25454545454545452</v>
      </c>
      <c r="M40" s="157">
        <f>(Table2542[[#This Row],[Total classes protected, 2025]]-Table2542[[#This Row],[Total classes protected, 2024]])/Table2542[[#This Row],[Total classes protected, 2024]]</f>
        <v>-0.29591836734693877</v>
      </c>
    </row>
    <row r="41" spans="1:13" x14ac:dyDescent="0.2">
      <c r="A41" s="9" t="s">
        <v>234</v>
      </c>
      <c r="B41" s="49">
        <v>12</v>
      </c>
      <c r="C41" s="49">
        <v>23</v>
      </c>
      <c r="D41" s="49">
        <v>17</v>
      </c>
      <c r="E41" s="49">
        <v>33</v>
      </c>
      <c r="F41" s="49">
        <v>28</v>
      </c>
      <c r="G41" s="49">
        <v>52</v>
      </c>
      <c r="H41" s="49">
        <v>28</v>
      </c>
      <c r="I41" s="49">
        <v>53</v>
      </c>
      <c r="J41" s="158">
        <f>(Table2542[[#This Row],[Applications filed, 2025]]-Table2542[[#This Row],[Applications filed, 2024]])/Table2542[[#This Row],[Applications filed, 2024]]</f>
        <v>1.3333333333333333</v>
      </c>
      <c r="K41" s="157">
        <f>(Table2542[[#This Row],[Total classes in application, 2025]]-Table2542[[#This Row],[Total classes in application, 2024]])/Table2542[[#This Row],[Total classes in application, 2024]]</f>
        <v>1.2608695652173914</v>
      </c>
      <c r="L41" s="157">
        <f>(Table2542[[#This Row],[Trade Marks protected, 2025]]-Table2542[[#This Row],[Trade Marks protected, 2024]])/Table2542[[#This Row],[Trade Marks protected, 2024]]</f>
        <v>0.6470588235294118</v>
      </c>
      <c r="M41" s="157">
        <f>(Table2542[[#This Row],[Total classes protected, 2025]]-Table2542[[#This Row],[Total classes protected, 2024]])/Table2542[[#This Row],[Total classes protected, 2024]]</f>
        <v>0.60606060606060608</v>
      </c>
    </row>
    <row r="42" spans="1:13" x14ac:dyDescent="0.2">
      <c r="A42" s="9" t="s">
        <v>217</v>
      </c>
      <c r="B42" s="49">
        <v>22</v>
      </c>
      <c r="C42" s="49">
        <v>51</v>
      </c>
      <c r="D42" s="49">
        <v>31</v>
      </c>
      <c r="E42" s="49">
        <v>79</v>
      </c>
      <c r="F42" s="49">
        <v>27</v>
      </c>
      <c r="G42" s="49">
        <v>73</v>
      </c>
      <c r="H42" s="49">
        <v>29</v>
      </c>
      <c r="I42" s="49">
        <v>80</v>
      </c>
      <c r="J42" s="158">
        <f>(Table2542[[#This Row],[Applications filed, 2025]]-Table2542[[#This Row],[Applications filed, 2024]])/Table2542[[#This Row],[Applications filed, 2024]]</f>
        <v>0.22727272727272727</v>
      </c>
      <c r="K42" s="157">
        <f>(Table2542[[#This Row],[Total classes in application, 2025]]-Table2542[[#This Row],[Total classes in application, 2024]])/Table2542[[#This Row],[Total classes in application, 2024]]</f>
        <v>0.43137254901960786</v>
      </c>
      <c r="L42" s="157">
        <f>(Table2542[[#This Row],[Trade Marks protected, 2025]]-Table2542[[#This Row],[Trade Marks protected, 2024]])/Table2542[[#This Row],[Trade Marks protected, 2024]]</f>
        <v>-6.4516129032258063E-2</v>
      </c>
      <c r="M42" s="157">
        <f>(Table2542[[#This Row],[Total classes protected, 2025]]-Table2542[[#This Row],[Total classes protected, 2024]])/Table2542[[#This Row],[Total classes protected, 2024]]</f>
        <v>1.2658227848101266E-2</v>
      </c>
    </row>
    <row r="43" spans="1:13" x14ac:dyDescent="0.2">
      <c r="A43" s="9" t="s">
        <v>227</v>
      </c>
      <c r="B43" s="49">
        <v>37</v>
      </c>
      <c r="C43" s="49">
        <v>114</v>
      </c>
      <c r="D43" s="49">
        <v>43</v>
      </c>
      <c r="E43" s="49">
        <v>132</v>
      </c>
      <c r="F43" s="49">
        <v>25</v>
      </c>
      <c r="G43" s="49">
        <v>67</v>
      </c>
      <c r="H43" s="49">
        <v>26</v>
      </c>
      <c r="I43" s="49">
        <v>73</v>
      </c>
      <c r="J43" s="158">
        <f>(Table2542[[#This Row],[Applications filed, 2025]]-Table2542[[#This Row],[Applications filed, 2024]])/Table2542[[#This Row],[Applications filed, 2024]]</f>
        <v>-0.32432432432432434</v>
      </c>
      <c r="K43" s="157">
        <f>(Table2542[[#This Row],[Total classes in application, 2025]]-Table2542[[#This Row],[Total classes in application, 2024]])/Table2542[[#This Row],[Total classes in application, 2024]]</f>
        <v>-0.41228070175438597</v>
      </c>
      <c r="L43" s="157">
        <f>(Table2542[[#This Row],[Trade Marks protected, 2025]]-Table2542[[#This Row],[Trade Marks protected, 2024]])/Table2542[[#This Row],[Trade Marks protected, 2024]]</f>
        <v>-0.39534883720930231</v>
      </c>
      <c r="M43" s="157">
        <f>(Table2542[[#This Row],[Total classes protected, 2025]]-Table2542[[#This Row],[Total classes protected, 2024]])/Table2542[[#This Row],[Total classes protected, 2024]]</f>
        <v>-0.44696969696969696</v>
      </c>
    </row>
    <row r="44" spans="1:13" x14ac:dyDescent="0.2">
      <c r="A44" s="9" t="s">
        <v>270</v>
      </c>
      <c r="B44" s="49">
        <v>22</v>
      </c>
      <c r="C44" s="49">
        <v>53</v>
      </c>
      <c r="D44" s="49">
        <v>22</v>
      </c>
      <c r="E44" s="49">
        <v>55</v>
      </c>
      <c r="F44" s="49">
        <v>24</v>
      </c>
      <c r="G44" s="49">
        <v>46</v>
      </c>
      <c r="H44" s="49">
        <v>17</v>
      </c>
      <c r="I44" s="49">
        <v>32</v>
      </c>
      <c r="J44" s="158">
        <f>(Table2542[[#This Row],[Applications filed, 2025]]-Table2542[[#This Row],[Applications filed, 2024]])/Table2542[[#This Row],[Applications filed, 2024]]</f>
        <v>9.0909090909090912E-2</v>
      </c>
      <c r="K44" s="157">
        <f>(Table2542[[#This Row],[Total classes in application, 2025]]-Table2542[[#This Row],[Total classes in application, 2024]])/Table2542[[#This Row],[Total classes in application, 2024]]</f>
        <v>-0.13207547169811321</v>
      </c>
      <c r="L44" s="157">
        <f>(Table2542[[#This Row],[Trade Marks protected, 2025]]-Table2542[[#This Row],[Trade Marks protected, 2024]])/Table2542[[#This Row],[Trade Marks protected, 2024]]</f>
        <v>-0.22727272727272727</v>
      </c>
      <c r="M44" s="157">
        <f>(Table2542[[#This Row],[Total classes protected, 2025]]-Table2542[[#This Row],[Total classes protected, 2024]])/Table2542[[#This Row],[Total classes protected, 2024]]</f>
        <v>-0.41818181818181815</v>
      </c>
    </row>
    <row r="45" spans="1:13" x14ac:dyDescent="0.2">
      <c r="A45" s="9" t="s">
        <v>226</v>
      </c>
      <c r="B45" s="49">
        <v>12</v>
      </c>
      <c r="C45" s="49">
        <v>40</v>
      </c>
      <c r="D45" s="49">
        <v>26</v>
      </c>
      <c r="E45" s="49">
        <v>88</v>
      </c>
      <c r="F45" s="49">
        <v>24</v>
      </c>
      <c r="G45" s="49">
        <v>97</v>
      </c>
      <c r="H45" s="49">
        <v>22</v>
      </c>
      <c r="I45" s="49">
        <v>73</v>
      </c>
      <c r="J45" s="158">
        <f>(Table2542[[#This Row],[Applications filed, 2025]]-Table2542[[#This Row],[Applications filed, 2024]])/Table2542[[#This Row],[Applications filed, 2024]]</f>
        <v>1</v>
      </c>
      <c r="K45" s="157">
        <f>(Table2542[[#This Row],[Total classes in application, 2025]]-Table2542[[#This Row],[Total classes in application, 2024]])/Table2542[[#This Row],[Total classes in application, 2024]]</f>
        <v>1.425</v>
      </c>
      <c r="L45" s="157">
        <f>(Table2542[[#This Row],[Trade Marks protected, 2025]]-Table2542[[#This Row],[Trade Marks protected, 2024]])/Table2542[[#This Row],[Trade Marks protected, 2024]]</f>
        <v>-0.15384615384615385</v>
      </c>
      <c r="M45" s="157">
        <f>(Table2542[[#This Row],[Total classes protected, 2025]]-Table2542[[#This Row],[Total classes protected, 2024]])/Table2542[[#This Row],[Total classes protected, 2024]]</f>
        <v>-0.17045454545454544</v>
      </c>
    </row>
    <row r="46" spans="1:13" x14ac:dyDescent="0.2">
      <c r="A46" s="9" t="s">
        <v>578</v>
      </c>
      <c r="B46" s="49">
        <v>40</v>
      </c>
      <c r="C46" s="49">
        <v>118</v>
      </c>
      <c r="D46" s="49">
        <v>43</v>
      </c>
      <c r="E46" s="49">
        <v>148</v>
      </c>
      <c r="F46" s="49">
        <v>22</v>
      </c>
      <c r="G46" s="49">
        <v>55</v>
      </c>
      <c r="H46" s="49">
        <v>29</v>
      </c>
      <c r="I46" s="49">
        <v>72</v>
      </c>
      <c r="J46" s="158">
        <f>(Table2542[[#This Row],[Applications filed, 2025]]-Table2542[[#This Row],[Applications filed, 2024]])/Table2542[[#This Row],[Applications filed, 2024]]</f>
        <v>-0.45</v>
      </c>
      <c r="K46" s="157">
        <f>(Table2542[[#This Row],[Total classes in application, 2025]]-Table2542[[#This Row],[Total classes in application, 2024]])/Table2542[[#This Row],[Total classes in application, 2024]]</f>
        <v>-0.53389830508474578</v>
      </c>
      <c r="L46" s="157">
        <f>(Table2542[[#This Row],[Trade Marks protected, 2025]]-Table2542[[#This Row],[Trade Marks protected, 2024]])/Table2542[[#This Row],[Trade Marks protected, 2024]]</f>
        <v>-0.32558139534883723</v>
      </c>
      <c r="M46" s="157">
        <f>(Table2542[[#This Row],[Total classes protected, 2025]]-Table2542[[#This Row],[Total classes protected, 2024]])/Table2542[[#This Row],[Total classes protected, 2024]]</f>
        <v>-0.51351351351351349</v>
      </c>
    </row>
    <row r="47" spans="1:13" x14ac:dyDescent="0.2">
      <c r="A47" s="9" t="s">
        <v>223</v>
      </c>
      <c r="B47" s="49">
        <v>31</v>
      </c>
      <c r="C47" s="49">
        <v>84</v>
      </c>
      <c r="D47" s="49">
        <v>25</v>
      </c>
      <c r="E47" s="49">
        <v>68</v>
      </c>
      <c r="F47" s="49">
        <v>22</v>
      </c>
      <c r="G47" s="49">
        <v>51</v>
      </c>
      <c r="H47" s="49">
        <v>26</v>
      </c>
      <c r="I47" s="49">
        <v>59</v>
      </c>
      <c r="J47" s="158">
        <f>(Table2542[[#This Row],[Applications filed, 2025]]-Table2542[[#This Row],[Applications filed, 2024]])/Table2542[[#This Row],[Applications filed, 2024]]</f>
        <v>-0.29032258064516131</v>
      </c>
      <c r="K47" s="157">
        <f>(Table2542[[#This Row],[Total classes in application, 2025]]-Table2542[[#This Row],[Total classes in application, 2024]])/Table2542[[#This Row],[Total classes in application, 2024]]</f>
        <v>-0.39285714285714285</v>
      </c>
      <c r="L47" s="157">
        <f>(Table2542[[#This Row],[Trade Marks protected, 2025]]-Table2542[[#This Row],[Trade Marks protected, 2024]])/Table2542[[#This Row],[Trade Marks protected, 2024]]</f>
        <v>0.04</v>
      </c>
      <c r="M47" s="157">
        <f>(Table2542[[#This Row],[Total classes protected, 2025]]-Table2542[[#This Row],[Total classes protected, 2024]])/Table2542[[#This Row],[Total classes protected, 2024]]</f>
        <v>-0.13235294117647059</v>
      </c>
    </row>
    <row r="48" spans="1:13" x14ac:dyDescent="0.2">
      <c r="A48" s="9" t="s">
        <v>586</v>
      </c>
      <c r="B48" s="49">
        <v>13</v>
      </c>
      <c r="C48" s="49">
        <v>30</v>
      </c>
      <c r="D48" s="49">
        <v>12</v>
      </c>
      <c r="E48" s="49">
        <v>25</v>
      </c>
      <c r="F48" s="49">
        <v>22</v>
      </c>
      <c r="G48" s="49">
        <v>38</v>
      </c>
      <c r="H48" s="49">
        <v>16</v>
      </c>
      <c r="I48" s="49">
        <v>27</v>
      </c>
      <c r="J48" s="158">
        <f>(Table2542[[#This Row],[Applications filed, 2025]]-Table2542[[#This Row],[Applications filed, 2024]])/Table2542[[#This Row],[Applications filed, 2024]]</f>
        <v>0.69230769230769229</v>
      </c>
      <c r="K48" s="157">
        <f>(Table2542[[#This Row],[Total classes in application, 2025]]-Table2542[[#This Row],[Total classes in application, 2024]])/Table2542[[#This Row],[Total classes in application, 2024]]</f>
        <v>0.26666666666666666</v>
      </c>
      <c r="L48" s="157">
        <f>(Table2542[[#This Row],[Trade Marks protected, 2025]]-Table2542[[#This Row],[Trade Marks protected, 2024]])/Table2542[[#This Row],[Trade Marks protected, 2024]]</f>
        <v>0.33333333333333331</v>
      </c>
      <c r="M48" s="157">
        <f>(Table2542[[#This Row],[Total classes protected, 2025]]-Table2542[[#This Row],[Total classes protected, 2024]])/Table2542[[#This Row],[Total classes protected, 2024]]</f>
        <v>0.08</v>
      </c>
    </row>
    <row r="49" spans="1:13" x14ac:dyDescent="0.2">
      <c r="A49" s="9" t="s">
        <v>254</v>
      </c>
      <c r="B49" s="49">
        <v>33</v>
      </c>
      <c r="C49" s="49">
        <v>67</v>
      </c>
      <c r="D49" s="49">
        <v>26</v>
      </c>
      <c r="E49" s="49">
        <v>47</v>
      </c>
      <c r="F49" s="49">
        <v>21</v>
      </c>
      <c r="G49" s="49">
        <v>39</v>
      </c>
      <c r="H49" s="49">
        <v>28</v>
      </c>
      <c r="I49" s="49">
        <v>58</v>
      </c>
      <c r="J49" s="158">
        <f>(Table2542[[#This Row],[Applications filed, 2025]]-Table2542[[#This Row],[Applications filed, 2024]])/Table2542[[#This Row],[Applications filed, 2024]]</f>
        <v>-0.36363636363636365</v>
      </c>
      <c r="K49" s="157">
        <f>(Table2542[[#This Row],[Total classes in application, 2025]]-Table2542[[#This Row],[Total classes in application, 2024]])/Table2542[[#This Row],[Total classes in application, 2024]]</f>
        <v>-0.41791044776119401</v>
      </c>
      <c r="L49" s="157">
        <f>(Table2542[[#This Row],[Trade Marks protected, 2025]]-Table2542[[#This Row],[Trade Marks protected, 2024]])/Table2542[[#This Row],[Trade Marks protected, 2024]]</f>
        <v>7.6923076923076927E-2</v>
      </c>
      <c r="M49" s="157">
        <f>(Table2542[[#This Row],[Total classes protected, 2025]]-Table2542[[#This Row],[Total classes protected, 2024]])/Table2542[[#This Row],[Total classes protected, 2024]]</f>
        <v>0.23404255319148937</v>
      </c>
    </row>
    <row r="50" spans="1:13" x14ac:dyDescent="0.2">
      <c r="A50" s="9" t="s">
        <v>238</v>
      </c>
      <c r="B50" s="49">
        <v>15</v>
      </c>
      <c r="C50" s="49">
        <v>19</v>
      </c>
      <c r="D50" s="49">
        <v>14</v>
      </c>
      <c r="E50" s="49">
        <v>22</v>
      </c>
      <c r="F50" s="49">
        <v>20</v>
      </c>
      <c r="G50" s="49">
        <v>32</v>
      </c>
      <c r="H50" s="49">
        <v>20</v>
      </c>
      <c r="I50" s="49">
        <v>29</v>
      </c>
      <c r="J50" s="158">
        <f>(Table2542[[#This Row],[Applications filed, 2025]]-Table2542[[#This Row],[Applications filed, 2024]])/Table2542[[#This Row],[Applications filed, 2024]]</f>
        <v>0.33333333333333331</v>
      </c>
      <c r="K50" s="157">
        <f>(Table2542[[#This Row],[Total classes in application, 2025]]-Table2542[[#This Row],[Total classes in application, 2024]])/Table2542[[#This Row],[Total classes in application, 2024]]</f>
        <v>0.68421052631578949</v>
      </c>
      <c r="L50" s="157">
        <f>(Table2542[[#This Row],[Trade Marks protected, 2025]]-Table2542[[#This Row],[Trade Marks protected, 2024]])/Table2542[[#This Row],[Trade Marks protected, 2024]]</f>
        <v>0.42857142857142855</v>
      </c>
      <c r="M50" s="157">
        <f>(Table2542[[#This Row],[Total classes protected, 2025]]-Table2542[[#This Row],[Total classes protected, 2024]])/Table2542[[#This Row],[Total classes protected, 2024]]</f>
        <v>0.31818181818181818</v>
      </c>
    </row>
    <row r="51" spans="1:13" x14ac:dyDescent="0.2">
      <c r="A51" s="9" t="s">
        <v>621</v>
      </c>
      <c r="B51" s="49">
        <v>21</v>
      </c>
      <c r="C51" s="49">
        <v>59</v>
      </c>
      <c r="D51" s="49">
        <v>14</v>
      </c>
      <c r="E51" s="49">
        <v>37</v>
      </c>
      <c r="F51" s="49">
        <v>19</v>
      </c>
      <c r="G51" s="49">
        <v>47</v>
      </c>
      <c r="H51" s="49">
        <v>18</v>
      </c>
      <c r="I51" s="49">
        <v>45</v>
      </c>
      <c r="J51" s="158">
        <f>(Table2542[[#This Row],[Applications filed, 2025]]-Table2542[[#This Row],[Applications filed, 2024]])/Table2542[[#This Row],[Applications filed, 2024]]</f>
        <v>-9.5238095238095233E-2</v>
      </c>
      <c r="K51" s="157">
        <f>(Table2542[[#This Row],[Total classes in application, 2025]]-Table2542[[#This Row],[Total classes in application, 2024]])/Table2542[[#This Row],[Total classes in application, 2024]]</f>
        <v>-0.20338983050847459</v>
      </c>
      <c r="L51" s="157">
        <f>(Table2542[[#This Row],[Trade Marks protected, 2025]]-Table2542[[#This Row],[Trade Marks protected, 2024]])/Table2542[[#This Row],[Trade Marks protected, 2024]]</f>
        <v>0.2857142857142857</v>
      </c>
      <c r="M51" s="157">
        <f>(Table2542[[#This Row],[Total classes protected, 2025]]-Table2542[[#This Row],[Total classes protected, 2024]])/Table2542[[#This Row],[Total classes protected, 2024]]</f>
        <v>0.21621621621621623</v>
      </c>
    </row>
    <row r="52" spans="1:13" x14ac:dyDescent="0.2">
      <c r="A52" s="9" t="s">
        <v>212</v>
      </c>
      <c r="B52" s="49">
        <v>21</v>
      </c>
      <c r="C52" s="49">
        <v>37</v>
      </c>
      <c r="D52" s="49">
        <v>21</v>
      </c>
      <c r="E52" s="49">
        <v>37</v>
      </c>
      <c r="F52" s="49">
        <v>17</v>
      </c>
      <c r="G52" s="49">
        <v>30</v>
      </c>
      <c r="H52" s="49">
        <v>24</v>
      </c>
      <c r="I52" s="49">
        <v>52</v>
      </c>
      <c r="J52" s="158">
        <f>(Table2542[[#This Row],[Applications filed, 2025]]-Table2542[[#This Row],[Applications filed, 2024]])/Table2542[[#This Row],[Applications filed, 2024]]</f>
        <v>-0.19047619047619047</v>
      </c>
      <c r="K52" s="157">
        <f>(Table2542[[#This Row],[Total classes in application, 2025]]-Table2542[[#This Row],[Total classes in application, 2024]])/Table2542[[#This Row],[Total classes in application, 2024]]</f>
        <v>-0.1891891891891892</v>
      </c>
      <c r="L52" s="157">
        <f>(Table2542[[#This Row],[Trade Marks protected, 2025]]-Table2542[[#This Row],[Trade Marks protected, 2024]])/Table2542[[#This Row],[Trade Marks protected, 2024]]</f>
        <v>0.14285714285714285</v>
      </c>
      <c r="M52" s="157">
        <f>(Table2542[[#This Row],[Total classes protected, 2025]]-Table2542[[#This Row],[Total classes protected, 2024]])/Table2542[[#This Row],[Total classes protected, 2024]]</f>
        <v>0.40540540540540543</v>
      </c>
    </row>
    <row r="53" spans="1:13" x14ac:dyDescent="0.2">
      <c r="A53" s="9" t="s">
        <v>233</v>
      </c>
      <c r="B53" s="49">
        <v>17</v>
      </c>
      <c r="C53" s="49">
        <v>49</v>
      </c>
      <c r="D53" s="49">
        <v>19</v>
      </c>
      <c r="E53" s="49">
        <v>58</v>
      </c>
      <c r="F53" s="49">
        <v>17</v>
      </c>
      <c r="G53" s="49">
        <v>37</v>
      </c>
      <c r="H53" s="49">
        <v>13</v>
      </c>
      <c r="I53" s="49">
        <v>35</v>
      </c>
      <c r="J53" s="158">
        <f>(Table2542[[#This Row],[Applications filed, 2025]]-Table2542[[#This Row],[Applications filed, 2024]])/Table2542[[#This Row],[Applications filed, 2024]]</f>
        <v>0</v>
      </c>
      <c r="K53" s="157">
        <f>(Table2542[[#This Row],[Total classes in application, 2025]]-Table2542[[#This Row],[Total classes in application, 2024]])/Table2542[[#This Row],[Total classes in application, 2024]]</f>
        <v>-0.24489795918367346</v>
      </c>
      <c r="L53" s="157">
        <f>(Table2542[[#This Row],[Trade Marks protected, 2025]]-Table2542[[#This Row],[Trade Marks protected, 2024]])/Table2542[[#This Row],[Trade Marks protected, 2024]]</f>
        <v>-0.31578947368421051</v>
      </c>
      <c r="M53" s="157">
        <f>(Table2542[[#This Row],[Total classes protected, 2025]]-Table2542[[#This Row],[Total classes protected, 2024]])/Table2542[[#This Row],[Total classes protected, 2024]]</f>
        <v>-0.39655172413793105</v>
      </c>
    </row>
    <row r="54" spans="1:13" x14ac:dyDescent="0.2">
      <c r="A54" s="9" t="s">
        <v>229</v>
      </c>
      <c r="B54" s="49">
        <v>27</v>
      </c>
      <c r="C54" s="49">
        <v>99</v>
      </c>
      <c r="D54" s="49">
        <v>19</v>
      </c>
      <c r="E54" s="49">
        <v>81</v>
      </c>
      <c r="F54" s="49">
        <v>16</v>
      </c>
      <c r="G54" s="49">
        <v>38</v>
      </c>
      <c r="H54" s="49">
        <v>21</v>
      </c>
      <c r="I54" s="49">
        <v>53</v>
      </c>
      <c r="J54" s="158">
        <f>(Table2542[[#This Row],[Applications filed, 2025]]-Table2542[[#This Row],[Applications filed, 2024]])/Table2542[[#This Row],[Applications filed, 2024]]</f>
        <v>-0.40740740740740738</v>
      </c>
      <c r="K54" s="157">
        <f>(Table2542[[#This Row],[Total classes in application, 2025]]-Table2542[[#This Row],[Total classes in application, 2024]])/Table2542[[#This Row],[Total classes in application, 2024]]</f>
        <v>-0.61616161616161613</v>
      </c>
      <c r="L54" s="157">
        <f>(Table2542[[#This Row],[Trade Marks protected, 2025]]-Table2542[[#This Row],[Trade Marks protected, 2024]])/Table2542[[#This Row],[Trade Marks protected, 2024]]</f>
        <v>0.10526315789473684</v>
      </c>
      <c r="M54" s="157">
        <f>(Table2542[[#This Row],[Total classes protected, 2025]]-Table2542[[#This Row],[Total classes protected, 2024]])/Table2542[[#This Row],[Total classes protected, 2024]]</f>
        <v>-0.34567901234567899</v>
      </c>
    </row>
    <row r="55" spans="1:13" x14ac:dyDescent="0.2">
      <c r="A55" s="9" t="s">
        <v>181</v>
      </c>
      <c r="B55" s="49">
        <v>30</v>
      </c>
      <c r="C55" s="49">
        <v>79</v>
      </c>
      <c r="D55" s="49">
        <v>27</v>
      </c>
      <c r="E55" s="49">
        <v>70</v>
      </c>
      <c r="F55" s="49">
        <v>15</v>
      </c>
      <c r="G55" s="49">
        <v>33</v>
      </c>
      <c r="H55" s="49">
        <v>18</v>
      </c>
      <c r="I55" s="49">
        <v>43</v>
      </c>
      <c r="J55" s="158">
        <f>(Table2542[[#This Row],[Applications filed, 2025]]-Table2542[[#This Row],[Applications filed, 2024]])/Table2542[[#This Row],[Applications filed, 2024]]</f>
        <v>-0.5</v>
      </c>
      <c r="K55" s="157">
        <f>(Table2542[[#This Row],[Total classes in application, 2025]]-Table2542[[#This Row],[Total classes in application, 2024]])/Table2542[[#This Row],[Total classes in application, 2024]]</f>
        <v>-0.58227848101265822</v>
      </c>
      <c r="L55" s="157">
        <f>(Table2542[[#This Row],[Trade Marks protected, 2025]]-Table2542[[#This Row],[Trade Marks protected, 2024]])/Table2542[[#This Row],[Trade Marks protected, 2024]]</f>
        <v>-0.33333333333333331</v>
      </c>
      <c r="M55" s="157">
        <f>(Table2542[[#This Row],[Total classes protected, 2025]]-Table2542[[#This Row],[Total classes protected, 2024]])/Table2542[[#This Row],[Total classes protected, 2024]]</f>
        <v>-0.38571428571428573</v>
      </c>
    </row>
    <row r="56" spans="1:13" x14ac:dyDescent="0.2">
      <c r="A56" s="9" t="s">
        <v>257</v>
      </c>
      <c r="B56" s="49">
        <v>15</v>
      </c>
      <c r="C56" s="49">
        <v>15</v>
      </c>
      <c r="D56" s="49">
        <v>8</v>
      </c>
      <c r="E56" s="49">
        <v>10</v>
      </c>
      <c r="F56" s="49">
        <v>15</v>
      </c>
      <c r="G56" s="49">
        <v>33</v>
      </c>
      <c r="H56" s="49">
        <v>15</v>
      </c>
      <c r="I56" s="49">
        <v>30</v>
      </c>
      <c r="J56" s="158">
        <f>(Table2542[[#This Row],[Applications filed, 2025]]-Table2542[[#This Row],[Applications filed, 2024]])/Table2542[[#This Row],[Applications filed, 2024]]</f>
        <v>0</v>
      </c>
      <c r="K56" s="157">
        <f>(Table2542[[#This Row],[Total classes in application, 2025]]-Table2542[[#This Row],[Total classes in application, 2024]])/Table2542[[#This Row],[Total classes in application, 2024]]</f>
        <v>1.2</v>
      </c>
      <c r="L56" s="157">
        <f>(Table2542[[#This Row],[Trade Marks protected, 2025]]-Table2542[[#This Row],[Trade Marks protected, 2024]])/Table2542[[#This Row],[Trade Marks protected, 2024]]</f>
        <v>0.875</v>
      </c>
      <c r="M56" s="157">
        <f>(Table2542[[#This Row],[Total classes protected, 2025]]-Table2542[[#This Row],[Total classes protected, 2024]])/Table2542[[#This Row],[Total classes protected, 2024]]</f>
        <v>2</v>
      </c>
    </row>
    <row r="57" spans="1:13" x14ac:dyDescent="0.2">
      <c r="A57" s="9" t="s">
        <v>244</v>
      </c>
      <c r="B57" s="49">
        <v>20</v>
      </c>
      <c r="C57" s="49">
        <v>75</v>
      </c>
      <c r="D57" s="49">
        <v>17</v>
      </c>
      <c r="E57" s="49">
        <v>79</v>
      </c>
      <c r="F57" s="49">
        <v>14</v>
      </c>
      <c r="G57" s="49">
        <v>33</v>
      </c>
      <c r="H57" s="49">
        <v>16</v>
      </c>
      <c r="I57" s="49">
        <v>39</v>
      </c>
      <c r="J57" s="158">
        <f>(Table2542[[#This Row],[Applications filed, 2025]]-Table2542[[#This Row],[Applications filed, 2024]])/Table2542[[#This Row],[Applications filed, 2024]]</f>
        <v>-0.3</v>
      </c>
      <c r="K57" s="157">
        <f>(Table2542[[#This Row],[Total classes in application, 2025]]-Table2542[[#This Row],[Total classes in application, 2024]])/Table2542[[#This Row],[Total classes in application, 2024]]</f>
        <v>-0.56000000000000005</v>
      </c>
      <c r="L57" s="157">
        <f>(Table2542[[#This Row],[Trade Marks protected, 2025]]-Table2542[[#This Row],[Trade Marks protected, 2024]])/Table2542[[#This Row],[Trade Marks protected, 2024]]</f>
        <v>-5.8823529411764705E-2</v>
      </c>
      <c r="M57" s="157">
        <f>(Table2542[[#This Row],[Total classes protected, 2025]]-Table2542[[#This Row],[Total classes protected, 2024]])/Table2542[[#This Row],[Total classes protected, 2024]]</f>
        <v>-0.50632911392405067</v>
      </c>
    </row>
    <row r="58" spans="1:13" x14ac:dyDescent="0.2">
      <c r="A58" s="9" t="s">
        <v>601</v>
      </c>
      <c r="B58" s="49">
        <v>10</v>
      </c>
      <c r="C58" s="49">
        <v>20</v>
      </c>
      <c r="D58" s="49">
        <v>8</v>
      </c>
      <c r="E58" s="49">
        <v>15</v>
      </c>
      <c r="F58" s="49">
        <v>14</v>
      </c>
      <c r="G58" s="49">
        <v>27</v>
      </c>
      <c r="H58" s="49">
        <v>9</v>
      </c>
      <c r="I58" s="49">
        <v>20</v>
      </c>
      <c r="J58" s="158">
        <f>(Table2542[[#This Row],[Applications filed, 2025]]-Table2542[[#This Row],[Applications filed, 2024]])/Table2542[[#This Row],[Applications filed, 2024]]</f>
        <v>0.4</v>
      </c>
      <c r="K58" s="157">
        <f>(Table2542[[#This Row],[Total classes in application, 2025]]-Table2542[[#This Row],[Total classes in application, 2024]])/Table2542[[#This Row],[Total classes in application, 2024]]</f>
        <v>0.35</v>
      </c>
      <c r="L58" s="157">
        <f>(Table2542[[#This Row],[Trade Marks protected, 2025]]-Table2542[[#This Row],[Trade Marks protected, 2024]])/Table2542[[#This Row],[Trade Marks protected, 2024]]</f>
        <v>0.125</v>
      </c>
      <c r="M58" s="157">
        <f>(Table2542[[#This Row],[Total classes protected, 2025]]-Table2542[[#This Row],[Total classes protected, 2024]])/Table2542[[#This Row],[Total classes protected, 2024]]</f>
        <v>0.33333333333333331</v>
      </c>
    </row>
    <row r="59" spans="1:13" x14ac:dyDescent="0.2">
      <c r="A59" s="9" t="s">
        <v>242</v>
      </c>
      <c r="B59" s="49">
        <v>2</v>
      </c>
      <c r="C59" s="49">
        <v>2</v>
      </c>
      <c r="D59" s="49">
        <v>1</v>
      </c>
      <c r="E59" s="49">
        <v>1</v>
      </c>
      <c r="F59" s="49">
        <v>14</v>
      </c>
      <c r="G59" s="49">
        <v>16</v>
      </c>
      <c r="H59" s="49">
        <v>8</v>
      </c>
      <c r="I59" s="49">
        <v>10</v>
      </c>
      <c r="J59" s="158">
        <f>(Table2542[[#This Row],[Applications filed, 2025]]-Table2542[[#This Row],[Applications filed, 2024]])/Table2542[[#This Row],[Applications filed, 2024]]</f>
        <v>6</v>
      </c>
      <c r="K59" s="157">
        <f>(Table2542[[#This Row],[Total classes in application, 2025]]-Table2542[[#This Row],[Total classes in application, 2024]])/Table2542[[#This Row],[Total classes in application, 2024]]</f>
        <v>7</v>
      </c>
      <c r="L59" s="157">
        <f>(Table2542[[#This Row],[Trade Marks protected, 2025]]-Table2542[[#This Row],[Trade Marks protected, 2024]])/Table2542[[#This Row],[Trade Marks protected, 2024]]</f>
        <v>7</v>
      </c>
      <c r="M59" s="157">
        <f>(Table2542[[#This Row],[Total classes protected, 2025]]-Table2542[[#This Row],[Total classes protected, 2024]])/Table2542[[#This Row],[Total classes protected, 2024]]</f>
        <v>9</v>
      </c>
    </row>
    <row r="60" spans="1:13" x14ac:dyDescent="0.2">
      <c r="A60" s="9" t="s">
        <v>590</v>
      </c>
      <c r="B60" s="49">
        <v>16</v>
      </c>
      <c r="C60" s="49">
        <v>25</v>
      </c>
      <c r="D60" s="49">
        <v>10</v>
      </c>
      <c r="E60" s="49">
        <v>16</v>
      </c>
      <c r="F60" s="49">
        <v>12</v>
      </c>
      <c r="G60" s="49">
        <v>70</v>
      </c>
      <c r="H60" s="49">
        <v>17</v>
      </c>
      <c r="I60" s="49">
        <v>78</v>
      </c>
      <c r="J60" s="158">
        <f>(Table2542[[#This Row],[Applications filed, 2025]]-Table2542[[#This Row],[Applications filed, 2024]])/Table2542[[#This Row],[Applications filed, 2024]]</f>
        <v>-0.25</v>
      </c>
      <c r="K60" s="157">
        <f>(Table2542[[#This Row],[Total classes in application, 2025]]-Table2542[[#This Row],[Total classes in application, 2024]])/Table2542[[#This Row],[Total classes in application, 2024]]</f>
        <v>1.8</v>
      </c>
      <c r="L60" s="157">
        <f>(Table2542[[#This Row],[Trade Marks protected, 2025]]-Table2542[[#This Row],[Trade Marks protected, 2024]])/Table2542[[#This Row],[Trade Marks protected, 2024]]</f>
        <v>0.7</v>
      </c>
      <c r="M60" s="157">
        <f>(Table2542[[#This Row],[Total classes protected, 2025]]-Table2542[[#This Row],[Total classes protected, 2024]])/Table2542[[#This Row],[Total classes protected, 2024]]</f>
        <v>3.875</v>
      </c>
    </row>
    <row r="61" spans="1:13" x14ac:dyDescent="0.2">
      <c r="A61" s="9" t="s">
        <v>207</v>
      </c>
      <c r="B61" s="49">
        <v>10</v>
      </c>
      <c r="C61" s="49">
        <v>19</v>
      </c>
      <c r="D61" s="49">
        <v>13</v>
      </c>
      <c r="E61" s="49">
        <v>15</v>
      </c>
      <c r="F61" s="49">
        <v>12</v>
      </c>
      <c r="G61" s="49">
        <v>23</v>
      </c>
      <c r="H61" s="49">
        <v>13</v>
      </c>
      <c r="I61" s="49">
        <v>26</v>
      </c>
      <c r="J61" s="158">
        <f>(Table2542[[#This Row],[Applications filed, 2025]]-Table2542[[#This Row],[Applications filed, 2024]])/Table2542[[#This Row],[Applications filed, 2024]]</f>
        <v>0.2</v>
      </c>
      <c r="K61" s="157">
        <f>(Table2542[[#This Row],[Total classes in application, 2025]]-Table2542[[#This Row],[Total classes in application, 2024]])/Table2542[[#This Row],[Total classes in application, 2024]]</f>
        <v>0.21052631578947367</v>
      </c>
      <c r="L61" s="157">
        <f>(Table2542[[#This Row],[Trade Marks protected, 2025]]-Table2542[[#This Row],[Trade Marks protected, 2024]])/Table2542[[#This Row],[Trade Marks protected, 2024]]</f>
        <v>0</v>
      </c>
      <c r="M61" s="157">
        <f>(Table2542[[#This Row],[Total classes protected, 2025]]-Table2542[[#This Row],[Total classes protected, 2024]])/Table2542[[#This Row],[Total classes protected, 2024]]</f>
        <v>0.73333333333333328</v>
      </c>
    </row>
    <row r="62" spans="1:13" x14ac:dyDescent="0.2">
      <c r="A62" s="9" t="s">
        <v>211</v>
      </c>
      <c r="B62" s="49">
        <v>40</v>
      </c>
      <c r="C62" s="49">
        <v>191</v>
      </c>
      <c r="D62" s="49">
        <v>32</v>
      </c>
      <c r="E62" s="49">
        <v>142</v>
      </c>
      <c r="F62" s="49">
        <v>11</v>
      </c>
      <c r="G62" s="49">
        <v>26</v>
      </c>
      <c r="H62" s="49">
        <v>23</v>
      </c>
      <c r="I62" s="49">
        <v>72</v>
      </c>
      <c r="J62" s="158">
        <f>(Table2542[[#This Row],[Applications filed, 2025]]-Table2542[[#This Row],[Applications filed, 2024]])/Table2542[[#This Row],[Applications filed, 2024]]</f>
        <v>-0.72499999999999998</v>
      </c>
      <c r="K62" s="157">
        <f>(Table2542[[#This Row],[Total classes in application, 2025]]-Table2542[[#This Row],[Total classes in application, 2024]])/Table2542[[#This Row],[Total classes in application, 2024]]</f>
        <v>-0.86387434554973819</v>
      </c>
      <c r="L62" s="157">
        <f>(Table2542[[#This Row],[Trade Marks protected, 2025]]-Table2542[[#This Row],[Trade Marks protected, 2024]])/Table2542[[#This Row],[Trade Marks protected, 2024]]</f>
        <v>-0.28125</v>
      </c>
      <c r="M62" s="157">
        <f>(Table2542[[#This Row],[Total classes protected, 2025]]-Table2542[[#This Row],[Total classes protected, 2024]])/Table2542[[#This Row],[Total classes protected, 2024]]</f>
        <v>-0.49295774647887325</v>
      </c>
    </row>
    <row r="63" spans="1:13" x14ac:dyDescent="0.2">
      <c r="A63" s="9" t="s">
        <v>600</v>
      </c>
      <c r="B63" s="49">
        <v>10</v>
      </c>
      <c r="C63" s="49">
        <v>45</v>
      </c>
      <c r="D63" s="49">
        <v>4</v>
      </c>
      <c r="E63" s="49">
        <v>12</v>
      </c>
      <c r="F63" s="49">
        <v>11</v>
      </c>
      <c r="G63" s="49">
        <v>20</v>
      </c>
      <c r="H63" s="49">
        <v>14</v>
      </c>
      <c r="I63" s="49">
        <v>55</v>
      </c>
      <c r="J63" s="158">
        <f>(Table2542[[#This Row],[Applications filed, 2025]]-Table2542[[#This Row],[Applications filed, 2024]])/Table2542[[#This Row],[Applications filed, 2024]]</f>
        <v>0.1</v>
      </c>
      <c r="K63" s="157">
        <f>(Table2542[[#This Row],[Total classes in application, 2025]]-Table2542[[#This Row],[Total classes in application, 2024]])/Table2542[[#This Row],[Total classes in application, 2024]]</f>
        <v>-0.55555555555555558</v>
      </c>
      <c r="L63" s="157">
        <f>(Table2542[[#This Row],[Trade Marks protected, 2025]]-Table2542[[#This Row],[Trade Marks protected, 2024]])/Table2542[[#This Row],[Trade Marks protected, 2024]]</f>
        <v>2.5</v>
      </c>
      <c r="M63" s="157">
        <f>(Table2542[[#This Row],[Total classes protected, 2025]]-Table2542[[#This Row],[Total classes protected, 2024]])/Table2542[[#This Row],[Total classes protected, 2024]]</f>
        <v>3.5833333333333335</v>
      </c>
    </row>
    <row r="64" spans="1:13" x14ac:dyDescent="0.2">
      <c r="A64" s="9" t="s">
        <v>603</v>
      </c>
      <c r="B64" s="49">
        <v>7</v>
      </c>
      <c r="C64" s="49">
        <v>14</v>
      </c>
      <c r="D64" s="49">
        <v>7</v>
      </c>
      <c r="E64" s="49">
        <v>16</v>
      </c>
      <c r="F64" s="49">
        <v>10</v>
      </c>
      <c r="G64" s="49">
        <v>25</v>
      </c>
      <c r="H64" s="49">
        <v>10</v>
      </c>
      <c r="I64" s="49">
        <v>23</v>
      </c>
      <c r="J64" s="158">
        <f>(Table2542[[#This Row],[Applications filed, 2025]]-Table2542[[#This Row],[Applications filed, 2024]])/Table2542[[#This Row],[Applications filed, 2024]]</f>
        <v>0.42857142857142855</v>
      </c>
      <c r="K64" s="157">
        <f>(Table2542[[#This Row],[Total classes in application, 2025]]-Table2542[[#This Row],[Total classes in application, 2024]])/Table2542[[#This Row],[Total classes in application, 2024]]</f>
        <v>0.7857142857142857</v>
      </c>
      <c r="L64" s="157">
        <f>(Table2542[[#This Row],[Trade Marks protected, 2025]]-Table2542[[#This Row],[Trade Marks protected, 2024]])/Table2542[[#This Row],[Trade Marks protected, 2024]]</f>
        <v>0.42857142857142855</v>
      </c>
      <c r="M64" s="157">
        <f>(Table2542[[#This Row],[Total classes protected, 2025]]-Table2542[[#This Row],[Total classes protected, 2024]])/Table2542[[#This Row],[Total classes protected, 2024]]</f>
        <v>0.4375</v>
      </c>
    </row>
    <row r="65" spans="1:13" x14ac:dyDescent="0.2">
      <c r="A65" s="9" t="s">
        <v>262</v>
      </c>
      <c r="B65" s="49">
        <v>5</v>
      </c>
      <c r="C65" s="49">
        <v>10</v>
      </c>
      <c r="D65" s="49">
        <v>4</v>
      </c>
      <c r="E65" s="49">
        <v>4</v>
      </c>
      <c r="F65" s="49">
        <v>9</v>
      </c>
      <c r="G65" s="49">
        <v>16</v>
      </c>
      <c r="H65" s="49">
        <v>6</v>
      </c>
      <c r="I65" s="49">
        <v>16</v>
      </c>
      <c r="J65" s="158">
        <f>(Table2542[[#This Row],[Applications filed, 2025]]-Table2542[[#This Row],[Applications filed, 2024]])/Table2542[[#This Row],[Applications filed, 2024]]</f>
        <v>0.8</v>
      </c>
      <c r="K65" s="157">
        <f>(Table2542[[#This Row],[Total classes in application, 2025]]-Table2542[[#This Row],[Total classes in application, 2024]])/Table2542[[#This Row],[Total classes in application, 2024]]</f>
        <v>0.6</v>
      </c>
      <c r="L65" s="157">
        <f>(Table2542[[#This Row],[Trade Marks protected, 2025]]-Table2542[[#This Row],[Trade Marks protected, 2024]])/Table2542[[#This Row],[Trade Marks protected, 2024]]</f>
        <v>0.5</v>
      </c>
      <c r="M65" s="157">
        <f>(Table2542[[#This Row],[Total classes protected, 2025]]-Table2542[[#This Row],[Total classes protected, 2024]])/Table2542[[#This Row],[Total classes protected, 2024]]</f>
        <v>3</v>
      </c>
    </row>
    <row r="66" spans="1:13" x14ac:dyDescent="0.2">
      <c r="A66" s="9" t="s">
        <v>215</v>
      </c>
      <c r="B66" s="49">
        <v>6</v>
      </c>
      <c r="C66" s="49">
        <v>9</v>
      </c>
      <c r="D66" s="49">
        <v>7</v>
      </c>
      <c r="E66" s="49">
        <v>10</v>
      </c>
      <c r="F66" s="49">
        <v>9</v>
      </c>
      <c r="G66" s="49">
        <v>11</v>
      </c>
      <c r="H66" s="49">
        <v>9</v>
      </c>
      <c r="I66" s="49">
        <v>12</v>
      </c>
      <c r="J66" s="158">
        <f>(Table2542[[#This Row],[Applications filed, 2025]]-Table2542[[#This Row],[Applications filed, 2024]])/Table2542[[#This Row],[Applications filed, 2024]]</f>
        <v>0.5</v>
      </c>
      <c r="K66" s="157">
        <f>(Table2542[[#This Row],[Total classes in application, 2025]]-Table2542[[#This Row],[Total classes in application, 2024]])/Table2542[[#This Row],[Total classes in application, 2024]]</f>
        <v>0.22222222222222221</v>
      </c>
      <c r="L66" s="157">
        <f>(Table2542[[#This Row],[Trade Marks protected, 2025]]-Table2542[[#This Row],[Trade Marks protected, 2024]])/Table2542[[#This Row],[Trade Marks protected, 2024]]</f>
        <v>0.2857142857142857</v>
      </c>
      <c r="M66" s="157">
        <f>(Table2542[[#This Row],[Total classes protected, 2025]]-Table2542[[#This Row],[Total classes protected, 2024]])/Table2542[[#This Row],[Total classes protected, 2024]]</f>
        <v>0.2</v>
      </c>
    </row>
    <row r="67" spans="1:13" x14ac:dyDescent="0.2">
      <c r="A67" s="9" t="s">
        <v>272</v>
      </c>
      <c r="B67" s="49">
        <v>21</v>
      </c>
      <c r="C67" s="49">
        <v>26</v>
      </c>
      <c r="D67" s="49">
        <v>18</v>
      </c>
      <c r="E67" s="49">
        <v>22</v>
      </c>
      <c r="F67" s="49">
        <v>8</v>
      </c>
      <c r="G67" s="49">
        <v>8</v>
      </c>
      <c r="H67" s="49">
        <v>9</v>
      </c>
      <c r="I67" s="49">
        <v>9</v>
      </c>
      <c r="J67" s="158">
        <f>(Table2542[[#This Row],[Applications filed, 2025]]-Table2542[[#This Row],[Applications filed, 2024]])/Table2542[[#This Row],[Applications filed, 2024]]</f>
        <v>-0.61904761904761907</v>
      </c>
      <c r="K67" s="157">
        <f>(Table2542[[#This Row],[Total classes in application, 2025]]-Table2542[[#This Row],[Total classes in application, 2024]])/Table2542[[#This Row],[Total classes in application, 2024]]</f>
        <v>-0.69230769230769229</v>
      </c>
      <c r="L67" s="157">
        <f>(Table2542[[#This Row],[Trade Marks protected, 2025]]-Table2542[[#This Row],[Trade Marks protected, 2024]])/Table2542[[#This Row],[Trade Marks protected, 2024]]</f>
        <v>-0.5</v>
      </c>
      <c r="M67" s="157">
        <f>(Table2542[[#This Row],[Total classes protected, 2025]]-Table2542[[#This Row],[Total classes protected, 2024]])/Table2542[[#This Row],[Total classes protected, 2024]]</f>
        <v>-0.59090909090909094</v>
      </c>
    </row>
    <row r="68" spans="1:13" x14ac:dyDescent="0.2">
      <c r="A68" s="9" t="s">
        <v>594</v>
      </c>
      <c r="B68" s="49">
        <v>3</v>
      </c>
      <c r="C68" s="49">
        <v>3</v>
      </c>
      <c r="D68" s="49">
        <v>3</v>
      </c>
      <c r="E68" s="49">
        <v>3</v>
      </c>
      <c r="F68" s="49">
        <v>7</v>
      </c>
      <c r="G68" s="49">
        <v>11</v>
      </c>
      <c r="H68" s="49">
        <v>1</v>
      </c>
      <c r="I68" s="49">
        <v>5</v>
      </c>
      <c r="J68" s="158">
        <f>(Table2542[[#This Row],[Applications filed, 2025]]-Table2542[[#This Row],[Applications filed, 2024]])/Table2542[[#This Row],[Applications filed, 2024]]</f>
        <v>1.3333333333333333</v>
      </c>
      <c r="K68" s="157">
        <f>(Table2542[[#This Row],[Total classes in application, 2025]]-Table2542[[#This Row],[Total classes in application, 2024]])/Table2542[[#This Row],[Total classes in application, 2024]]</f>
        <v>2.6666666666666665</v>
      </c>
      <c r="L68" s="157">
        <f>(Table2542[[#This Row],[Trade Marks protected, 2025]]-Table2542[[#This Row],[Trade Marks protected, 2024]])/Table2542[[#This Row],[Trade Marks protected, 2024]]</f>
        <v>-0.66666666666666663</v>
      </c>
      <c r="M68" s="157">
        <f>(Table2542[[#This Row],[Total classes protected, 2025]]-Table2542[[#This Row],[Total classes protected, 2024]])/Table2542[[#This Row],[Total classes protected, 2024]]</f>
        <v>0.66666666666666663</v>
      </c>
    </row>
    <row r="69" spans="1:13" x14ac:dyDescent="0.2">
      <c r="A69" s="9" t="s">
        <v>268</v>
      </c>
      <c r="B69" s="49">
        <v>0</v>
      </c>
      <c r="C69" s="49">
        <v>0</v>
      </c>
      <c r="D69" s="49">
        <v>0</v>
      </c>
      <c r="E69" s="49">
        <v>0</v>
      </c>
      <c r="F69" s="49">
        <v>7</v>
      </c>
      <c r="G69" s="49">
        <v>13</v>
      </c>
      <c r="H69" s="49">
        <v>4</v>
      </c>
      <c r="I69" s="49">
        <v>4</v>
      </c>
      <c r="J69" s="158"/>
      <c r="K69" s="157"/>
      <c r="L69" s="157"/>
      <c r="M69" s="157"/>
    </row>
    <row r="70" spans="1:13" x14ac:dyDescent="0.2">
      <c r="A70" s="9" t="s">
        <v>231</v>
      </c>
      <c r="B70" s="49">
        <v>1</v>
      </c>
      <c r="C70" s="49">
        <v>1</v>
      </c>
      <c r="D70" s="49">
        <v>1</v>
      </c>
      <c r="E70" s="49">
        <v>1</v>
      </c>
      <c r="F70" s="49">
        <v>6</v>
      </c>
      <c r="G70" s="49">
        <v>16</v>
      </c>
      <c r="H70" s="49">
        <v>3</v>
      </c>
      <c r="I70" s="49">
        <v>9</v>
      </c>
      <c r="J70" s="158">
        <f>(Table2542[[#This Row],[Applications filed, 2025]]-Table2542[[#This Row],[Applications filed, 2024]])/Table2542[[#This Row],[Applications filed, 2024]]</f>
        <v>5</v>
      </c>
      <c r="K70" s="157">
        <f>(Table2542[[#This Row],[Total classes in application, 2025]]-Table2542[[#This Row],[Total classes in application, 2024]])/Table2542[[#This Row],[Total classes in application, 2024]]</f>
        <v>15</v>
      </c>
      <c r="L70" s="157">
        <f>(Table2542[[#This Row],[Trade Marks protected, 2025]]-Table2542[[#This Row],[Trade Marks protected, 2024]])/Table2542[[#This Row],[Trade Marks protected, 2024]]</f>
        <v>2</v>
      </c>
      <c r="M70" s="157">
        <f>(Table2542[[#This Row],[Total classes protected, 2025]]-Table2542[[#This Row],[Total classes protected, 2024]])/Table2542[[#This Row],[Total classes protected, 2024]]</f>
        <v>8</v>
      </c>
    </row>
    <row r="71" spans="1:13" x14ac:dyDescent="0.2">
      <c r="A71" s="9" t="s">
        <v>620</v>
      </c>
      <c r="B71" s="49">
        <v>7</v>
      </c>
      <c r="C71" s="49">
        <v>15</v>
      </c>
      <c r="D71" s="49">
        <v>6</v>
      </c>
      <c r="E71" s="49">
        <v>10</v>
      </c>
      <c r="F71" s="49">
        <v>6</v>
      </c>
      <c r="G71" s="49">
        <v>9</v>
      </c>
      <c r="H71" s="49">
        <v>5</v>
      </c>
      <c r="I71" s="49">
        <v>9</v>
      </c>
      <c r="J71" s="158"/>
      <c r="K71" s="157"/>
      <c r="L71" s="157"/>
      <c r="M71" s="157"/>
    </row>
    <row r="72" spans="1:13" x14ac:dyDescent="0.2">
      <c r="A72" s="9" t="s">
        <v>265</v>
      </c>
      <c r="B72" s="49">
        <v>10</v>
      </c>
      <c r="C72" s="49">
        <v>18</v>
      </c>
      <c r="D72" s="49">
        <v>10</v>
      </c>
      <c r="E72" s="49">
        <v>18</v>
      </c>
      <c r="F72" s="49">
        <v>6</v>
      </c>
      <c r="G72" s="49">
        <v>17</v>
      </c>
      <c r="H72" s="49">
        <v>6</v>
      </c>
      <c r="I72" s="49">
        <v>18</v>
      </c>
      <c r="J72" s="158">
        <f>(Table2542[[#This Row],[Applications filed, 2025]]-Table2542[[#This Row],[Applications filed, 2024]])/Table2542[[#This Row],[Applications filed, 2024]]</f>
        <v>-0.4</v>
      </c>
      <c r="K72" s="157">
        <f>(Table2542[[#This Row],[Total classes in application, 2025]]-Table2542[[#This Row],[Total classes in application, 2024]])/Table2542[[#This Row],[Total classes in application, 2024]]</f>
        <v>-5.5555555555555552E-2</v>
      </c>
      <c r="L72" s="157">
        <f>(Table2542[[#This Row],[Trade Marks protected, 2025]]-Table2542[[#This Row],[Trade Marks protected, 2024]])/Table2542[[#This Row],[Trade Marks protected, 2024]]</f>
        <v>-0.4</v>
      </c>
      <c r="M72" s="157">
        <f>(Table2542[[#This Row],[Total classes protected, 2025]]-Table2542[[#This Row],[Total classes protected, 2024]])/Table2542[[#This Row],[Total classes protected, 2024]]</f>
        <v>0</v>
      </c>
    </row>
    <row r="73" spans="1:13" x14ac:dyDescent="0.2">
      <c r="A73" s="9" t="s">
        <v>251</v>
      </c>
      <c r="B73" s="49">
        <v>8</v>
      </c>
      <c r="C73" s="49">
        <v>20</v>
      </c>
      <c r="D73" s="49">
        <v>5</v>
      </c>
      <c r="E73" s="49">
        <v>11</v>
      </c>
      <c r="F73" s="49">
        <v>5</v>
      </c>
      <c r="G73" s="49">
        <v>5</v>
      </c>
      <c r="H73" s="49">
        <v>7</v>
      </c>
      <c r="I73" s="49">
        <v>13</v>
      </c>
      <c r="J73" s="158">
        <f>(Table2542[[#This Row],[Applications filed, 2025]]-Table2542[[#This Row],[Applications filed, 2024]])/Table2542[[#This Row],[Applications filed, 2024]]</f>
        <v>-0.375</v>
      </c>
      <c r="K73" s="157">
        <f>(Table2542[[#This Row],[Total classes in application, 2025]]-Table2542[[#This Row],[Total classes in application, 2024]])/Table2542[[#This Row],[Total classes in application, 2024]]</f>
        <v>-0.75</v>
      </c>
      <c r="L73" s="157">
        <f>(Table2542[[#This Row],[Trade Marks protected, 2025]]-Table2542[[#This Row],[Trade Marks protected, 2024]])/Table2542[[#This Row],[Trade Marks protected, 2024]]</f>
        <v>0.4</v>
      </c>
      <c r="M73" s="157">
        <f>(Table2542[[#This Row],[Total classes protected, 2025]]-Table2542[[#This Row],[Total classes protected, 2024]])/Table2542[[#This Row],[Total classes protected, 2024]]</f>
        <v>0.18181818181818182</v>
      </c>
    </row>
    <row r="74" spans="1:13" x14ac:dyDescent="0.2">
      <c r="A74" s="9" t="s">
        <v>637</v>
      </c>
      <c r="B74" s="49">
        <v>8</v>
      </c>
      <c r="C74" s="49">
        <v>25</v>
      </c>
      <c r="D74" s="49">
        <v>10</v>
      </c>
      <c r="E74" s="49">
        <v>23</v>
      </c>
      <c r="F74" s="49">
        <v>5</v>
      </c>
      <c r="G74" s="49">
        <v>15</v>
      </c>
      <c r="H74" s="49">
        <v>9</v>
      </c>
      <c r="I74" s="49">
        <v>33</v>
      </c>
      <c r="J74" s="158"/>
      <c r="K74" s="157"/>
      <c r="L74" s="157"/>
      <c r="M74" s="157"/>
    </row>
    <row r="75" spans="1:13" x14ac:dyDescent="0.2">
      <c r="A75" s="9" t="s">
        <v>647</v>
      </c>
      <c r="B75" s="49">
        <v>1</v>
      </c>
      <c r="C75" s="49">
        <v>4</v>
      </c>
      <c r="D75" s="49">
        <v>1</v>
      </c>
      <c r="E75" s="49">
        <v>4</v>
      </c>
      <c r="F75" s="49">
        <v>4</v>
      </c>
      <c r="G75" s="49">
        <v>11</v>
      </c>
      <c r="H75" s="49">
        <v>3</v>
      </c>
      <c r="I75" s="49">
        <v>8</v>
      </c>
      <c r="J75" s="158">
        <f>(Table2542[[#This Row],[Applications filed, 2025]]-Table2542[[#This Row],[Applications filed, 2024]])/Table2542[[#This Row],[Applications filed, 2024]]</f>
        <v>3</v>
      </c>
      <c r="K75" s="157">
        <f>(Table2542[[#This Row],[Total classes in application, 2025]]-Table2542[[#This Row],[Total classes in application, 2024]])/Table2542[[#This Row],[Total classes in application, 2024]]</f>
        <v>1.75</v>
      </c>
      <c r="L75" s="157">
        <f>(Table2542[[#This Row],[Trade Marks protected, 2025]]-Table2542[[#This Row],[Trade Marks protected, 2024]])/Table2542[[#This Row],[Trade Marks protected, 2024]]</f>
        <v>2</v>
      </c>
      <c r="M75" s="157">
        <f>(Table2542[[#This Row],[Total classes protected, 2025]]-Table2542[[#This Row],[Total classes protected, 2024]])/Table2542[[#This Row],[Total classes protected, 2024]]</f>
        <v>1</v>
      </c>
    </row>
    <row r="76" spans="1:13" x14ac:dyDescent="0.2">
      <c r="A76" s="9" t="s">
        <v>224</v>
      </c>
      <c r="B76" s="49">
        <v>4</v>
      </c>
      <c r="C76" s="49">
        <v>6</v>
      </c>
      <c r="D76" s="49">
        <v>6</v>
      </c>
      <c r="E76" s="49">
        <v>9</v>
      </c>
      <c r="F76" s="49">
        <v>4</v>
      </c>
      <c r="G76" s="49">
        <v>4</v>
      </c>
      <c r="H76" s="49">
        <v>1</v>
      </c>
      <c r="I76" s="49">
        <v>1</v>
      </c>
      <c r="J76" s="158">
        <f>(Table2542[[#This Row],[Applications filed, 2025]]-Table2542[[#This Row],[Applications filed, 2024]])/Table2542[[#This Row],[Applications filed, 2024]]</f>
        <v>0</v>
      </c>
      <c r="K76" s="157">
        <f>(Table2542[[#This Row],[Total classes in application, 2025]]-Table2542[[#This Row],[Total classes in application, 2024]])/Table2542[[#This Row],[Total classes in application, 2024]]</f>
        <v>-0.33333333333333331</v>
      </c>
      <c r="L76" s="157">
        <f>(Table2542[[#This Row],[Trade Marks protected, 2025]]-Table2542[[#This Row],[Trade Marks protected, 2024]])/Table2542[[#This Row],[Trade Marks protected, 2024]]</f>
        <v>-0.83333333333333337</v>
      </c>
      <c r="M76" s="157">
        <f>(Table2542[[#This Row],[Total classes protected, 2025]]-Table2542[[#This Row],[Total classes protected, 2024]])/Table2542[[#This Row],[Total classes protected, 2024]]</f>
        <v>-0.88888888888888884</v>
      </c>
    </row>
    <row r="77" spans="1:13" x14ac:dyDescent="0.2">
      <c r="A77" s="9" t="s">
        <v>662</v>
      </c>
      <c r="B77" s="49">
        <v>3</v>
      </c>
      <c r="C77" s="49">
        <v>6</v>
      </c>
      <c r="D77" s="49">
        <v>0</v>
      </c>
      <c r="E77" s="49">
        <v>0</v>
      </c>
      <c r="F77" s="49">
        <v>3</v>
      </c>
      <c r="G77" s="49">
        <v>8</v>
      </c>
      <c r="H77" s="49">
        <v>5</v>
      </c>
      <c r="I77" s="49">
        <v>10</v>
      </c>
      <c r="J77" s="158">
        <f>(Table2542[[#This Row],[Applications filed, 2025]]-Table2542[[#This Row],[Applications filed, 2024]])/Table2542[[#This Row],[Applications filed, 2024]]</f>
        <v>0</v>
      </c>
      <c r="K77" s="157">
        <f>(Table2542[[#This Row],[Total classes in application, 2025]]-Table2542[[#This Row],[Total classes in application, 2024]])/Table2542[[#This Row],[Total classes in application, 2024]]</f>
        <v>0.33333333333333331</v>
      </c>
      <c r="L77" s="157"/>
      <c r="M77" s="157"/>
    </row>
    <row r="78" spans="1:13" x14ac:dyDescent="0.2">
      <c r="A78" s="9" t="s">
        <v>663</v>
      </c>
      <c r="B78" s="49">
        <v>2</v>
      </c>
      <c r="C78" s="49">
        <v>6</v>
      </c>
      <c r="D78" s="49">
        <v>0</v>
      </c>
      <c r="E78" s="49">
        <v>0</v>
      </c>
      <c r="F78" s="49">
        <v>3</v>
      </c>
      <c r="G78" s="49">
        <v>5</v>
      </c>
      <c r="H78" s="49">
        <v>1</v>
      </c>
      <c r="I78" s="49">
        <v>3</v>
      </c>
      <c r="J78" s="158"/>
      <c r="K78" s="157"/>
      <c r="L78" s="157"/>
      <c r="M78" s="157"/>
    </row>
    <row r="79" spans="1:13" x14ac:dyDescent="0.2">
      <c r="A79" s="9" t="s">
        <v>599</v>
      </c>
      <c r="B79" s="49">
        <v>0</v>
      </c>
      <c r="C79" s="49">
        <v>0</v>
      </c>
      <c r="D79" s="49">
        <v>0</v>
      </c>
      <c r="E79" s="49">
        <v>0</v>
      </c>
      <c r="F79" s="49">
        <v>3</v>
      </c>
      <c r="G79" s="49">
        <v>3</v>
      </c>
      <c r="H79" s="49">
        <v>2</v>
      </c>
      <c r="I79" s="49">
        <v>2</v>
      </c>
      <c r="J79" s="158"/>
      <c r="K79" s="157"/>
      <c r="L79" s="157"/>
      <c r="M79" s="157"/>
    </row>
    <row r="80" spans="1:13" x14ac:dyDescent="0.2">
      <c r="A80" s="9" t="s">
        <v>266</v>
      </c>
      <c r="B80" s="49">
        <v>0</v>
      </c>
      <c r="C80" s="49">
        <v>0</v>
      </c>
      <c r="D80" s="49">
        <v>0</v>
      </c>
      <c r="E80" s="49">
        <v>0</v>
      </c>
      <c r="F80" s="49">
        <v>3</v>
      </c>
      <c r="G80" s="49">
        <v>8</v>
      </c>
      <c r="H80" s="49">
        <v>3</v>
      </c>
      <c r="I80" s="49">
        <v>8</v>
      </c>
      <c r="J80" s="158"/>
      <c r="K80" s="157"/>
      <c r="L80" s="157"/>
      <c r="M80" s="157"/>
    </row>
    <row r="81" spans="1:13" x14ac:dyDescent="0.2">
      <c r="A81" s="9" t="s">
        <v>582</v>
      </c>
      <c r="B81" s="49">
        <v>1</v>
      </c>
      <c r="C81" s="49">
        <v>4</v>
      </c>
      <c r="D81" s="49">
        <v>0</v>
      </c>
      <c r="E81" s="49">
        <v>0</v>
      </c>
      <c r="F81" s="49">
        <v>2</v>
      </c>
      <c r="G81" s="49">
        <v>6</v>
      </c>
      <c r="H81" s="49">
        <v>3</v>
      </c>
      <c r="I81" s="49">
        <v>10</v>
      </c>
      <c r="J81" s="158">
        <f>(Table2542[[#This Row],[Applications filed, 2025]]-Table2542[[#This Row],[Applications filed, 2024]])/Table2542[[#This Row],[Applications filed, 2024]]</f>
        <v>1</v>
      </c>
      <c r="K81" s="157">
        <f>(Table2542[[#This Row],[Total classes in application, 2025]]-Table2542[[#This Row],[Total classes in application, 2024]])/Table2542[[#This Row],[Total classes in application, 2024]]</f>
        <v>0.5</v>
      </c>
      <c r="L81" s="157"/>
      <c r="M81" s="157"/>
    </row>
    <row r="82" spans="1:13" x14ac:dyDescent="0.2">
      <c r="A82" s="9" t="s">
        <v>664</v>
      </c>
      <c r="B82" s="49">
        <v>1</v>
      </c>
      <c r="C82" s="49">
        <v>2</v>
      </c>
      <c r="D82" s="49">
        <v>1</v>
      </c>
      <c r="E82" s="49">
        <v>2</v>
      </c>
      <c r="F82" s="49">
        <v>1</v>
      </c>
      <c r="G82" s="49">
        <v>2</v>
      </c>
      <c r="H82" s="49">
        <v>0</v>
      </c>
      <c r="I82" s="49">
        <v>0</v>
      </c>
      <c r="J82" s="158">
        <f>(Table2542[[#This Row],[Applications filed, 2025]]-Table2542[[#This Row],[Applications filed, 2024]])/Table2542[[#This Row],[Applications filed, 2024]]</f>
        <v>0</v>
      </c>
      <c r="K82" s="157">
        <f>(Table2542[[#This Row],[Total classes in application, 2025]]-Table2542[[#This Row],[Total classes in application, 2024]])/Table2542[[#This Row],[Total classes in application, 2024]]</f>
        <v>0</v>
      </c>
      <c r="L82" s="157">
        <f>(Table2542[[#This Row],[Trade Marks protected, 2025]]-Table2542[[#This Row],[Trade Marks protected, 2024]])/Table2542[[#This Row],[Trade Marks protected, 2024]]</f>
        <v>-1</v>
      </c>
      <c r="M82" s="157">
        <f>(Table2542[[#This Row],[Total classes protected, 2025]]-Table2542[[#This Row],[Total classes protected, 2024]])/Table2542[[#This Row],[Total classes protected, 2024]]</f>
        <v>-1</v>
      </c>
    </row>
    <row r="83" spans="1:13" x14ac:dyDescent="0.2">
      <c r="A83" s="9" t="s">
        <v>247</v>
      </c>
      <c r="B83" s="49">
        <v>3</v>
      </c>
      <c r="C83" s="49">
        <v>4</v>
      </c>
      <c r="D83" s="49">
        <v>2</v>
      </c>
      <c r="E83" s="49">
        <v>4</v>
      </c>
      <c r="F83" s="49">
        <v>1</v>
      </c>
      <c r="G83" s="49">
        <v>1</v>
      </c>
      <c r="H83" s="49">
        <v>2</v>
      </c>
      <c r="I83" s="49">
        <v>3</v>
      </c>
      <c r="J83" s="158">
        <f>(Table2542[[#This Row],[Applications filed, 2025]]-Table2542[[#This Row],[Applications filed, 2024]])/Table2542[[#This Row],[Applications filed, 2024]]</f>
        <v>-0.66666666666666663</v>
      </c>
      <c r="K83" s="157">
        <f>(Table2542[[#This Row],[Total classes in application, 2025]]-Table2542[[#This Row],[Total classes in application, 2024]])/Table2542[[#This Row],[Total classes in application, 2024]]</f>
        <v>-0.75</v>
      </c>
      <c r="L83" s="157">
        <f>(Table2542[[#This Row],[Trade Marks protected, 2025]]-Table2542[[#This Row],[Trade Marks protected, 2024]])/Table2542[[#This Row],[Trade Marks protected, 2024]]</f>
        <v>0</v>
      </c>
      <c r="M83" s="157">
        <f>(Table2542[[#This Row],[Total classes protected, 2025]]-Table2542[[#This Row],[Total classes protected, 2024]])/Table2542[[#This Row],[Total classes protected, 2024]]</f>
        <v>-0.25</v>
      </c>
    </row>
    <row r="84" spans="1:13" x14ac:dyDescent="0.2">
      <c r="A84" s="9" t="s">
        <v>264</v>
      </c>
      <c r="B84" s="49">
        <v>0</v>
      </c>
      <c r="C84" s="49">
        <v>0</v>
      </c>
      <c r="D84" s="49">
        <v>1</v>
      </c>
      <c r="E84" s="49">
        <v>1</v>
      </c>
      <c r="F84" s="49">
        <v>1</v>
      </c>
      <c r="G84" s="49">
        <v>2</v>
      </c>
      <c r="H84" s="49">
        <v>1</v>
      </c>
      <c r="I84" s="49">
        <v>2</v>
      </c>
      <c r="J84" s="158"/>
      <c r="K84" s="157"/>
      <c r="L84" s="157">
        <f>(Table2542[[#This Row],[Trade Marks protected, 2025]]-Table2542[[#This Row],[Trade Marks protected, 2024]])/Table2542[[#This Row],[Trade Marks protected, 2024]]</f>
        <v>0</v>
      </c>
      <c r="M84" s="157">
        <f>(Table2542[[#This Row],[Total classes protected, 2025]]-Table2542[[#This Row],[Total classes protected, 2024]])/Table2542[[#This Row],[Total classes protected, 2024]]</f>
        <v>1</v>
      </c>
    </row>
    <row r="85" spans="1:13" x14ac:dyDescent="0.2">
      <c r="A85" s="9" t="s">
        <v>230</v>
      </c>
      <c r="B85" s="49">
        <v>4</v>
      </c>
      <c r="C85" s="49">
        <v>7</v>
      </c>
      <c r="D85" s="49">
        <v>3</v>
      </c>
      <c r="E85" s="49">
        <v>5</v>
      </c>
      <c r="F85" s="49">
        <v>1</v>
      </c>
      <c r="G85" s="49">
        <v>5</v>
      </c>
      <c r="H85" s="49">
        <v>1</v>
      </c>
      <c r="I85" s="49">
        <v>5</v>
      </c>
      <c r="J85" s="158">
        <f>(Table2542[[#This Row],[Applications filed, 2025]]-Table2542[[#This Row],[Applications filed, 2024]])/Table2542[[#This Row],[Applications filed, 2024]]</f>
        <v>-0.75</v>
      </c>
      <c r="K85" s="157">
        <f>(Table2542[[#This Row],[Total classes in application, 2025]]-Table2542[[#This Row],[Total classes in application, 2024]])/Table2542[[#This Row],[Total classes in application, 2024]]</f>
        <v>-0.2857142857142857</v>
      </c>
      <c r="L85" s="157">
        <f>(Table2542[[#This Row],[Trade Marks protected, 2025]]-Table2542[[#This Row],[Trade Marks protected, 2024]])/Table2542[[#This Row],[Trade Marks protected, 2024]]</f>
        <v>-0.66666666666666663</v>
      </c>
      <c r="M85" s="157">
        <f>(Table2542[[#This Row],[Total classes protected, 2025]]-Table2542[[#This Row],[Total classes protected, 2024]])/Table2542[[#This Row],[Total classes protected, 2024]]</f>
        <v>0</v>
      </c>
    </row>
    <row r="86" spans="1:13" x14ac:dyDescent="0.2">
      <c r="A86" s="9" t="s">
        <v>665</v>
      </c>
      <c r="B86" s="49">
        <v>0</v>
      </c>
      <c r="C86" s="49">
        <v>0</v>
      </c>
      <c r="D86" s="49">
        <v>0</v>
      </c>
      <c r="E86" s="49">
        <v>0</v>
      </c>
      <c r="F86" s="49">
        <v>1</v>
      </c>
      <c r="G86" s="49">
        <v>3</v>
      </c>
      <c r="H86" s="49">
        <v>1</v>
      </c>
      <c r="I86" s="49">
        <v>3</v>
      </c>
      <c r="J86" s="158"/>
      <c r="K86" s="157"/>
      <c r="L86" s="157"/>
      <c r="M86" s="157"/>
    </row>
    <row r="87" spans="1:13" x14ac:dyDescent="0.2">
      <c r="A87" s="9" t="s">
        <v>628</v>
      </c>
      <c r="B87" s="49">
        <v>0</v>
      </c>
      <c r="C87" s="49">
        <v>0</v>
      </c>
      <c r="D87" s="49">
        <v>0</v>
      </c>
      <c r="E87" s="49">
        <v>0</v>
      </c>
      <c r="F87" s="49">
        <v>1</v>
      </c>
      <c r="G87" s="49">
        <v>10</v>
      </c>
      <c r="H87" s="49">
        <v>0</v>
      </c>
      <c r="I87" s="49">
        <v>0</v>
      </c>
      <c r="J87" s="158"/>
      <c r="K87" s="157"/>
      <c r="L87" s="157"/>
      <c r="M87" s="157"/>
    </row>
    <row r="88" spans="1:13" x14ac:dyDescent="0.2">
      <c r="A88" s="9" t="s">
        <v>258</v>
      </c>
      <c r="B88" s="49">
        <v>1</v>
      </c>
      <c r="C88" s="49">
        <v>1</v>
      </c>
      <c r="D88" s="49">
        <v>0</v>
      </c>
      <c r="E88" s="49">
        <v>0</v>
      </c>
      <c r="F88" s="49">
        <v>1</v>
      </c>
      <c r="G88" s="49">
        <v>1</v>
      </c>
      <c r="H88" s="49">
        <v>2</v>
      </c>
      <c r="I88" s="49">
        <v>2</v>
      </c>
      <c r="J88" s="158">
        <f>(Table2542[[#This Row],[Applications filed, 2025]]-Table2542[[#This Row],[Applications filed, 2024]])/Table2542[[#This Row],[Applications filed, 2024]]</f>
        <v>0</v>
      </c>
      <c r="K88" s="157">
        <f>(Table2542[[#This Row],[Total classes in application, 2025]]-Table2542[[#This Row],[Total classes in application, 2024]])/Table2542[[#This Row],[Total classes in application, 2024]]</f>
        <v>0</v>
      </c>
      <c r="L88" s="157"/>
      <c r="M88" s="157"/>
    </row>
    <row r="89" spans="1:13" x14ac:dyDescent="0.2">
      <c r="A89" s="9" t="s">
        <v>666</v>
      </c>
      <c r="B89" s="49">
        <v>2</v>
      </c>
      <c r="C89" s="49">
        <v>14</v>
      </c>
      <c r="D89" s="49">
        <v>2</v>
      </c>
      <c r="E89" s="49">
        <v>14</v>
      </c>
      <c r="F89" s="49">
        <v>1</v>
      </c>
      <c r="G89" s="49">
        <v>1</v>
      </c>
      <c r="H89" s="49">
        <v>0</v>
      </c>
      <c r="I89" s="49">
        <v>0</v>
      </c>
      <c r="J89" s="158">
        <f>(Table2542[[#This Row],[Applications filed, 2025]]-Table2542[[#This Row],[Applications filed, 2024]])/Table2542[[#This Row],[Applications filed, 2024]]</f>
        <v>-0.5</v>
      </c>
      <c r="K89" s="157">
        <f>(Table2542[[#This Row],[Total classes in application, 2025]]-Table2542[[#This Row],[Total classes in application, 2024]])/Table2542[[#This Row],[Total classes in application, 2024]]</f>
        <v>-0.9285714285714286</v>
      </c>
      <c r="L89" s="157">
        <f>(Table2542[[#This Row],[Trade Marks protected, 2025]]-Table2542[[#This Row],[Trade Marks protected, 2024]])/Table2542[[#This Row],[Trade Marks protected, 2024]]</f>
        <v>-1</v>
      </c>
      <c r="M89" s="157">
        <f>(Table2542[[#This Row],[Total classes protected, 2025]]-Table2542[[#This Row],[Total classes protected, 2024]])/Table2542[[#This Row],[Total classes protected, 2024]]</f>
        <v>-1</v>
      </c>
    </row>
    <row r="90" spans="1:13" x14ac:dyDescent="0.2">
      <c r="A90" s="9" t="s">
        <v>585</v>
      </c>
      <c r="B90" s="49">
        <v>1</v>
      </c>
      <c r="C90" s="49">
        <v>1</v>
      </c>
      <c r="D90" s="49">
        <v>1</v>
      </c>
      <c r="E90" s="49">
        <v>4</v>
      </c>
      <c r="F90" s="49">
        <v>1</v>
      </c>
      <c r="G90" s="49">
        <v>1</v>
      </c>
      <c r="H90" s="49">
        <v>2</v>
      </c>
      <c r="I90" s="49">
        <v>2</v>
      </c>
      <c r="J90" s="158">
        <f>(Table2542[[#This Row],[Applications filed, 2025]]-Table2542[[#This Row],[Applications filed, 2024]])/Table2542[[#This Row],[Applications filed, 2024]]</f>
        <v>0</v>
      </c>
      <c r="K90" s="157">
        <f>(Table2542[[#This Row],[Total classes in application, 2025]]-Table2542[[#This Row],[Total classes in application, 2024]])/Table2542[[#This Row],[Total classes in application, 2024]]</f>
        <v>0</v>
      </c>
      <c r="L90" s="157">
        <f>(Table2542[[#This Row],[Trade Marks protected, 2025]]-Table2542[[#This Row],[Trade Marks protected, 2024]])/Table2542[[#This Row],[Trade Marks protected, 2024]]</f>
        <v>1</v>
      </c>
      <c r="M90" s="157">
        <f>(Table2542[[#This Row],[Total classes protected, 2025]]-Table2542[[#This Row],[Total classes protected, 2024]])/Table2542[[#This Row],[Total classes protected, 2024]]</f>
        <v>-0.5</v>
      </c>
    </row>
    <row r="91" spans="1:13" x14ac:dyDescent="0.2">
      <c r="A91" s="9" t="s">
        <v>622</v>
      </c>
      <c r="B91" s="49">
        <v>5</v>
      </c>
      <c r="C91" s="49">
        <v>6</v>
      </c>
      <c r="D91" s="49">
        <v>2</v>
      </c>
      <c r="E91" s="49">
        <v>2</v>
      </c>
      <c r="F91" s="49">
        <v>1</v>
      </c>
      <c r="G91" s="49">
        <v>2</v>
      </c>
      <c r="H91" s="49">
        <v>2</v>
      </c>
      <c r="I91" s="49">
        <v>2</v>
      </c>
      <c r="J91" s="158">
        <f>(Table2542[[#This Row],[Applications filed, 2025]]-Table2542[[#This Row],[Applications filed, 2024]])/Table2542[[#This Row],[Applications filed, 2024]]</f>
        <v>-0.8</v>
      </c>
      <c r="K91" s="157">
        <f>(Table2542[[#This Row],[Total classes in application, 2025]]-Table2542[[#This Row],[Total classes in application, 2024]])/Table2542[[#This Row],[Total classes in application, 2024]]</f>
        <v>-0.66666666666666663</v>
      </c>
      <c r="L91" s="157">
        <f>(Table2542[[#This Row],[Trade Marks protected, 2025]]-Table2542[[#This Row],[Trade Marks protected, 2024]])/Table2542[[#This Row],[Trade Marks protected, 2024]]</f>
        <v>0</v>
      </c>
      <c r="M91" s="157">
        <f>(Table2542[[#This Row],[Total classes protected, 2025]]-Table2542[[#This Row],[Total classes protected, 2024]])/Table2542[[#This Row],[Total classes protected, 2024]]</f>
        <v>0</v>
      </c>
    </row>
    <row r="92" spans="1:13" x14ac:dyDescent="0.2">
      <c r="A92" s="9" t="s">
        <v>646</v>
      </c>
      <c r="B92" s="49">
        <v>7</v>
      </c>
      <c r="C92" s="49">
        <v>7</v>
      </c>
      <c r="D92" s="49">
        <v>4</v>
      </c>
      <c r="E92" s="49">
        <v>4</v>
      </c>
      <c r="F92" s="49">
        <v>1</v>
      </c>
      <c r="G92" s="49">
        <v>1</v>
      </c>
      <c r="H92" s="49">
        <v>5</v>
      </c>
      <c r="I92" s="49">
        <v>5</v>
      </c>
      <c r="J92" s="158">
        <f>(Table2542[[#This Row],[Applications filed, 2025]]-Table2542[[#This Row],[Applications filed, 2024]])/Table2542[[#This Row],[Applications filed, 2024]]</f>
        <v>-0.8571428571428571</v>
      </c>
      <c r="K92" s="157">
        <f>(Table2542[[#This Row],[Total classes in application, 2025]]-Table2542[[#This Row],[Total classes in application, 2024]])/Table2542[[#This Row],[Total classes in application, 2024]]</f>
        <v>-0.8571428571428571</v>
      </c>
      <c r="L92" s="157">
        <f>(Table2542[[#This Row],[Trade Marks protected, 2025]]-Table2542[[#This Row],[Trade Marks protected, 2024]])/Table2542[[#This Row],[Trade Marks protected, 2024]]</f>
        <v>0.25</v>
      </c>
      <c r="M92" s="157">
        <f>(Table2542[[#This Row],[Total classes protected, 2025]]-Table2542[[#This Row],[Total classes protected, 2024]])/Table2542[[#This Row],[Total classes protected, 2024]]</f>
        <v>0.25</v>
      </c>
    </row>
    <row r="93" spans="1:13" x14ac:dyDescent="0.2">
      <c r="A93" s="9" t="s">
        <v>602</v>
      </c>
      <c r="B93" s="49">
        <v>4</v>
      </c>
      <c r="C93" s="49">
        <v>6</v>
      </c>
      <c r="D93" s="49">
        <v>3</v>
      </c>
      <c r="E93" s="49">
        <v>5</v>
      </c>
      <c r="F93" s="49">
        <v>1</v>
      </c>
      <c r="G93" s="49">
        <v>6</v>
      </c>
      <c r="H93" s="49">
        <v>2</v>
      </c>
      <c r="I93" s="49">
        <v>7</v>
      </c>
      <c r="J93" s="158"/>
      <c r="K93" s="157"/>
      <c r="L93" s="157"/>
      <c r="M93" s="157"/>
    </row>
    <row r="94" spans="1:13" x14ac:dyDescent="0.2">
      <c r="A94" s="9" t="s">
        <v>598</v>
      </c>
      <c r="B94" s="49">
        <v>2</v>
      </c>
      <c r="C94" s="49">
        <v>4</v>
      </c>
      <c r="D94" s="49">
        <v>0</v>
      </c>
      <c r="E94" s="49">
        <v>0</v>
      </c>
      <c r="F94" s="49">
        <v>0</v>
      </c>
      <c r="G94" s="49">
        <v>0</v>
      </c>
      <c r="H94" s="49">
        <v>2</v>
      </c>
      <c r="I94" s="49">
        <v>4</v>
      </c>
      <c r="J94" s="158">
        <f>(Table2542[[#This Row],[Applications filed, 2025]]-Table2542[[#This Row],[Applications filed, 2024]])/Table2542[[#This Row],[Applications filed, 2024]]</f>
        <v>-1</v>
      </c>
      <c r="K94" s="157">
        <f>(Table2542[[#This Row],[Total classes in application, 2025]]-Table2542[[#This Row],[Total classes in application, 2024]])/Table2542[[#This Row],[Total classes in application, 2024]]</f>
        <v>-1</v>
      </c>
      <c r="L94" s="157"/>
      <c r="M94" s="157"/>
    </row>
    <row r="95" spans="1:13" x14ac:dyDescent="0.2">
      <c r="A95" s="9" t="s">
        <v>667</v>
      </c>
      <c r="B95" s="49">
        <v>1</v>
      </c>
      <c r="C95" s="49">
        <v>1</v>
      </c>
      <c r="D95" s="49">
        <v>0</v>
      </c>
      <c r="E95" s="49">
        <v>0</v>
      </c>
      <c r="F95" s="49">
        <v>0</v>
      </c>
      <c r="G95" s="49">
        <v>0</v>
      </c>
      <c r="H95" s="49">
        <v>1</v>
      </c>
      <c r="I95" s="49">
        <v>1</v>
      </c>
      <c r="J95" s="158"/>
      <c r="K95" s="157"/>
      <c r="L95" s="157"/>
      <c r="M95" s="157"/>
    </row>
    <row r="96" spans="1:13" x14ac:dyDescent="0.2">
      <c r="A96" s="9" t="s">
        <v>668</v>
      </c>
      <c r="B96" s="49">
        <v>1</v>
      </c>
      <c r="C96" s="49">
        <v>1</v>
      </c>
      <c r="D96" s="49">
        <v>1</v>
      </c>
      <c r="E96" s="49">
        <v>1</v>
      </c>
      <c r="F96" s="49">
        <v>0</v>
      </c>
      <c r="G96" s="49">
        <v>0</v>
      </c>
      <c r="H96" s="49">
        <v>0</v>
      </c>
      <c r="I96" s="49">
        <v>0</v>
      </c>
      <c r="J96" s="158"/>
      <c r="K96" s="157"/>
      <c r="L96" s="157"/>
      <c r="M96" s="157"/>
    </row>
    <row r="97" spans="1:13" x14ac:dyDescent="0.2">
      <c r="A97" s="9" t="s">
        <v>669</v>
      </c>
      <c r="B97" s="49">
        <v>0</v>
      </c>
      <c r="C97" s="49">
        <v>0</v>
      </c>
      <c r="D97" s="49">
        <v>4</v>
      </c>
      <c r="E97" s="49">
        <v>4</v>
      </c>
      <c r="F97" s="49">
        <v>0</v>
      </c>
      <c r="G97" s="49">
        <v>0</v>
      </c>
      <c r="H97" s="49">
        <v>0</v>
      </c>
      <c r="I97" s="49">
        <v>0</v>
      </c>
      <c r="J97" s="158"/>
      <c r="K97" s="157"/>
      <c r="L97" s="157"/>
      <c r="M97" s="157"/>
    </row>
    <row r="98" spans="1:13" x14ac:dyDescent="0.2">
      <c r="A98" s="9"/>
      <c r="B98" s="49"/>
      <c r="C98" s="49"/>
      <c r="D98" s="49"/>
      <c r="E98" s="49"/>
      <c r="F98" s="49"/>
      <c r="G98" s="49"/>
      <c r="H98" s="49"/>
      <c r="I98" s="49"/>
      <c r="J98" s="158"/>
      <c r="K98" s="157"/>
      <c r="L98" s="157"/>
      <c r="M98" s="157"/>
    </row>
    <row r="99" spans="1:13" x14ac:dyDescent="0.2">
      <c r="A99" s="9"/>
      <c r="M99" s="232" t="s">
        <v>137</v>
      </c>
    </row>
    <row r="100" spans="1:13" x14ac:dyDescent="0.2">
      <c r="A100" s="12" t="s">
        <v>97</v>
      </c>
      <c r="B100" s="47"/>
      <c r="C100" s="47"/>
      <c r="D100" s="47"/>
      <c r="E100" s="47"/>
      <c r="F100" s="47"/>
      <c r="G100" s="47"/>
      <c r="H100" s="47"/>
      <c r="I100" s="47"/>
      <c r="J100" s="10"/>
      <c r="K100" s="10"/>
      <c r="L100" s="10"/>
    </row>
    <row r="101" spans="1:13" x14ac:dyDescent="0.2">
      <c r="A101" s="10" t="s">
        <v>670</v>
      </c>
      <c r="B101" s="47"/>
      <c r="C101" s="47"/>
      <c r="D101" s="47"/>
      <c r="E101" s="47"/>
      <c r="F101" s="47"/>
      <c r="G101" s="47"/>
      <c r="H101" s="47"/>
      <c r="I101" s="47"/>
      <c r="J101" s="10"/>
      <c r="K101" s="10"/>
      <c r="L101" s="10"/>
    </row>
    <row r="102" spans="1:13" x14ac:dyDescent="0.2">
      <c r="A102" s="10" t="s">
        <v>671</v>
      </c>
      <c r="B102" s="47"/>
      <c r="C102" s="47"/>
      <c r="D102" s="47"/>
      <c r="E102" s="47"/>
      <c r="F102" s="47"/>
      <c r="G102" s="47"/>
      <c r="H102" s="47"/>
      <c r="I102" s="47"/>
      <c r="J102" s="10"/>
      <c r="K102" s="10"/>
      <c r="L102" s="10"/>
    </row>
    <row r="103" spans="1:13" x14ac:dyDescent="0.2">
      <c r="A103" s="10"/>
      <c r="B103" s="47"/>
      <c r="C103" s="47"/>
      <c r="D103" s="47"/>
      <c r="E103" s="47"/>
      <c r="F103" s="47"/>
      <c r="G103" s="47"/>
      <c r="H103" s="47"/>
      <c r="I103" s="47"/>
      <c r="J103" s="10"/>
      <c r="K103" s="10"/>
      <c r="L103" s="10"/>
    </row>
    <row r="104" spans="1:13" x14ac:dyDescent="0.2">
      <c r="A104" s="10"/>
      <c r="B104" s="47"/>
      <c r="C104" s="47"/>
      <c r="D104" s="47"/>
      <c r="E104" s="47"/>
      <c r="F104" s="47"/>
      <c r="G104" s="47"/>
      <c r="H104" s="47"/>
      <c r="I104" s="47"/>
      <c r="J104" s="10"/>
      <c r="K104" s="10"/>
      <c r="L104" s="10"/>
    </row>
  </sheetData>
  <phoneticPr fontId="30" type="noConversion"/>
  <hyperlinks>
    <hyperlink ref="N1" location="Contents!A1" display="Contents" xr:uid="{D3687FCA-1C36-4CA4-AE2A-A5BFA8181448}"/>
    <hyperlink ref="N2" location="Notes!A1" display="Notes" xr:uid="{993C48FE-DD68-42F2-A6CD-FD2EE2F65A7B}"/>
  </hyperlinks>
  <pageMargins left="0.7" right="0.7" top="0.75" bottom="0.75" header="0.3" footer="0.3"/>
  <pageSetup paperSize="9" orientation="portrait" r:id="rId1"/>
  <tableParts count="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3886B-316A-4D39-9085-9A80632AD7AC}">
  <dimension ref="A1:T56"/>
  <sheetViews>
    <sheetView topLeftCell="A33" zoomScaleNormal="100" workbookViewId="0">
      <selection activeCell="A54" sqref="A54"/>
    </sheetView>
  </sheetViews>
  <sheetFormatPr defaultColWidth="8.77734375" defaultRowHeight="15" x14ac:dyDescent="0.2"/>
  <cols>
    <col min="1" max="1" width="85.109375" style="14" customWidth="1"/>
    <col min="2" max="2" width="17.5546875" style="14" customWidth="1"/>
    <col min="3" max="3" width="17.77734375" style="14" customWidth="1"/>
    <col min="4" max="4" width="18.6640625" style="14" customWidth="1"/>
    <col min="5" max="5" width="22" style="14" customWidth="1"/>
    <col min="6" max="6" width="22.6640625" style="14" customWidth="1"/>
    <col min="7" max="7" width="23.21875" style="14" customWidth="1"/>
    <col min="8" max="8" width="22.77734375" style="14" customWidth="1"/>
    <col min="9" max="9" width="21.44140625" style="14" customWidth="1"/>
    <col min="10" max="10" width="21.6640625" style="14" customWidth="1"/>
    <col min="11" max="11" width="22.21875" style="14" customWidth="1"/>
    <col min="12" max="12" width="22" style="14" customWidth="1"/>
    <col min="13" max="13" width="23" style="14" customWidth="1"/>
    <col min="14" max="14" width="22.77734375" style="5" customWidth="1"/>
    <col min="15" max="15" width="21.44140625" style="5" customWidth="1"/>
    <col min="16" max="16" width="22.5546875" style="5" customWidth="1"/>
    <col min="17" max="18" width="23.21875" style="5" customWidth="1"/>
    <col min="19" max="19" width="23" style="5" customWidth="1"/>
    <col min="20" max="16384" width="8.77734375" style="5"/>
  </cols>
  <sheetData>
    <row r="1" spans="1:20" ht="17.25" customHeight="1" x14ac:dyDescent="0.2">
      <c r="A1" s="33" t="s">
        <v>672</v>
      </c>
      <c r="S1" s="14"/>
      <c r="T1" s="70" t="s">
        <v>122</v>
      </c>
    </row>
    <row r="2" spans="1:20" x14ac:dyDescent="0.2">
      <c r="A2" s="23" t="s">
        <v>283</v>
      </c>
      <c r="H2" s="137"/>
      <c r="S2" s="131"/>
      <c r="T2" s="88" t="s">
        <v>97</v>
      </c>
    </row>
    <row r="3" spans="1:20" s="17" customFormat="1" ht="74.25" customHeight="1" x14ac:dyDescent="0.25">
      <c r="A3" s="101" t="s">
        <v>673</v>
      </c>
      <c r="B3" s="130" t="s">
        <v>674</v>
      </c>
      <c r="C3" s="130" t="s">
        <v>675</v>
      </c>
      <c r="D3" s="130" t="s">
        <v>676</v>
      </c>
      <c r="E3" s="130" t="s">
        <v>677</v>
      </c>
      <c r="F3" s="130" t="s">
        <v>678</v>
      </c>
      <c r="G3" s="130" t="s">
        <v>679</v>
      </c>
      <c r="H3" s="130" t="s">
        <v>680</v>
      </c>
      <c r="I3" s="130" t="s">
        <v>681</v>
      </c>
      <c r="J3" s="130" t="s">
        <v>682</v>
      </c>
      <c r="K3" s="130" t="s">
        <v>683</v>
      </c>
      <c r="L3" s="130" t="s">
        <v>684</v>
      </c>
      <c r="M3" s="130" t="s">
        <v>685</v>
      </c>
      <c r="N3" s="130" t="s">
        <v>686</v>
      </c>
      <c r="O3" s="130" t="s">
        <v>687</v>
      </c>
      <c r="P3" s="130" t="s">
        <v>688</v>
      </c>
      <c r="Q3" s="130" t="s">
        <v>689</v>
      </c>
      <c r="R3" s="130" t="s">
        <v>690</v>
      </c>
      <c r="S3" s="130" t="s">
        <v>691</v>
      </c>
    </row>
    <row r="4" spans="1:20" s="193" customFormat="1" ht="38.25" customHeight="1" x14ac:dyDescent="0.2">
      <c r="A4" s="229" t="s">
        <v>151</v>
      </c>
      <c r="B4" s="246">
        <f>SUM(B5:B49)</f>
        <v>287673</v>
      </c>
      <c r="C4" s="246">
        <f t="shared" ref="C4:G4" si="0">SUM(C5:C49)</f>
        <v>268954</v>
      </c>
      <c r="D4" s="246">
        <f t="shared" si="0"/>
        <v>257546</v>
      </c>
      <c r="E4" s="246">
        <f t="shared" si="0"/>
        <v>69463</v>
      </c>
      <c r="F4" s="246">
        <f t="shared" si="0"/>
        <v>68888</v>
      </c>
      <c r="G4" s="246">
        <f t="shared" si="0"/>
        <v>66830</v>
      </c>
      <c r="H4" s="197">
        <f>SUM(H5:H49)</f>
        <v>356318</v>
      </c>
      <c r="I4" s="197">
        <f t="shared" ref="I4:M4" si="1">SUM(I5:I49)</f>
        <v>329398</v>
      </c>
      <c r="J4" s="197">
        <f t="shared" si="1"/>
        <v>297496</v>
      </c>
      <c r="K4" s="197">
        <f t="shared" si="1"/>
        <v>72165</v>
      </c>
      <c r="L4" s="197">
        <f t="shared" si="1"/>
        <v>71898</v>
      </c>
      <c r="M4" s="197">
        <f t="shared" si="1"/>
        <v>72252</v>
      </c>
      <c r="N4" s="277">
        <f>(Table3043[[#This Row],[Total Classes Applied For, National UK, 2025]]-Table3043[[#This Row],[Total Classes Applied For, National UK, 2024]])/Table3043[[#This Row],[Total Classes Applied For, National UK, 2024]]</f>
        <v>0.23862162941951451</v>
      </c>
      <c r="O4" s="277">
        <f>(Table3043[[#This Row],[Total Classes Published, National UK, 2025]]-Table3043[[#This Row],[Total Classes Published, National UK, 2024]])/Table3043[[#This Row],[Total Classes Published, National UK, 2024]]</f>
        <v>0.2247373156747994</v>
      </c>
      <c r="P4" s="277">
        <f>(Table3043[[#This Row],[Total Classes Registered, National UK, 2025]]-Table3043[[#This Row],[Total Classes Registered, National UK, 2024]])/Table3043[[#This Row],[Total Classes Registered, National UK, 2024]]</f>
        <v>0.15511792068213057</v>
      </c>
      <c r="Q4" s="277">
        <f>(Table3043[[#This Row],[Total Classes Applied For, International Registrations Designating the UK, 2025]]-Table3043[[#This Row],[Total Classes Applied For, International Registrations Designating the UK, 2024]])/Table3043[[#This Row],[Total Classes Applied For, International Registrations Designating the UK, 2024]]</f>
        <v>3.8898406345824393E-2</v>
      </c>
      <c r="R4" s="277">
        <f>(Table3043[[#This Row],[Total Classes Published, International Registrations Designating the UK, 2025]]-Table3043[[#This Row],[Total Classes Published, International Registrations Designating the UK, 2024]])/Table3043[[#This Row],[Total Classes Published, International Registrations Designating the UK, 2024]]</f>
        <v>4.3694112182092675E-2</v>
      </c>
      <c r="S4" s="277">
        <f>(Table3043[[#This Row],[Total Classes Protected, International Registrations Designating the UK, 2025]]-Table3043[[#This Row],[Total Classes Protected, International Registrations Designating the UK, 2024]])/Table3043[[#This Row],[Total Classes Protected, International Registrations Designating the UK, 2024]]</f>
        <v>8.1131228490199006E-2</v>
      </c>
    </row>
    <row r="5" spans="1:20" x14ac:dyDescent="0.2">
      <c r="A5" s="31" t="s">
        <v>692</v>
      </c>
      <c r="B5" s="124">
        <v>2381</v>
      </c>
      <c r="C5" s="124">
        <v>2113</v>
      </c>
      <c r="D5" s="124">
        <v>2083</v>
      </c>
      <c r="E5" s="124">
        <v>1512</v>
      </c>
      <c r="F5" s="124">
        <v>1521</v>
      </c>
      <c r="G5" s="124">
        <v>1477</v>
      </c>
      <c r="H5" s="124">
        <v>2371</v>
      </c>
      <c r="I5" s="124">
        <v>2068</v>
      </c>
      <c r="J5" s="124">
        <v>1972</v>
      </c>
      <c r="K5" s="124">
        <v>1479</v>
      </c>
      <c r="L5" s="124">
        <v>1501</v>
      </c>
      <c r="M5" s="124">
        <v>1550</v>
      </c>
      <c r="N5" s="278">
        <f>(Table3043[[#This Row],[Total Classes Applied For, National UK, 2025]]-Table3043[[#This Row],[Total Classes Applied For, National UK, 2024]])/Table3043[[#This Row],[Total Classes Applied For, National UK, 2024]]</f>
        <v>-4.1999160016799666E-3</v>
      </c>
      <c r="O5" s="278">
        <f>(Table3043[[#This Row],[Total Classes Published, National UK, 2025]]-Table3043[[#This Row],[Total Classes Published, National UK, 2024]])/Table3043[[#This Row],[Total Classes Published, National UK, 2024]]</f>
        <v>-2.1296734500709891E-2</v>
      </c>
      <c r="P5" s="278">
        <f>(Table3043[[#This Row],[Total Classes Registered, National UK, 2025]]-Table3043[[#This Row],[Total Classes Registered, National UK, 2024]])/Table3043[[#This Row],[Total Classes Registered, National UK, 2024]]</f>
        <v>-5.3288526164186271E-2</v>
      </c>
      <c r="Q5" s="278">
        <f>(Table3043[[#This Row],[Total Classes Applied For, International Registrations Designating the UK, 2025]]-Table3043[[#This Row],[Total Classes Applied For, International Registrations Designating the UK, 2024]])/Table3043[[#This Row],[Total Classes Applied For, International Registrations Designating the UK, 2024]]</f>
        <v>-2.1825396825396824E-2</v>
      </c>
      <c r="R5" s="278">
        <f>(Table3043[[#This Row],[Total Classes Published, International Registrations Designating the UK, 2025]]-Table3043[[#This Row],[Total Classes Published, International Registrations Designating the UK, 2024]])/Table3043[[#This Row],[Total Classes Published, International Registrations Designating the UK, 2024]]</f>
        <v>-1.3149243918474688E-2</v>
      </c>
      <c r="S5" s="278">
        <f>(Table3043[[#This Row],[Total Classes Protected, International Registrations Designating the UK, 2025]]-Table3043[[#This Row],[Total Classes Protected, International Registrations Designating the UK, 2024]])/Table3043[[#This Row],[Total Classes Protected, International Registrations Designating the UK, 2024]]</f>
        <v>4.9424509140148953E-2</v>
      </c>
    </row>
    <row r="6" spans="1:20" x14ac:dyDescent="0.2">
      <c r="A6" s="31" t="s">
        <v>693</v>
      </c>
      <c r="B6" s="124">
        <v>836</v>
      </c>
      <c r="C6" s="124">
        <v>777</v>
      </c>
      <c r="D6" s="124">
        <v>772</v>
      </c>
      <c r="E6" s="124">
        <v>299</v>
      </c>
      <c r="F6" s="124">
        <v>288</v>
      </c>
      <c r="G6" s="124">
        <v>279</v>
      </c>
      <c r="H6" s="124">
        <v>830</v>
      </c>
      <c r="I6" s="124">
        <v>762</v>
      </c>
      <c r="J6" s="124">
        <v>721</v>
      </c>
      <c r="K6" s="124">
        <v>332</v>
      </c>
      <c r="L6" s="124">
        <v>334</v>
      </c>
      <c r="M6" s="124">
        <v>334</v>
      </c>
      <c r="N6" s="278">
        <f>(Table3043[[#This Row],[Total Classes Applied For, National UK, 2025]]-Table3043[[#This Row],[Total Classes Applied For, National UK, 2024]])/Table3043[[#This Row],[Total Classes Applied For, National UK, 2024]]</f>
        <v>-7.1770334928229667E-3</v>
      </c>
      <c r="O6" s="278">
        <f>(Table3043[[#This Row],[Total Classes Published, National UK, 2025]]-Table3043[[#This Row],[Total Classes Published, National UK, 2024]])/Table3043[[#This Row],[Total Classes Published, National UK, 2024]]</f>
        <v>-1.9305019305019305E-2</v>
      </c>
      <c r="P6" s="278">
        <f>(Table3043[[#This Row],[Total Classes Registered, National UK, 2025]]-Table3043[[#This Row],[Total Classes Registered, National UK, 2024]])/Table3043[[#This Row],[Total Classes Registered, National UK, 2024]]</f>
        <v>-6.6062176165803108E-2</v>
      </c>
      <c r="Q6" s="278">
        <f>(Table3043[[#This Row],[Total Classes Applied For, International Registrations Designating the UK, 2025]]-Table3043[[#This Row],[Total Classes Applied For, International Registrations Designating the UK, 2024]])/Table3043[[#This Row],[Total Classes Applied For, International Registrations Designating the UK, 2024]]</f>
        <v>0.11036789297658862</v>
      </c>
      <c r="R6" s="278">
        <f>(Table3043[[#This Row],[Total Classes Published, International Registrations Designating the UK, 2025]]-Table3043[[#This Row],[Total Classes Published, International Registrations Designating the UK, 2024]])/Table3043[[#This Row],[Total Classes Published, International Registrations Designating the UK, 2024]]</f>
        <v>0.15972222222222221</v>
      </c>
      <c r="S6" s="278">
        <f>(Table3043[[#This Row],[Total Classes Protected, International Registrations Designating the UK, 2025]]-Table3043[[#This Row],[Total Classes Protected, International Registrations Designating the UK, 2024]])/Table3043[[#This Row],[Total Classes Protected, International Registrations Designating the UK, 2024]]</f>
        <v>0.1971326164874552</v>
      </c>
    </row>
    <row r="7" spans="1:20" x14ac:dyDescent="0.2">
      <c r="A7" s="31" t="s">
        <v>694</v>
      </c>
      <c r="B7" s="124">
        <v>9727</v>
      </c>
      <c r="C7" s="124">
        <v>9113</v>
      </c>
      <c r="D7" s="124">
        <v>8292</v>
      </c>
      <c r="E7" s="124">
        <v>2627</v>
      </c>
      <c r="F7" s="124">
        <v>2587</v>
      </c>
      <c r="G7" s="124">
        <v>2473</v>
      </c>
      <c r="H7" s="124">
        <v>12401</v>
      </c>
      <c r="I7" s="124">
        <v>11617</v>
      </c>
      <c r="J7" s="124">
        <v>10285</v>
      </c>
      <c r="K7" s="124">
        <v>2746</v>
      </c>
      <c r="L7" s="124">
        <v>2727</v>
      </c>
      <c r="M7" s="124">
        <v>2732</v>
      </c>
      <c r="N7" s="278">
        <f>(Table3043[[#This Row],[Total Classes Applied For, National UK, 2025]]-Table3043[[#This Row],[Total Classes Applied For, National UK, 2024]])/Table3043[[#This Row],[Total Classes Applied For, National UK, 2024]]</f>
        <v>0.27490490387580963</v>
      </c>
      <c r="O7" s="278">
        <f>(Table3043[[#This Row],[Total Classes Published, National UK, 2025]]-Table3043[[#This Row],[Total Classes Published, National UK, 2024]])/Table3043[[#This Row],[Total Classes Published, National UK, 2024]]</f>
        <v>0.27477230330297375</v>
      </c>
      <c r="P7" s="278">
        <f>(Table3043[[#This Row],[Total Classes Registered, National UK, 2025]]-Table3043[[#This Row],[Total Classes Registered, National UK, 2024]])/Table3043[[#This Row],[Total Classes Registered, National UK, 2024]]</f>
        <v>0.24035214664737095</v>
      </c>
      <c r="Q7" s="278">
        <f>(Table3043[[#This Row],[Total Classes Applied For, International Registrations Designating the UK, 2025]]-Table3043[[#This Row],[Total Classes Applied For, International Registrations Designating the UK, 2024]])/Table3043[[#This Row],[Total Classes Applied For, International Registrations Designating the UK, 2024]]</f>
        <v>4.5298819946707272E-2</v>
      </c>
      <c r="R7" s="278">
        <f>(Table3043[[#This Row],[Total Classes Published, International Registrations Designating the UK, 2025]]-Table3043[[#This Row],[Total Classes Published, International Registrations Designating the UK, 2024]])/Table3043[[#This Row],[Total Classes Published, International Registrations Designating the UK, 2024]]</f>
        <v>5.4116737533822963E-2</v>
      </c>
      <c r="S7" s="278">
        <f>(Table3043[[#This Row],[Total Classes Protected, International Registrations Designating the UK, 2025]]-Table3043[[#This Row],[Total Classes Protected, International Registrations Designating the UK, 2024]])/Table3043[[#This Row],[Total Classes Protected, International Registrations Designating the UK, 2024]]</f>
        <v>0.10473109583501819</v>
      </c>
    </row>
    <row r="8" spans="1:20" x14ac:dyDescent="0.2">
      <c r="A8" s="31" t="s">
        <v>695</v>
      </c>
      <c r="B8" s="124">
        <v>1883</v>
      </c>
      <c r="C8" s="124">
        <v>1755</v>
      </c>
      <c r="D8" s="124">
        <v>1670</v>
      </c>
      <c r="E8" s="124">
        <v>477</v>
      </c>
      <c r="F8" s="124">
        <v>467</v>
      </c>
      <c r="G8" s="124">
        <v>468</v>
      </c>
      <c r="H8" s="124">
        <v>2028</v>
      </c>
      <c r="I8" s="124">
        <v>1967</v>
      </c>
      <c r="J8" s="124">
        <v>1819</v>
      </c>
      <c r="K8" s="124">
        <v>533</v>
      </c>
      <c r="L8" s="124">
        <v>540</v>
      </c>
      <c r="M8" s="124">
        <v>518</v>
      </c>
      <c r="N8" s="278">
        <f>(Table3043[[#This Row],[Total Classes Applied For, National UK, 2025]]-Table3043[[#This Row],[Total Classes Applied For, National UK, 2024]])/Table3043[[#This Row],[Total Classes Applied For, National UK, 2024]]</f>
        <v>7.700477960701009E-2</v>
      </c>
      <c r="O8" s="278">
        <f>(Table3043[[#This Row],[Total Classes Published, National UK, 2025]]-Table3043[[#This Row],[Total Classes Published, National UK, 2024]])/Table3043[[#This Row],[Total Classes Published, National UK, 2024]]</f>
        <v>0.1207977207977208</v>
      </c>
      <c r="P8" s="278">
        <f>(Table3043[[#This Row],[Total Classes Registered, National UK, 2025]]-Table3043[[#This Row],[Total Classes Registered, National UK, 2024]])/Table3043[[#This Row],[Total Classes Registered, National UK, 2024]]</f>
        <v>8.9221556886227543E-2</v>
      </c>
      <c r="Q8" s="278">
        <f>(Table3043[[#This Row],[Total Classes Applied For, International Registrations Designating the UK, 2025]]-Table3043[[#This Row],[Total Classes Applied For, International Registrations Designating the UK, 2024]])/Table3043[[#This Row],[Total Classes Applied For, International Registrations Designating the UK, 2024]]</f>
        <v>0.11740041928721175</v>
      </c>
      <c r="R8" s="278">
        <f>(Table3043[[#This Row],[Total Classes Published, International Registrations Designating the UK, 2025]]-Table3043[[#This Row],[Total Classes Published, International Registrations Designating the UK, 2024]])/Table3043[[#This Row],[Total Classes Published, International Registrations Designating the UK, 2024]]</f>
        <v>0.15631691648822268</v>
      </c>
      <c r="S8" s="278">
        <f>(Table3043[[#This Row],[Total Classes Protected, International Registrations Designating the UK, 2025]]-Table3043[[#This Row],[Total Classes Protected, International Registrations Designating the UK, 2024]])/Table3043[[#This Row],[Total Classes Protected, International Registrations Designating the UK, 2024]]</f>
        <v>0.10683760683760683</v>
      </c>
    </row>
    <row r="9" spans="1:20" x14ac:dyDescent="0.2">
      <c r="A9" s="31" t="s">
        <v>696</v>
      </c>
      <c r="B9" s="124">
        <v>8659</v>
      </c>
      <c r="C9" s="124">
        <v>8024</v>
      </c>
      <c r="D9" s="124">
        <v>7368</v>
      </c>
      <c r="E9" s="124">
        <v>2935</v>
      </c>
      <c r="F9" s="124">
        <v>2954</v>
      </c>
      <c r="G9" s="124">
        <v>2880</v>
      </c>
      <c r="H9" s="124">
        <v>10772</v>
      </c>
      <c r="I9" s="124">
        <v>9992</v>
      </c>
      <c r="J9" s="124">
        <v>9128</v>
      </c>
      <c r="K9" s="124">
        <v>2985</v>
      </c>
      <c r="L9" s="124">
        <v>2946</v>
      </c>
      <c r="M9" s="124">
        <v>2867</v>
      </c>
      <c r="N9" s="278">
        <f>(Table3043[[#This Row],[Total Classes Applied For, National UK, 2025]]-Table3043[[#This Row],[Total Classes Applied For, National UK, 2024]])/Table3043[[#This Row],[Total Classes Applied For, National UK, 2024]]</f>
        <v>0.24402355930245986</v>
      </c>
      <c r="O9" s="278">
        <f>(Table3043[[#This Row],[Total Classes Published, National UK, 2025]]-Table3043[[#This Row],[Total Classes Published, National UK, 2024]])/Table3043[[#This Row],[Total Classes Published, National UK, 2024]]</f>
        <v>0.24526420737786639</v>
      </c>
      <c r="P9" s="278">
        <f>(Table3043[[#This Row],[Total Classes Registered, National UK, 2025]]-Table3043[[#This Row],[Total Classes Registered, National UK, 2024]])/Table3043[[#This Row],[Total Classes Registered, National UK, 2024]]</f>
        <v>0.23887079261672095</v>
      </c>
      <c r="Q9" s="278">
        <f>(Table3043[[#This Row],[Total Classes Applied For, International Registrations Designating the UK, 2025]]-Table3043[[#This Row],[Total Classes Applied For, International Registrations Designating the UK, 2024]])/Table3043[[#This Row],[Total Classes Applied For, International Registrations Designating the UK, 2024]]</f>
        <v>1.7035775127768313E-2</v>
      </c>
      <c r="R9" s="278">
        <f>(Table3043[[#This Row],[Total Classes Published, International Registrations Designating the UK, 2025]]-Table3043[[#This Row],[Total Classes Published, International Registrations Designating the UK, 2024]])/Table3043[[#This Row],[Total Classes Published, International Registrations Designating the UK, 2024]]</f>
        <v>-2.7081922816519972E-3</v>
      </c>
      <c r="S9" s="278">
        <f>(Table3043[[#This Row],[Total Classes Protected, International Registrations Designating the UK, 2025]]-Table3043[[#This Row],[Total Classes Protected, International Registrations Designating the UK, 2024]])/Table3043[[#This Row],[Total Classes Protected, International Registrations Designating the UK, 2024]]</f>
        <v>-4.5138888888888885E-3</v>
      </c>
    </row>
    <row r="10" spans="1:20" x14ac:dyDescent="0.2">
      <c r="A10" s="31" t="s">
        <v>697</v>
      </c>
      <c r="B10" s="124">
        <v>2942</v>
      </c>
      <c r="C10" s="124">
        <v>2800</v>
      </c>
      <c r="D10" s="124">
        <v>2772</v>
      </c>
      <c r="E10" s="124">
        <v>988</v>
      </c>
      <c r="F10" s="124">
        <v>1002</v>
      </c>
      <c r="G10" s="124">
        <v>981</v>
      </c>
      <c r="H10" s="124">
        <v>3344</v>
      </c>
      <c r="I10" s="124">
        <v>3156</v>
      </c>
      <c r="J10" s="124">
        <v>2932</v>
      </c>
      <c r="K10" s="124">
        <v>1098</v>
      </c>
      <c r="L10" s="124">
        <v>1074</v>
      </c>
      <c r="M10" s="124">
        <v>1090</v>
      </c>
      <c r="N10" s="278">
        <f>(Table3043[[#This Row],[Total Classes Applied For, National UK, 2025]]-Table3043[[#This Row],[Total Classes Applied For, National UK, 2024]])/Table3043[[#This Row],[Total Classes Applied For, National UK, 2024]]</f>
        <v>0.13664174031271245</v>
      </c>
      <c r="O10" s="278">
        <f>(Table3043[[#This Row],[Total Classes Published, National UK, 2025]]-Table3043[[#This Row],[Total Classes Published, National UK, 2024]])/Table3043[[#This Row],[Total Classes Published, National UK, 2024]]</f>
        <v>0.12714285714285714</v>
      </c>
      <c r="P10" s="278">
        <f>(Table3043[[#This Row],[Total Classes Registered, National UK, 2025]]-Table3043[[#This Row],[Total Classes Registered, National UK, 2024]])/Table3043[[#This Row],[Total Classes Registered, National UK, 2024]]</f>
        <v>5.772005772005772E-2</v>
      </c>
      <c r="Q10" s="278">
        <f>(Table3043[[#This Row],[Total Classes Applied For, International Registrations Designating the UK, 2025]]-Table3043[[#This Row],[Total Classes Applied For, International Registrations Designating the UK, 2024]])/Table3043[[#This Row],[Total Classes Applied For, International Registrations Designating the UK, 2024]]</f>
        <v>0.11133603238866396</v>
      </c>
      <c r="R10" s="278">
        <f>(Table3043[[#This Row],[Total Classes Published, International Registrations Designating the UK, 2025]]-Table3043[[#This Row],[Total Classes Published, International Registrations Designating the UK, 2024]])/Table3043[[#This Row],[Total Classes Published, International Registrations Designating the UK, 2024]]</f>
        <v>7.1856287425149698E-2</v>
      </c>
      <c r="S10" s="278">
        <f>(Table3043[[#This Row],[Total Classes Protected, International Registrations Designating the UK, 2025]]-Table3043[[#This Row],[Total Classes Protected, International Registrations Designating the UK, 2024]])/Table3043[[#This Row],[Total Classes Protected, International Registrations Designating the UK, 2024]]</f>
        <v>0.1111111111111111</v>
      </c>
    </row>
    <row r="11" spans="1:20" x14ac:dyDescent="0.2">
      <c r="A11" s="31" t="s">
        <v>698</v>
      </c>
      <c r="B11" s="124">
        <v>3900</v>
      </c>
      <c r="C11" s="124">
        <v>3742</v>
      </c>
      <c r="D11" s="124">
        <v>3607</v>
      </c>
      <c r="E11" s="124">
        <v>1905</v>
      </c>
      <c r="F11" s="124">
        <v>1877</v>
      </c>
      <c r="G11" s="124">
        <v>1765</v>
      </c>
      <c r="H11" s="124">
        <v>4566</v>
      </c>
      <c r="I11" s="124">
        <v>4371</v>
      </c>
      <c r="J11" s="124">
        <v>4108</v>
      </c>
      <c r="K11" s="124">
        <v>2061</v>
      </c>
      <c r="L11" s="124">
        <v>2073</v>
      </c>
      <c r="M11" s="124">
        <v>2093</v>
      </c>
      <c r="N11" s="278">
        <f>(Table3043[[#This Row],[Total Classes Applied For, National UK, 2025]]-Table3043[[#This Row],[Total Classes Applied For, National UK, 2024]])/Table3043[[#This Row],[Total Classes Applied For, National UK, 2024]]</f>
        <v>0.17076923076923076</v>
      </c>
      <c r="O11" s="278">
        <f>(Table3043[[#This Row],[Total Classes Published, National UK, 2025]]-Table3043[[#This Row],[Total Classes Published, National UK, 2024]])/Table3043[[#This Row],[Total Classes Published, National UK, 2024]]</f>
        <v>0.16809192944949225</v>
      </c>
      <c r="P11" s="278">
        <f>(Table3043[[#This Row],[Total Classes Registered, National UK, 2025]]-Table3043[[#This Row],[Total Classes Registered, National UK, 2024]])/Table3043[[#This Row],[Total Classes Registered, National UK, 2024]]</f>
        <v>0.13889658996395896</v>
      </c>
      <c r="Q11" s="278">
        <f>(Table3043[[#This Row],[Total Classes Applied For, International Registrations Designating the UK, 2025]]-Table3043[[#This Row],[Total Classes Applied For, International Registrations Designating the UK, 2024]])/Table3043[[#This Row],[Total Classes Applied For, International Registrations Designating the UK, 2024]]</f>
        <v>8.1889763779527558E-2</v>
      </c>
      <c r="R11" s="278">
        <f>(Table3043[[#This Row],[Total Classes Published, International Registrations Designating the UK, 2025]]-Table3043[[#This Row],[Total Classes Published, International Registrations Designating the UK, 2024]])/Table3043[[#This Row],[Total Classes Published, International Registrations Designating the UK, 2024]]</f>
        <v>0.10442194992008524</v>
      </c>
      <c r="S11" s="278">
        <f>(Table3043[[#This Row],[Total Classes Protected, International Registrations Designating the UK, 2025]]-Table3043[[#This Row],[Total Classes Protected, International Registrations Designating the UK, 2024]])/Table3043[[#This Row],[Total Classes Protected, International Registrations Designating the UK, 2024]]</f>
        <v>0.18583569405099151</v>
      </c>
    </row>
    <row r="12" spans="1:20" x14ac:dyDescent="0.2">
      <c r="A12" s="31" t="s">
        <v>699</v>
      </c>
      <c r="B12" s="124">
        <v>2907</v>
      </c>
      <c r="C12" s="124">
        <v>2841</v>
      </c>
      <c r="D12" s="124">
        <v>2759</v>
      </c>
      <c r="E12" s="124">
        <v>559</v>
      </c>
      <c r="F12" s="124">
        <v>550</v>
      </c>
      <c r="G12" s="124">
        <v>523</v>
      </c>
      <c r="H12" s="124">
        <v>2807</v>
      </c>
      <c r="I12" s="124">
        <v>2786</v>
      </c>
      <c r="J12" s="124">
        <v>2725</v>
      </c>
      <c r="K12" s="124">
        <v>523</v>
      </c>
      <c r="L12" s="124">
        <v>534</v>
      </c>
      <c r="M12" s="124">
        <v>554</v>
      </c>
      <c r="N12" s="278">
        <f>(Table3043[[#This Row],[Total Classes Applied For, National UK, 2025]]-Table3043[[#This Row],[Total Classes Applied For, National UK, 2024]])/Table3043[[#This Row],[Total Classes Applied For, National UK, 2024]]</f>
        <v>-3.4399724802201583E-2</v>
      </c>
      <c r="O12" s="278">
        <f>(Table3043[[#This Row],[Total Classes Published, National UK, 2025]]-Table3043[[#This Row],[Total Classes Published, National UK, 2024]])/Table3043[[#This Row],[Total Classes Published, National UK, 2024]]</f>
        <v>-1.9359380499824004E-2</v>
      </c>
      <c r="P12" s="278">
        <f>(Table3043[[#This Row],[Total Classes Registered, National UK, 2025]]-Table3043[[#This Row],[Total Classes Registered, National UK, 2024]])/Table3043[[#This Row],[Total Classes Registered, National UK, 2024]]</f>
        <v>-1.2323305545487495E-2</v>
      </c>
      <c r="Q12" s="278">
        <f>(Table3043[[#This Row],[Total Classes Applied For, International Registrations Designating the UK, 2025]]-Table3043[[#This Row],[Total Classes Applied For, International Registrations Designating the UK, 2024]])/Table3043[[#This Row],[Total Classes Applied For, International Registrations Designating the UK, 2024]]</f>
        <v>-6.4400715563506267E-2</v>
      </c>
      <c r="R12" s="278">
        <f>(Table3043[[#This Row],[Total Classes Published, International Registrations Designating the UK, 2025]]-Table3043[[#This Row],[Total Classes Published, International Registrations Designating the UK, 2024]])/Table3043[[#This Row],[Total Classes Published, International Registrations Designating the UK, 2024]]</f>
        <v>-2.9090909090909091E-2</v>
      </c>
      <c r="S12" s="278">
        <f>(Table3043[[#This Row],[Total Classes Protected, International Registrations Designating the UK, 2025]]-Table3043[[#This Row],[Total Classes Protected, International Registrations Designating the UK, 2024]])/Table3043[[#This Row],[Total Classes Protected, International Registrations Designating the UK, 2024]]</f>
        <v>5.9273422562141492E-2</v>
      </c>
    </row>
    <row r="13" spans="1:20" ht="15" customHeight="1" x14ac:dyDescent="0.2">
      <c r="A13" s="31" t="s">
        <v>700</v>
      </c>
      <c r="B13" s="124">
        <v>28237</v>
      </c>
      <c r="C13" s="124">
        <v>26872</v>
      </c>
      <c r="D13" s="124">
        <v>25908</v>
      </c>
      <c r="E13" s="124">
        <v>8694</v>
      </c>
      <c r="F13" s="124">
        <v>8683</v>
      </c>
      <c r="G13" s="124">
        <v>8394</v>
      </c>
      <c r="H13" s="124">
        <v>36751</v>
      </c>
      <c r="I13" s="124">
        <v>34045</v>
      </c>
      <c r="J13" s="124">
        <v>30260</v>
      </c>
      <c r="K13" s="124">
        <v>8914</v>
      </c>
      <c r="L13" s="124">
        <v>8820</v>
      </c>
      <c r="M13" s="124">
        <v>8920</v>
      </c>
      <c r="N13" s="278">
        <f>(Table3043[[#This Row],[Total Classes Applied For, National UK, 2025]]-Table3043[[#This Row],[Total Classes Applied For, National UK, 2024]])/Table3043[[#This Row],[Total Classes Applied For, National UK, 2024]]</f>
        <v>0.30151928320997273</v>
      </c>
      <c r="O13" s="278">
        <f>(Table3043[[#This Row],[Total Classes Published, National UK, 2025]]-Table3043[[#This Row],[Total Classes Published, National UK, 2024]])/Table3043[[#This Row],[Total Classes Published, National UK, 2024]]</f>
        <v>0.26693212265555227</v>
      </c>
      <c r="P13" s="278">
        <f>(Table3043[[#This Row],[Total Classes Registered, National UK, 2025]]-Table3043[[#This Row],[Total Classes Registered, National UK, 2024]])/Table3043[[#This Row],[Total Classes Registered, National UK, 2024]]</f>
        <v>0.16797900262467191</v>
      </c>
      <c r="Q13" s="278">
        <f>(Table3043[[#This Row],[Total Classes Applied For, International Registrations Designating the UK, 2025]]-Table3043[[#This Row],[Total Classes Applied For, International Registrations Designating the UK, 2024]])/Table3043[[#This Row],[Total Classes Applied For, International Registrations Designating the UK, 2024]]</f>
        <v>2.5304807913503567E-2</v>
      </c>
      <c r="R13" s="278">
        <f>(Table3043[[#This Row],[Total Classes Published, International Registrations Designating the UK, 2025]]-Table3043[[#This Row],[Total Classes Published, International Registrations Designating the UK, 2024]])/Table3043[[#This Row],[Total Classes Published, International Registrations Designating the UK, 2024]]</f>
        <v>1.5777956927329265E-2</v>
      </c>
      <c r="S13" s="278">
        <f>(Table3043[[#This Row],[Total Classes Protected, International Registrations Designating the UK, 2025]]-Table3043[[#This Row],[Total Classes Protected, International Registrations Designating the UK, 2024]])/Table3043[[#This Row],[Total Classes Protected, International Registrations Designating the UK, 2024]]</f>
        <v>6.2663807481534425E-2</v>
      </c>
    </row>
    <row r="14" spans="1:20" x14ac:dyDescent="0.2">
      <c r="A14" s="31" t="s">
        <v>701</v>
      </c>
      <c r="B14" s="124">
        <v>4216</v>
      </c>
      <c r="C14" s="124">
        <v>4050</v>
      </c>
      <c r="D14" s="124">
        <v>3835</v>
      </c>
      <c r="E14" s="124">
        <v>1664</v>
      </c>
      <c r="F14" s="124">
        <v>1679</v>
      </c>
      <c r="G14" s="124">
        <v>1585</v>
      </c>
      <c r="H14" s="124">
        <v>4759</v>
      </c>
      <c r="I14" s="124">
        <v>4469</v>
      </c>
      <c r="J14" s="124">
        <v>4214</v>
      </c>
      <c r="K14" s="124">
        <v>1663</v>
      </c>
      <c r="L14" s="124">
        <v>1609</v>
      </c>
      <c r="M14" s="124">
        <v>1647</v>
      </c>
      <c r="N14" s="278">
        <f>(Table3043[[#This Row],[Total Classes Applied For, National UK, 2025]]-Table3043[[#This Row],[Total Classes Applied For, National UK, 2024]])/Table3043[[#This Row],[Total Classes Applied For, National UK, 2024]]</f>
        <v>0.12879506641366223</v>
      </c>
      <c r="O14" s="278">
        <f>(Table3043[[#This Row],[Total Classes Published, National UK, 2025]]-Table3043[[#This Row],[Total Classes Published, National UK, 2024]])/Table3043[[#This Row],[Total Classes Published, National UK, 2024]]</f>
        <v>0.10345679012345679</v>
      </c>
      <c r="P14" s="278">
        <f>(Table3043[[#This Row],[Total Classes Registered, National UK, 2025]]-Table3043[[#This Row],[Total Classes Registered, National UK, 2024]])/Table3043[[#This Row],[Total Classes Registered, National UK, 2024]]</f>
        <v>9.8826597131681876E-2</v>
      </c>
      <c r="Q14" s="278">
        <f>(Table3043[[#This Row],[Total Classes Applied For, International Registrations Designating the UK, 2025]]-Table3043[[#This Row],[Total Classes Applied For, International Registrations Designating the UK, 2024]])/Table3043[[#This Row],[Total Classes Applied For, International Registrations Designating the UK, 2024]]</f>
        <v>-6.0096153846153849E-4</v>
      </c>
      <c r="R14" s="278">
        <f>(Table3043[[#This Row],[Total Classes Published, International Registrations Designating the UK, 2025]]-Table3043[[#This Row],[Total Classes Published, International Registrations Designating the UK, 2024]])/Table3043[[#This Row],[Total Classes Published, International Registrations Designating the UK, 2024]]</f>
        <v>-4.169148302561048E-2</v>
      </c>
      <c r="S14" s="278">
        <f>(Table3043[[#This Row],[Total Classes Protected, International Registrations Designating the UK, 2025]]-Table3043[[#This Row],[Total Classes Protected, International Registrations Designating the UK, 2024]])/Table3043[[#This Row],[Total Classes Protected, International Registrations Designating the UK, 2024]]</f>
        <v>3.9116719242902206E-2</v>
      </c>
    </row>
    <row r="15" spans="1:20" x14ac:dyDescent="0.2">
      <c r="A15" s="31" t="s">
        <v>702</v>
      </c>
      <c r="B15" s="124">
        <v>6162</v>
      </c>
      <c r="C15" s="124">
        <v>5906</v>
      </c>
      <c r="D15" s="124">
        <v>5676</v>
      </c>
      <c r="E15" s="124">
        <v>1495</v>
      </c>
      <c r="F15" s="124">
        <v>1522</v>
      </c>
      <c r="G15" s="124">
        <v>1496</v>
      </c>
      <c r="H15" s="124">
        <v>7014</v>
      </c>
      <c r="I15" s="124">
        <v>6781</v>
      </c>
      <c r="J15" s="124">
        <v>6390</v>
      </c>
      <c r="K15" s="124">
        <v>1619</v>
      </c>
      <c r="L15" s="124">
        <v>1627</v>
      </c>
      <c r="M15" s="124">
        <v>1637</v>
      </c>
      <c r="N15" s="278">
        <f>(Table3043[[#This Row],[Total Classes Applied For, National UK, 2025]]-Table3043[[#This Row],[Total Classes Applied For, National UK, 2024]])/Table3043[[#This Row],[Total Classes Applied For, National UK, 2024]]</f>
        <v>0.1382667964946446</v>
      </c>
      <c r="O15" s="278">
        <f>(Table3043[[#This Row],[Total Classes Published, National UK, 2025]]-Table3043[[#This Row],[Total Classes Published, National UK, 2024]])/Table3043[[#This Row],[Total Classes Published, National UK, 2024]]</f>
        <v>0.14815441923467659</v>
      </c>
      <c r="P15" s="278">
        <f>(Table3043[[#This Row],[Total Classes Registered, National UK, 2025]]-Table3043[[#This Row],[Total Classes Registered, National UK, 2024]])/Table3043[[#This Row],[Total Classes Registered, National UK, 2024]]</f>
        <v>0.12579281183932348</v>
      </c>
      <c r="Q15" s="278">
        <f>(Table3043[[#This Row],[Total Classes Applied For, International Registrations Designating the UK, 2025]]-Table3043[[#This Row],[Total Classes Applied For, International Registrations Designating the UK, 2024]])/Table3043[[#This Row],[Total Classes Applied For, International Registrations Designating the UK, 2024]]</f>
        <v>8.2943143812709036E-2</v>
      </c>
      <c r="R15" s="278">
        <f>(Table3043[[#This Row],[Total Classes Published, International Registrations Designating the UK, 2025]]-Table3043[[#This Row],[Total Classes Published, International Registrations Designating the UK, 2024]])/Table3043[[#This Row],[Total Classes Published, International Registrations Designating the UK, 2024]]</f>
        <v>6.8988173455978977E-2</v>
      </c>
      <c r="S15" s="278">
        <f>(Table3043[[#This Row],[Total Classes Protected, International Registrations Designating the UK, 2025]]-Table3043[[#This Row],[Total Classes Protected, International Registrations Designating the UK, 2024]])/Table3043[[#This Row],[Total Classes Protected, International Registrations Designating the UK, 2024]]</f>
        <v>9.4251336898395724E-2</v>
      </c>
    </row>
    <row r="16" spans="1:20" x14ac:dyDescent="0.2">
      <c r="A16" s="31" t="s">
        <v>703</v>
      </c>
      <c r="B16" s="124">
        <v>3575</v>
      </c>
      <c r="C16" s="124">
        <v>3398</v>
      </c>
      <c r="D16" s="124">
        <v>3333</v>
      </c>
      <c r="E16" s="124">
        <v>1355</v>
      </c>
      <c r="F16" s="124">
        <v>1312</v>
      </c>
      <c r="G16" s="124">
        <v>1312</v>
      </c>
      <c r="H16" s="124">
        <v>4232</v>
      </c>
      <c r="I16" s="124">
        <v>4008</v>
      </c>
      <c r="J16" s="124">
        <v>3581</v>
      </c>
      <c r="K16" s="124">
        <v>1507</v>
      </c>
      <c r="L16" s="124">
        <v>1529</v>
      </c>
      <c r="M16" s="124">
        <v>1480</v>
      </c>
      <c r="N16" s="278">
        <f>(Table3043[[#This Row],[Total Classes Applied For, National UK, 2025]]-Table3043[[#This Row],[Total Classes Applied For, National UK, 2024]])/Table3043[[#This Row],[Total Classes Applied For, National UK, 2024]]</f>
        <v>0.18377622377622377</v>
      </c>
      <c r="O16" s="278">
        <f>(Table3043[[#This Row],[Total Classes Published, National UK, 2025]]-Table3043[[#This Row],[Total Classes Published, National UK, 2024]])/Table3043[[#This Row],[Total Classes Published, National UK, 2024]]</f>
        <v>0.17951736315479694</v>
      </c>
      <c r="P16" s="278">
        <f>(Table3043[[#This Row],[Total Classes Registered, National UK, 2025]]-Table3043[[#This Row],[Total Classes Registered, National UK, 2024]])/Table3043[[#This Row],[Total Classes Registered, National UK, 2024]]</f>
        <v>7.4407440744074405E-2</v>
      </c>
      <c r="Q16" s="278">
        <f>(Table3043[[#This Row],[Total Classes Applied For, International Registrations Designating the UK, 2025]]-Table3043[[#This Row],[Total Classes Applied For, International Registrations Designating the UK, 2024]])/Table3043[[#This Row],[Total Classes Applied For, International Registrations Designating the UK, 2024]]</f>
        <v>0.11217712177121771</v>
      </c>
      <c r="R16" s="278">
        <f>(Table3043[[#This Row],[Total Classes Published, International Registrations Designating the UK, 2025]]-Table3043[[#This Row],[Total Classes Published, International Registrations Designating the UK, 2024]])/Table3043[[#This Row],[Total Classes Published, International Registrations Designating the UK, 2024]]</f>
        <v>0.16539634146341464</v>
      </c>
      <c r="S16" s="278">
        <f>(Table3043[[#This Row],[Total Classes Protected, International Registrations Designating the UK, 2025]]-Table3043[[#This Row],[Total Classes Protected, International Registrations Designating the UK, 2024]])/Table3043[[#This Row],[Total Classes Protected, International Registrations Designating the UK, 2024]]</f>
        <v>0.12804878048780488</v>
      </c>
    </row>
    <row r="17" spans="1:19" x14ac:dyDescent="0.2">
      <c r="A17" s="31" t="s">
        <v>704</v>
      </c>
      <c r="B17" s="124">
        <v>190</v>
      </c>
      <c r="C17" s="124">
        <v>165</v>
      </c>
      <c r="D17" s="124">
        <v>166</v>
      </c>
      <c r="E17" s="124">
        <v>102</v>
      </c>
      <c r="F17" s="124">
        <v>95</v>
      </c>
      <c r="G17" s="124">
        <v>98</v>
      </c>
      <c r="H17" s="124">
        <v>194</v>
      </c>
      <c r="I17" s="124">
        <v>183</v>
      </c>
      <c r="J17" s="124">
        <v>182</v>
      </c>
      <c r="K17" s="124">
        <v>144</v>
      </c>
      <c r="L17" s="124">
        <v>142</v>
      </c>
      <c r="M17" s="124">
        <v>129</v>
      </c>
      <c r="N17" s="278">
        <f>(Table3043[[#This Row],[Total Classes Applied For, National UK, 2025]]-Table3043[[#This Row],[Total Classes Applied For, National UK, 2024]])/Table3043[[#This Row],[Total Classes Applied For, National UK, 2024]]</f>
        <v>2.1052631578947368E-2</v>
      </c>
      <c r="O17" s="278">
        <f>(Table3043[[#This Row],[Total Classes Published, National UK, 2025]]-Table3043[[#This Row],[Total Classes Published, National UK, 2024]])/Table3043[[#This Row],[Total Classes Published, National UK, 2024]]</f>
        <v>0.10909090909090909</v>
      </c>
      <c r="P17" s="278">
        <f>(Table3043[[#This Row],[Total Classes Registered, National UK, 2025]]-Table3043[[#This Row],[Total Classes Registered, National UK, 2024]])/Table3043[[#This Row],[Total Classes Registered, National UK, 2024]]</f>
        <v>9.6385542168674704E-2</v>
      </c>
      <c r="Q17" s="278">
        <f>(Table3043[[#This Row],[Total Classes Applied For, International Registrations Designating the UK, 2025]]-Table3043[[#This Row],[Total Classes Applied For, International Registrations Designating the UK, 2024]])/Table3043[[#This Row],[Total Classes Applied For, International Registrations Designating the UK, 2024]]</f>
        <v>0.41176470588235292</v>
      </c>
      <c r="R17" s="278">
        <f>(Table3043[[#This Row],[Total Classes Published, International Registrations Designating the UK, 2025]]-Table3043[[#This Row],[Total Classes Published, International Registrations Designating the UK, 2024]])/Table3043[[#This Row],[Total Classes Published, International Registrations Designating the UK, 2024]]</f>
        <v>0.49473684210526314</v>
      </c>
      <c r="S17" s="278">
        <f>(Table3043[[#This Row],[Total Classes Protected, International Registrations Designating the UK, 2025]]-Table3043[[#This Row],[Total Classes Protected, International Registrations Designating the UK, 2024]])/Table3043[[#This Row],[Total Classes Protected, International Registrations Designating the UK, 2024]]</f>
        <v>0.31632653061224492</v>
      </c>
    </row>
    <row r="18" spans="1:19" x14ac:dyDescent="0.2">
      <c r="A18" s="31" t="s">
        <v>705</v>
      </c>
      <c r="B18" s="124">
        <v>3834</v>
      </c>
      <c r="C18" s="124">
        <v>3630</v>
      </c>
      <c r="D18" s="124">
        <v>3501</v>
      </c>
      <c r="E18" s="124">
        <v>909</v>
      </c>
      <c r="F18" s="124">
        <v>878</v>
      </c>
      <c r="G18" s="124">
        <v>859</v>
      </c>
      <c r="H18" s="124">
        <v>4378</v>
      </c>
      <c r="I18" s="124">
        <v>4147</v>
      </c>
      <c r="J18" s="124">
        <v>3802</v>
      </c>
      <c r="K18" s="124">
        <v>888</v>
      </c>
      <c r="L18" s="124">
        <v>921</v>
      </c>
      <c r="M18" s="124">
        <v>922</v>
      </c>
      <c r="N18" s="278">
        <f>(Table3043[[#This Row],[Total Classes Applied For, National UK, 2025]]-Table3043[[#This Row],[Total Classes Applied For, National UK, 2024]])/Table3043[[#This Row],[Total Classes Applied For, National UK, 2024]]</f>
        <v>0.14188836724047993</v>
      </c>
      <c r="O18" s="278">
        <f>(Table3043[[#This Row],[Total Classes Published, National UK, 2025]]-Table3043[[#This Row],[Total Classes Published, National UK, 2024]])/Table3043[[#This Row],[Total Classes Published, National UK, 2024]]</f>
        <v>0.14242424242424243</v>
      </c>
      <c r="P18" s="278">
        <f>(Table3043[[#This Row],[Total Classes Registered, National UK, 2025]]-Table3043[[#This Row],[Total Classes Registered, National UK, 2024]])/Table3043[[#This Row],[Total Classes Registered, National UK, 2024]]</f>
        <v>8.5975435589831478E-2</v>
      </c>
      <c r="Q18" s="278">
        <f>(Table3043[[#This Row],[Total Classes Applied For, International Registrations Designating the UK, 2025]]-Table3043[[#This Row],[Total Classes Applied For, International Registrations Designating the UK, 2024]])/Table3043[[#This Row],[Total Classes Applied For, International Registrations Designating the UK, 2024]]</f>
        <v>-2.3102310231023101E-2</v>
      </c>
      <c r="R18" s="278">
        <f>(Table3043[[#This Row],[Total Classes Published, International Registrations Designating the UK, 2025]]-Table3043[[#This Row],[Total Classes Published, International Registrations Designating the UK, 2024]])/Table3043[[#This Row],[Total Classes Published, International Registrations Designating the UK, 2024]]</f>
        <v>4.8974943052391799E-2</v>
      </c>
      <c r="S18" s="278">
        <f>(Table3043[[#This Row],[Total Classes Protected, International Registrations Designating the UK, 2025]]-Table3043[[#This Row],[Total Classes Protected, International Registrations Designating the UK, 2024]])/Table3043[[#This Row],[Total Classes Protected, International Registrations Designating the UK, 2024]]</f>
        <v>7.334109429569266E-2</v>
      </c>
    </row>
    <row r="19" spans="1:19" x14ac:dyDescent="0.2">
      <c r="A19" s="31" t="s">
        <v>706</v>
      </c>
      <c r="B19" s="124">
        <v>548</v>
      </c>
      <c r="C19" s="124">
        <v>535</v>
      </c>
      <c r="D19" s="124">
        <v>505</v>
      </c>
      <c r="E19" s="124">
        <v>89</v>
      </c>
      <c r="F19" s="124">
        <v>84</v>
      </c>
      <c r="G19" s="124">
        <v>79</v>
      </c>
      <c r="H19" s="124">
        <v>395</v>
      </c>
      <c r="I19" s="124">
        <v>395</v>
      </c>
      <c r="J19" s="124">
        <v>440</v>
      </c>
      <c r="K19" s="124">
        <v>94</v>
      </c>
      <c r="L19" s="124">
        <v>90</v>
      </c>
      <c r="M19" s="124">
        <v>103</v>
      </c>
      <c r="N19" s="278">
        <f>(Table3043[[#This Row],[Total Classes Applied For, National UK, 2025]]-Table3043[[#This Row],[Total Classes Applied For, National UK, 2024]])/Table3043[[#This Row],[Total Classes Applied For, National UK, 2024]]</f>
        <v>-0.27919708029197082</v>
      </c>
      <c r="O19" s="278">
        <f>(Table3043[[#This Row],[Total Classes Published, National UK, 2025]]-Table3043[[#This Row],[Total Classes Published, National UK, 2024]])/Table3043[[#This Row],[Total Classes Published, National UK, 2024]]</f>
        <v>-0.26168224299065418</v>
      </c>
      <c r="P19" s="278">
        <f>(Table3043[[#This Row],[Total Classes Registered, National UK, 2025]]-Table3043[[#This Row],[Total Classes Registered, National UK, 2024]])/Table3043[[#This Row],[Total Classes Registered, National UK, 2024]]</f>
        <v>-0.12871287128712872</v>
      </c>
      <c r="Q19" s="278">
        <f>(Table3043[[#This Row],[Total Classes Applied For, International Registrations Designating the UK, 2025]]-Table3043[[#This Row],[Total Classes Applied For, International Registrations Designating the UK, 2024]])/Table3043[[#This Row],[Total Classes Applied For, International Registrations Designating the UK, 2024]]</f>
        <v>5.6179775280898875E-2</v>
      </c>
      <c r="R19" s="278">
        <f>(Table3043[[#This Row],[Total Classes Published, International Registrations Designating the UK, 2025]]-Table3043[[#This Row],[Total Classes Published, International Registrations Designating the UK, 2024]])/Table3043[[#This Row],[Total Classes Published, International Registrations Designating the UK, 2024]]</f>
        <v>7.1428571428571425E-2</v>
      </c>
      <c r="S19" s="278">
        <f>(Table3043[[#This Row],[Total Classes Protected, International Registrations Designating the UK, 2025]]-Table3043[[#This Row],[Total Classes Protected, International Registrations Designating the UK, 2024]])/Table3043[[#This Row],[Total Classes Protected, International Registrations Designating the UK, 2024]]</f>
        <v>0.30379746835443039</v>
      </c>
    </row>
    <row r="20" spans="1:19" x14ac:dyDescent="0.2">
      <c r="A20" s="31" t="s">
        <v>707</v>
      </c>
      <c r="B20" s="124">
        <v>11011</v>
      </c>
      <c r="C20" s="124">
        <v>10322</v>
      </c>
      <c r="D20" s="124">
        <v>9939</v>
      </c>
      <c r="E20" s="124">
        <v>1510</v>
      </c>
      <c r="F20" s="124">
        <v>1513</v>
      </c>
      <c r="G20" s="124">
        <v>1479</v>
      </c>
      <c r="H20" s="124">
        <v>13476</v>
      </c>
      <c r="I20" s="124">
        <v>12514</v>
      </c>
      <c r="J20" s="124">
        <v>11368</v>
      </c>
      <c r="K20" s="124">
        <v>1677</v>
      </c>
      <c r="L20" s="124">
        <v>1647</v>
      </c>
      <c r="M20" s="124">
        <v>1681</v>
      </c>
      <c r="N20" s="278">
        <f>(Table3043[[#This Row],[Total Classes Applied For, National UK, 2025]]-Table3043[[#This Row],[Total Classes Applied For, National UK, 2024]])/Table3043[[#This Row],[Total Classes Applied For, National UK, 2024]]</f>
        <v>0.22386704204886024</v>
      </c>
      <c r="O20" s="278">
        <f>(Table3043[[#This Row],[Total Classes Published, National UK, 2025]]-Table3043[[#This Row],[Total Classes Published, National UK, 2024]])/Table3043[[#This Row],[Total Classes Published, National UK, 2024]]</f>
        <v>0.21236194535942646</v>
      </c>
      <c r="P20" s="278">
        <f>(Table3043[[#This Row],[Total Classes Registered, National UK, 2025]]-Table3043[[#This Row],[Total Classes Registered, National UK, 2024]])/Table3043[[#This Row],[Total Classes Registered, National UK, 2024]]</f>
        <v>0.14377703994365632</v>
      </c>
      <c r="Q20" s="278">
        <f>(Table3043[[#This Row],[Total Classes Applied For, International Registrations Designating the UK, 2025]]-Table3043[[#This Row],[Total Classes Applied For, International Registrations Designating the UK, 2024]])/Table3043[[#This Row],[Total Classes Applied For, International Registrations Designating the UK, 2024]]</f>
        <v>0.11059602649006622</v>
      </c>
      <c r="R20" s="278">
        <f>(Table3043[[#This Row],[Total Classes Published, International Registrations Designating the UK, 2025]]-Table3043[[#This Row],[Total Classes Published, International Registrations Designating the UK, 2024]])/Table3043[[#This Row],[Total Classes Published, International Registrations Designating the UK, 2024]]</f>
        <v>8.8565763384005292E-2</v>
      </c>
      <c r="S20" s="278">
        <f>(Table3043[[#This Row],[Total Classes Protected, International Registrations Designating the UK, 2025]]-Table3043[[#This Row],[Total Classes Protected, International Registrations Designating the UK, 2024]])/Table3043[[#This Row],[Total Classes Protected, International Registrations Designating the UK, 2024]]</f>
        <v>0.13657876943881</v>
      </c>
    </row>
    <row r="21" spans="1:19" x14ac:dyDescent="0.2">
      <c r="A21" s="31" t="s">
        <v>708</v>
      </c>
      <c r="B21" s="124">
        <v>1388</v>
      </c>
      <c r="C21" s="124">
        <v>1316</v>
      </c>
      <c r="D21" s="124">
        <v>1244</v>
      </c>
      <c r="E21" s="124">
        <v>590</v>
      </c>
      <c r="F21" s="124">
        <v>595</v>
      </c>
      <c r="G21" s="124">
        <v>559</v>
      </c>
      <c r="H21" s="124">
        <v>1300</v>
      </c>
      <c r="I21" s="124">
        <v>1267</v>
      </c>
      <c r="J21" s="124">
        <v>1242</v>
      </c>
      <c r="K21" s="124">
        <v>714</v>
      </c>
      <c r="L21" s="124">
        <v>682</v>
      </c>
      <c r="M21" s="124">
        <v>701</v>
      </c>
      <c r="N21" s="278">
        <f>(Table3043[[#This Row],[Total Classes Applied For, National UK, 2025]]-Table3043[[#This Row],[Total Classes Applied For, National UK, 2024]])/Table3043[[#This Row],[Total Classes Applied For, National UK, 2024]]</f>
        <v>-6.3400576368876083E-2</v>
      </c>
      <c r="O21" s="278">
        <f>(Table3043[[#This Row],[Total Classes Published, National UK, 2025]]-Table3043[[#This Row],[Total Classes Published, National UK, 2024]])/Table3043[[#This Row],[Total Classes Published, National UK, 2024]]</f>
        <v>-3.7234042553191488E-2</v>
      </c>
      <c r="P21" s="278">
        <f>(Table3043[[#This Row],[Total Classes Registered, National UK, 2025]]-Table3043[[#This Row],[Total Classes Registered, National UK, 2024]])/Table3043[[#This Row],[Total Classes Registered, National UK, 2024]]</f>
        <v>-1.6077170418006431E-3</v>
      </c>
      <c r="Q21" s="278">
        <f>(Table3043[[#This Row],[Total Classes Applied For, International Registrations Designating the UK, 2025]]-Table3043[[#This Row],[Total Classes Applied For, International Registrations Designating the UK, 2024]])/Table3043[[#This Row],[Total Classes Applied For, International Registrations Designating the UK, 2024]]</f>
        <v>0.21016949152542372</v>
      </c>
      <c r="R21" s="278">
        <f>(Table3043[[#This Row],[Total Classes Published, International Registrations Designating the UK, 2025]]-Table3043[[#This Row],[Total Classes Published, International Registrations Designating the UK, 2024]])/Table3043[[#This Row],[Total Classes Published, International Registrations Designating the UK, 2024]]</f>
        <v>0.14621848739495799</v>
      </c>
      <c r="S21" s="278">
        <f>(Table3043[[#This Row],[Total Classes Protected, International Registrations Designating the UK, 2025]]-Table3043[[#This Row],[Total Classes Protected, International Registrations Designating the UK, 2024]])/Table3043[[#This Row],[Total Classes Protected, International Registrations Designating the UK, 2024]]</f>
        <v>0.25402504472271914</v>
      </c>
    </row>
    <row r="22" spans="1:19" x14ac:dyDescent="0.2">
      <c r="A22" s="31" t="s">
        <v>709</v>
      </c>
      <c r="B22" s="124">
        <v>5902</v>
      </c>
      <c r="C22" s="124">
        <v>5666</v>
      </c>
      <c r="D22" s="124">
        <v>5376</v>
      </c>
      <c r="E22" s="124">
        <v>1407</v>
      </c>
      <c r="F22" s="124">
        <v>1393</v>
      </c>
      <c r="G22" s="124">
        <v>1364</v>
      </c>
      <c r="H22" s="124">
        <v>7328</v>
      </c>
      <c r="I22" s="124">
        <v>6994</v>
      </c>
      <c r="J22" s="124">
        <v>6356</v>
      </c>
      <c r="K22" s="124">
        <v>1376</v>
      </c>
      <c r="L22" s="124">
        <v>1397</v>
      </c>
      <c r="M22" s="124">
        <v>1405</v>
      </c>
      <c r="N22" s="278">
        <f>(Table3043[[#This Row],[Total Classes Applied For, National UK, 2025]]-Table3043[[#This Row],[Total Classes Applied For, National UK, 2024]])/Table3043[[#This Row],[Total Classes Applied For, National UK, 2024]]</f>
        <v>0.24161301253812267</v>
      </c>
      <c r="O22" s="278">
        <f>(Table3043[[#This Row],[Total Classes Published, National UK, 2025]]-Table3043[[#This Row],[Total Classes Published, National UK, 2024]])/Table3043[[#This Row],[Total Classes Published, National UK, 2024]]</f>
        <v>0.2343805153547476</v>
      </c>
      <c r="P22" s="278">
        <f>(Table3043[[#This Row],[Total Classes Registered, National UK, 2025]]-Table3043[[#This Row],[Total Classes Registered, National UK, 2024]])/Table3043[[#This Row],[Total Classes Registered, National UK, 2024]]</f>
        <v>0.18229166666666666</v>
      </c>
      <c r="Q22" s="278">
        <f>(Table3043[[#This Row],[Total Classes Applied For, International Registrations Designating the UK, 2025]]-Table3043[[#This Row],[Total Classes Applied For, International Registrations Designating the UK, 2024]])/Table3043[[#This Row],[Total Classes Applied For, International Registrations Designating the UK, 2024]]</f>
        <v>-2.2032693674484721E-2</v>
      </c>
      <c r="R22" s="278">
        <f>(Table3043[[#This Row],[Total Classes Published, International Registrations Designating the UK, 2025]]-Table3043[[#This Row],[Total Classes Published, International Registrations Designating the UK, 2024]])/Table3043[[#This Row],[Total Classes Published, International Registrations Designating the UK, 2024]]</f>
        <v>2.871500358937545E-3</v>
      </c>
      <c r="S22" s="278">
        <f>(Table3043[[#This Row],[Total Classes Protected, International Registrations Designating the UK, 2025]]-Table3043[[#This Row],[Total Classes Protected, International Registrations Designating the UK, 2024]])/Table3043[[#This Row],[Total Classes Protected, International Registrations Designating the UK, 2024]]</f>
        <v>3.0058651026392963E-2</v>
      </c>
    </row>
    <row r="23" spans="1:19" x14ac:dyDescent="0.2">
      <c r="A23" s="31" t="s">
        <v>710</v>
      </c>
      <c r="B23" s="124">
        <v>2070</v>
      </c>
      <c r="C23" s="124">
        <v>1932</v>
      </c>
      <c r="D23" s="124">
        <v>1928</v>
      </c>
      <c r="E23" s="124">
        <v>670</v>
      </c>
      <c r="F23" s="124">
        <v>677</v>
      </c>
      <c r="G23" s="124">
        <v>670</v>
      </c>
      <c r="H23" s="124">
        <v>2132</v>
      </c>
      <c r="I23" s="124">
        <v>1956</v>
      </c>
      <c r="J23" s="124">
        <v>1867</v>
      </c>
      <c r="K23" s="124">
        <v>667</v>
      </c>
      <c r="L23" s="124">
        <v>665</v>
      </c>
      <c r="M23" s="124">
        <v>697</v>
      </c>
      <c r="N23" s="278">
        <f>(Table3043[[#This Row],[Total Classes Applied For, National UK, 2025]]-Table3043[[#This Row],[Total Classes Applied For, National UK, 2024]])/Table3043[[#This Row],[Total Classes Applied For, National UK, 2024]]</f>
        <v>2.9951690821256038E-2</v>
      </c>
      <c r="O23" s="278">
        <f>(Table3043[[#This Row],[Total Classes Published, National UK, 2025]]-Table3043[[#This Row],[Total Classes Published, National UK, 2024]])/Table3043[[#This Row],[Total Classes Published, National UK, 2024]]</f>
        <v>1.2422360248447204E-2</v>
      </c>
      <c r="P23" s="278">
        <f>(Table3043[[#This Row],[Total Classes Registered, National UK, 2025]]-Table3043[[#This Row],[Total Classes Registered, National UK, 2024]])/Table3043[[#This Row],[Total Classes Registered, National UK, 2024]]</f>
        <v>-3.1639004149377592E-2</v>
      </c>
      <c r="Q23" s="278">
        <f>(Table3043[[#This Row],[Total Classes Applied For, International Registrations Designating the UK, 2025]]-Table3043[[#This Row],[Total Classes Applied For, International Registrations Designating the UK, 2024]])/Table3043[[#This Row],[Total Classes Applied For, International Registrations Designating the UK, 2024]]</f>
        <v>-4.4776119402985077E-3</v>
      </c>
      <c r="R23" s="278">
        <f>(Table3043[[#This Row],[Total Classes Published, International Registrations Designating the UK, 2025]]-Table3043[[#This Row],[Total Classes Published, International Registrations Designating the UK, 2024]])/Table3043[[#This Row],[Total Classes Published, International Registrations Designating the UK, 2024]]</f>
        <v>-1.7725258493353029E-2</v>
      </c>
      <c r="S23" s="278">
        <f>(Table3043[[#This Row],[Total Classes Protected, International Registrations Designating the UK, 2025]]-Table3043[[#This Row],[Total Classes Protected, International Registrations Designating the UK, 2024]])/Table3043[[#This Row],[Total Classes Protected, International Registrations Designating the UK, 2024]]</f>
        <v>4.0298507462686567E-2</v>
      </c>
    </row>
    <row r="24" spans="1:19" x14ac:dyDescent="0.2">
      <c r="A24" s="31" t="s">
        <v>711</v>
      </c>
      <c r="B24" s="124">
        <v>6966</v>
      </c>
      <c r="C24" s="124">
        <v>6745</v>
      </c>
      <c r="D24" s="124">
        <v>6502</v>
      </c>
      <c r="E24" s="124">
        <v>1114</v>
      </c>
      <c r="F24" s="124">
        <v>1130</v>
      </c>
      <c r="G24" s="124">
        <v>1098</v>
      </c>
      <c r="H24" s="124">
        <v>8183</v>
      </c>
      <c r="I24" s="124">
        <v>7862</v>
      </c>
      <c r="J24" s="124">
        <v>7378</v>
      </c>
      <c r="K24" s="124">
        <v>1127</v>
      </c>
      <c r="L24" s="124">
        <v>1104</v>
      </c>
      <c r="M24" s="124">
        <v>1141</v>
      </c>
      <c r="N24" s="278">
        <f>(Table3043[[#This Row],[Total Classes Applied For, National UK, 2025]]-Table3043[[#This Row],[Total Classes Applied For, National UK, 2024]])/Table3043[[#This Row],[Total Classes Applied For, National UK, 2024]]</f>
        <v>0.17470571346540339</v>
      </c>
      <c r="O24" s="278">
        <f>(Table3043[[#This Row],[Total Classes Published, National UK, 2025]]-Table3043[[#This Row],[Total Classes Published, National UK, 2024]])/Table3043[[#This Row],[Total Classes Published, National UK, 2024]]</f>
        <v>0.16560415122312824</v>
      </c>
      <c r="P24" s="278">
        <f>(Table3043[[#This Row],[Total Classes Registered, National UK, 2025]]-Table3043[[#This Row],[Total Classes Registered, National UK, 2024]])/Table3043[[#This Row],[Total Classes Registered, National UK, 2024]]</f>
        <v>0.13472777606890188</v>
      </c>
      <c r="Q24" s="278">
        <f>(Table3043[[#This Row],[Total Classes Applied For, International Registrations Designating the UK, 2025]]-Table3043[[#This Row],[Total Classes Applied For, International Registrations Designating the UK, 2024]])/Table3043[[#This Row],[Total Classes Applied For, International Registrations Designating the UK, 2024]]</f>
        <v>1.1669658886894075E-2</v>
      </c>
      <c r="R24" s="278">
        <f>(Table3043[[#This Row],[Total Classes Published, International Registrations Designating the UK, 2025]]-Table3043[[#This Row],[Total Classes Published, International Registrations Designating the UK, 2024]])/Table3043[[#This Row],[Total Classes Published, International Registrations Designating the UK, 2024]]</f>
        <v>-2.3008849557522124E-2</v>
      </c>
      <c r="S24" s="278">
        <f>(Table3043[[#This Row],[Total Classes Protected, International Registrations Designating the UK, 2025]]-Table3043[[#This Row],[Total Classes Protected, International Registrations Designating the UK, 2024]])/Table3043[[#This Row],[Total Classes Protected, International Registrations Designating the UK, 2024]]</f>
        <v>3.9162112932604735E-2</v>
      </c>
    </row>
    <row r="25" spans="1:19" x14ac:dyDescent="0.2">
      <c r="A25" s="31" t="s">
        <v>712</v>
      </c>
      <c r="B25" s="124">
        <v>11190</v>
      </c>
      <c r="C25" s="124">
        <v>11020</v>
      </c>
      <c r="D25" s="124">
        <v>10666</v>
      </c>
      <c r="E25" s="124">
        <v>1303</v>
      </c>
      <c r="F25" s="124">
        <v>1295</v>
      </c>
      <c r="G25" s="124">
        <v>1274</v>
      </c>
      <c r="H25" s="124">
        <v>12312</v>
      </c>
      <c r="I25" s="124">
        <v>11860</v>
      </c>
      <c r="J25" s="124">
        <v>11303</v>
      </c>
      <c r="K25" s="124">
        <v>1264</v>
      </c>
      <c r="L25" s="124">
        <v>1266</v>
      </c>
      <c r="M25" s="124">
        <v>1295</v>
      </c>
      <c r="N25" s="278">
        <f>(Table3043[[#This Row],[Total Classes Applied For, National UK, 2025]]-Table3043[[#This Row],[Total Classes Applied For, National UK, 2024]])/Table3043[[#This Row],[Total Classes Applied For, National UK, 2024]]</f>
        <v>0.1002680965147453</v>
      </c>
      <c r="O25" s="278">
        <f>(Table3043[[#This Row],[Total Classes Published, National UK, 2025]]-Table3043[[#This Row],[Total Classes Published, National UK, 2024]])/Table3043[[#This Row],[Total Classes Published, National UK, 2024]]</f>
        <v>7.6225045372050812E-2</v>
      </c>
      <c r="P25" s="278">
        <f>(Table3043[[#This Row],[Total Classes Registered, National UK, 2025]]-Table3043[[#This Row],[Total Classes Registered, National UK, 2024]])/Table3043[[#This Row],[Total Classes Registered, National UK, 2024]]</f>
        <v>5.972248265516595E-2</v>
      </c>
      <c r="Q25" s="278">
        <f>(Table3043[[#This Row],[Total Classes Applied For, International Registrations Designating the UK, 2025]]-Table3043[[#This Row],[Total Classes Applied For, International Registrations Designating the UK, 2024]])/Table3043[[#This Row],[Total Classes Applied For, International Registrations Designating the UK, 2024]]</f>
        <v>-2.9930928626247123E-2</v>
      </c>
      <c r="R25" s="278">
        <f>(Table3043[[#This Row],[Total Classes Published, International Registrations Designating the UK, 2025]]-Table3043[[#This Row],[Total Classes Published, International Registrations Designating the UK, 2024]])/Table3043[[#This Row],[Total Classes Published, International Registrations Designating the UK, 2024]]</f>
        <v>-2.2393822393822392E-2</v>
      </c>
      <c r="S25" s="278">
        <f>(Table3043[[#This Row],[Total Classes Protected, International Registrations Designating the UK, 2025]]-Table3043[[#This Row],[Total Classes Protected, International Registrations Designating the UK, 2024]])/Table3043[[#This Row],[Total Classes Protected, International Registrations Designating the UK, 2024]]</f>
        <v>1.6483516483516484E-2</v>
      </c>
    </row>
    <row r="26" spans="1:19" x14ac:dyDescent="0.2">
      <c r="A26" s="31" t="s">
        <v>713</v>
      </c>
      <c r="B26" s="124">
        <v>1061</v>
      </c>
      <c r="C26" s="124">
        <v>1026</v>
      </c>
      <c r="D26" s="124">
        <v>998</v>
      </c>
      <c r="E26" s="124">
        <v>264</v>
      </c>
      <c r="F26" s="124">
        <v>261</v>
      </c>
      <c r="G26" s="124">
        <v>248</v>
      </c>
      <c r="H26" s="124">
        <v>1082</v>
      </c>
      <c r="I26" s="124">
        <v>1055</v>
      </c>
      <c r="J26" s="124">
        <v>1019</v>
      </c>
      <c r="K26" s="124">
        <v>267</v>
      </c>
      <c r="L26" s="124">
        <v>269</v>
      </c>
      <c r="M26" s="124">
        <v>268</v>
      </c>
      <c r="N26" s="278">
        <f>(Table3043[[#This Row],[Total Classes Applied For, National UK, 2025]]-Table3043[[#This Row],[Total Classes Applied For, National UK, 2024]])/Table3043[[#This Row],[Total Classes Applied For, National UK, 2024]]</f>
        <v>1.9792648444863337E-2</v>
      </c>
      <c r="O26" s="278">
        <f>(Table3043[[#This Row],[Total Classes Published, National UK, 2025]]-Table3043[[#This Row],[Total Classes Published, National UK, 2024]])/Table3043[[#This Row],[Total Classes Published, National UK, 2024]]</f>
        <v>2.8265107212475632E-2</v>
      </c>
      <c r="P26" s="278">
        <f>(Table3043[[#This Row],[Total Classes Registered, National UK, 2025]]-Table3043[[#This Row],[Total Classes Registered, National UK, 2024]])/Table3043[[#This Row],[Total Classes Registered, National UK, 2024]]</f>
        <v>2.1042084168336674E-2</v>
      </c>
      <c r="Q26" s="278">
        <f>(Table3043[[#This Row],[Total Classes Applied For, International Registrations Designating the UK, 2025]]-Table3043[[#This Row],[Total Classes Applied For, International Registrations Designating the UK, 2024]])/Table3043[[#This Row],[Total Classes Applied For, International Registrations Designating the UK, 2024]]</f>
        <v>1.1363636363636364E-2</v>
      </c>
      <c r="R26" s="278">
        <f>(Table3043[[#This Row],[Total Classes Published, International Registrations Designating the UK, 2025]]-Table3043[[#This Row],[Total Classes Published, International Registrations Designating the UK, 2024]])/Table3043[[#This Row],[Total Classes Published, International Registrations Designating the UK, 2024]]</f>
        <v>3.0651340996168581E-2</v>
      </c>
      <c r="S26" s="278">
        <f>(Table3043[[#This Row],[Total Classes Protected, International Registrations Designating the UK, 2025]]-Table3043[[#This Row],[Total Classes Protected, International Registrations Designating the UK, 2024]])/Table3043[[#This Row],[Total Classes Protected, International Registrations Designating the UK, 2024]]</f>
        <v>8.0645161290322578E-2</v>
      </c>
    </row>
    <row r="27" spans="1:19" x14ac:dyDescent="0.2">
      <c r="A27" s="31" t="s">
        <v>714</v>
      </c>
      <c r="B27" s="124">
        <v>242</v>
      </c>
      <c r="C27" s="124">
        <v>232</v>
      </c>
      <c r="D27" s="124">
        <v>233</v>
      </c>
      <c r="E27" s="124">
        <v>77</v>
      </c>
      <c r="F27" s="124">
        <v>80</v>
      </c>
      <c r="G27" s="124">
        <v>77</v>
      </c>
      <c r="H27" s="124">
        <v>365</v>
      </c>
      <c r="I27" s="124">
        <v>349</v>
      </c>
      <c r="J27" s="124">
        <v>318</v>
      </c>
      <c r="K27" s="124">
        <v>89</v>
      </c>
      <c r="L27" s="124">
        <v>86</v>
      </c>
      <c r="M27" s="124">
        <v>83</v>
      </c>
      <c r="N27" s="278">
        <f>(Table3043[[#This Row],[Total Classes Applied For, National UK, 2025]]-Table3043[[#This Row],[Total Classes Applied For, National UK, 2024]])/Table3043[[#This Row],[Total Classes Applied For, National UK, 2024]]</f>
        <v>0.50826446280991733</v>
      </c>
      <c r="O27" s="278">
        <f>(Table3043[[#This Row],[Total Classes Published, National UK, 2025]]-Table3043[[#This Row],[Total Classes Published, National UK, 2024]])/Table3043[[#This Row],[Total Classes Published, National UK, 2024]]</f>
        <v>0.50431034482758619</v>
      </c>
      <c r="P27" s="278">
        <f>(Table3043[[#This Row],[Total Classes Registered, National UK, 2025]]-Table3043[[#This Row],[Total Classes Registered, National UK, 2024]])/Table3043[[#This Row],[Total Classes Registered, National UK, 2024]]</f>
        <v>0.36480686695278969</v>
      </c>
      <c r="Q27" s="278">
        <f>(Table3043[[#This Row],[Total Classes Applied For, International Registrations Designating the UK, 2025]]-Table3043[[#This Row],[Total Classes Applied For, International Registrations Designating the UK, 2024]])/Table3043[[#This Row],[Total Classes Applied For, International Registrations Designating the UK, 2024]]</f>
        <v>0.15584415584415584</v>
      </c>
      <c r="R27" s="278">
        <f>(Table3043[[#This Row],[Total Classes Published, International Registrations Designating the UK, 2025]]-Table3043[[#This Row],[Total Classes Published, International Registrations Designating the UK, 2024]])/Table3043[[#This Row],[Total Classes Published, International Registrations Designating the UK, 2024]]</f>
        <v>7.4999999999999997E-2</v>
      </c>
      <c r="S27" s="278">
        <f>(Table3043[[#This Row],[Total Classes Protected, International Registrations Designating the UK, 2025]]-Table3043[[#This Row],[Total Classes Protected, International Registrations Designating the UK, 2024]])/Table3043[[#This Row],[Total Classes Protected, International Registrations Designating the UK, 2024]]</f>
        <v>7.792207792207792E-2</v>
      </c>
    </row>
    <row r="28" spans="1:19" x14ac:dyDescent="0.2">
      <c r="A28" s="31" t="s">
        <v>715</v>
      </c>
      <c r="B28" s="124">
        <v>3627</v>
      </c>
      <c r="C28" s="124">
        <v>3465</v>
      </c>
      <c r="D28" s="124">
        <v>3241</v>
      </c>
      <c r="E28" s="124">
        <v>690</v>
      </c>
      <c r="F28" s="124">
        <v>681</v>
      </c>
      <c r="G28" s="124">
        <v>679</v>
      </c>
      <c r="H28" s="124">
        <v>3788</v>
      </c>
      <c r="I28" s="124">
        <v>3631</v>
      </c>
      <c r="J28" s="124">
        <v>3496</v>
      </c>
      <c r="K28" s="124">
        <v>759</v>
      </c>
      <c r="L28" s="124">
        <v>749</v>
      </c>
      <c r="M28" s="124">
        <v>744</v>
      </c>
      <c r="N28" s="278">
        <f>(Table3043[[#This Row],[Total Classes Applied For, National UK, 2025]]-Table3043[[#This Row],[Total Classes Applied For, National UK, 2024]])/Table3043[[#This Row],[Total Classes Applied For, National UK, 2024]]</f>
        <v>4.4389302453818585E-2</v>
      </c>
      <c r="O28" s="278">
        <f>(Table3043[[#This Row],[Total Classes Published, National UK, 2025]]-Table3043[[#This Row],[Total Classes Published, National UK, 2024]])/Table3043[[#This Row],[Total Classes Published, National UK, 2024]]</f>
        <v>4.7907647907647906E-2</v>
      </c>
      <c r="P28" s="278">
        <f>(Table3043[[#This Row],[Total Classes Registered, National UK, 2025]]-Table3043[[#This Row],[Total Classes Registered, National UK, 2024]])/Table3043[[#This Row],[Total Classes Registered, National UK, 2024]]</f>
        <v>7.8679419932119715E-2</v>
      </c>
      <c r="Q28" s="278">
        <f>(Table3043[[#This Row],[Total Classes Applied For, International Registrations Designating the UK, 2025]]-Table3043[[#This Row],[Total Classes Applied For, International Registrations Designating the UK, 2024]])/Table3043[[#This Row],[Total Classes Applied For, International Registrations Designating the UK, 2024]]</f>
        <v>0.1</v>
      </c>
      <c r="R28" s="278">
        <f>(Table3043[[#This Row],[Total Classes Published, International Registrations Designating the UK, 2025]]-Table3043[[#This Row],[Total Classes Published, International Registrations Designating the UK, 2024]])/Table3043[[#This Row],[Total Classes Published, International Registrations Designating the UK, 2024]]</f>
        <v>9.9853157121879588E-2</v>
      </c>
      <c r="S28" s="278">
        <f>(Table3043[[#This Row],[Total Classes Protected, International Registrations Designating the UK, 2025]]-Table3043[[#This Row],[Total Classes Protected, International Registrations Designating the UK, 2024]])/Table3043[[#This Row],[Total Classes Protected, International Registrations Designating the UK, 2024]]</f>
        <v>9.5729013254786458E-2</v>
      </c>
    </row>
    <row r="29" spans="1:19" x14ac:dyDescent="0.2">
      <c r="A29" s="31" t="s">
        <v>716</v>
      </c>
      <c r="B29" s="124">
        <v>18776</v>
      </c>
      <c r="C29" s="124">
        <v>17584</v>
      </c>
      <c r="D29" s="124">
        <v>16271</v>
      </c>
      <c r="E29" s="124">
        <v>2864</v>
      </c>
      <c r="F29" s="124">
        <v>2803</v>
      </c>
      <c r="G29" s="124">
        <v>2695</v>
      </c>
      <c r="H29" s="124">
        <v>22967</v>
      </c>
      <c r="I29" s="124">
        <v>21378</v>
      </c>
      <c r="J29" s="124">
        <v>19218</v>
      </c>
      <c r="K29" s="124">
        <v>2892</v>
      </c>
      <c r="L29" s="124">
        <v>2879</v>
      </c>
      <c r="M29" s="124">
        <v>2870</v>
      </c>
      <c r="N29" s="278">
        <f>(Table3043[[#This Row],[Total Classes Applied For, National UK, 2025]]-Table3043[[#This Row],[Total Classes Applied For, National UK, 2024]])/Table3043[[#This Row],[Total Classes Applied For, National UK, 2024]]</f>
        <v>0.22321048146570088</v>
      </c>
      <c r="O29" s="278">
        <f>(Table3043[[#This Row],[Total Classes Published, National UK, 2025]]-Table3043[[#This Row],[Total Classes Published, National UK, 2024]])/Table3043[[#This Row],[Total Classes Published, National UK, 2024]]</f>
        <v>0.21576433121019109</v>
      </c>
      <c r="P29" s="278">
        <f>(Table3043[[#This Row],[Total Classes Registered, National UK, 2025]]-Table3043[[#This Row],[Total Classes Registered, National UK, 2024]])/Table3043[[#This Row],[Total Classes Registered, National UK, 2024]]</f>
        <v>0.18111978366418782</v>
      </c>
      <c r="Q29" s="278">
        <f>(Table3043[[#This Row],[Total Classes Applied For, International Registrations Designating the UK, 2025]]-Table3043[[#This Row],[Total Classes Applied For, International Registrations Designating the UK, 2024]])/Table3043[[#This Row],[Total Classes Applied For, International Registrations Designating the UK, 2024]]</f>
        <v>9.7765363128491621E-3</v>
      </c>
      <c r="R29" s="278">
        <f>(Table3043[[#This Row],[Total Classes Published, International Registrations Designating the UK, 2025]]-Table3043[[#This Row],[Total Classes Published, International Registrations Designating the UK, 2024]])/Table3043[[#This Row],[Total Classes Published, International Registrations Designating the UK, 2024]]</f>
        <v>2.7113806635747414E-2</v>
      </c>
      <c r="S29" s="278">
        <f>(Table3043[[#This Row],[Total Classes Protected, International Registrations Designating the UK, 2025]]-Table3043[[#This Row],[Total Classes Protected, International Registrations Designating the UK, 2024]])/Table3043[[#This Row],[Total Classes Protected, International Registrations Designating the UK, 2024]]</f>
        <v>6.4935064935064929E-2</v>
      </c>
    </row>
    <row r="30" spans="1:19" x14ac:dyDescent="0.2">
      <c r="A30" s="31" t="s">
        <v>717</v>
      </c>
      <c r="B30" s="124">
        <v>1883</v>
      </c>
      <c r="C30" s="124">
        <v>1845</v>
      </c>
      <c r="D30" s="124">
        <v>1814</v>
      </c>
      <c r="E30" s="124">
        <v>234</v>
      </c>
      <c r="F30" s="124">
        <v>245</v>
      </c>
      <c r="G30" s="124">
        <v>260</v>
      </c>
      <c r="H30" s="124">
        <v>2081</v>
      </c>
      <c r="I30" s="124">
        <v>1961</v>
      </c>
      <c r="J30" s="124">
        <v>1855</v>
      </c>
      <c r="K30" s="124">
        <v>256</v>
      </c>
      <c r="L30" s="124">
        <v>245</v>
      </c>
      <c r="M30" s="124">
        <v>223</v>
      </c>
      <c r="N30" s="278">
        <f>(Table3043[[#This Row],[Total Classes Applied For, National UK, 2025]]-Table3043[[#This Row],[Total Classes Applied For, National UK, 2024]])/Table3043[[#This Row],[Total Classes Applied For, National UK, 2024]]</f>
        <v>0.1051513542219862</v>
      </c>
      <c r="O30" s="278">
        <f>(Table3043[[#This Row],[Total Classes Published, National UK, 2025]]-Table3043[[#This Row],[Total Classes Published, National UK, 2024]])/Table3043[[#This Row],[Total Classes Published, National UK, 2024]]</f>
        <v>6.2872628726287266E-2</v>
      </c>
      <c r="P30" s="278">
        <f>(Table3043[[#This Row],[Total Classes Registered, National UK, 2025]]-Table3043[[#This Row],[Total Classes Registered, National UK, 2024]])/Table3043[[#This Row],[Total Classes Registered, National UK, 2024]]</f>
        <v>2.2601984564498346E-2</v>
      </c>
      <c r="Q30" s="278">
        <f>(Table3043[[#This Row],[Total Classes Applied For, International Registrations Designating the UK, 2025]]-Table3043[[#This Row],[Total Classes Applied For, International Registrations Designating the UK, 2024]])/Table3043[[#This Row],[Total Classes Applied For, International Registrations Designating the UK, 2024]]</f>
        <v>9.4017094017094016E-2</v>
      </c>
      <c r="R30" s="278">
        <f>(Table3043[[#This Row],[Total Classes Published, International Registrations Designating the UK, 2025]]-Table3043[[#This Row],[Total Classes Published, International Registrations Designating the UK, 2024]])/Table3043[[#This Row],[Total Classes Published, International Registrations Designating the UK, 2024]]</f>
        <v>0</v>
      </c>
      <c r="S30" s="278">
        <f>(Table3043[[#This Row],[Total Classes Protected, International Registrations Designating the UK, 2025]]-Table3043[[#This Row],[Total Classes Protected, International Registrations Designating the UK, 2024]])/Table3043[[#This Row],[Total Classes Protected, International Registrations Designating the UK, 2024]]</f>
        <v>-0.1423076923076923</v>
      </c>
    </row>
    <row r="31" spans="1:19" x14ac:dyDescent="0.2">
      <c r="A31" s="31" t="s">
        <v>718</v>
      </c>
      <c r="B31" s="124">
        <v>1289</v>
      </c>
      <c r="C31" s="124">
        <v>1242</v>
      </c>
      <c r="D31" s="124">
        <v>1189</v>
      </c>
      <c r="E31" s="124">
        <v>245</v>
      </c>
      <c r="F31" s="124">
        <v>251</v>
      </c>
      <c r="G31" s="124">
        <v>266</v>
      </c>
      <c r="H31" s="124">
        <v>1292</v>
      </c>
      <c r="I31" s="124">
        <v>1250</v>
      </c>
      <c r="J31" s="124">
        <v>1204</v>
      </c>
      <c r="K31" s="124">
        <v>279</v>
      </c>
      <c r="L31" s="124">
        <v>273</v>
      </c>
      <c r="M31" s="124">
        <v>272</v>
      </c>
      <c r="N31" s="278">
        <f>(Table3043[[#This Row],[Total Classes Applied For, National UK, 2025]]-Table3043[[#This Row],[Total Classes Applied For, National UK, 2024]])/Table3043[[#This Row],[Total Classes Applied For, National UK, 2024]]</f>
        <v>2.3273855702094647E-3</v>
      </c>
      <c r="O31" s="278">
        <f>(Table3043[[#This Row],[Total Classes Published, National UK, 2025]]-Table3043[[#This Row],[Total Classes Published, National UK, 2024]])/Table3043[[#This Row],[Total Classes Published, National UK, 2024]]</f>
        <v>6.4412238325281803E-3</v>
      </c>
      <c r="P31" s="278">
        <f>(Table3043[[#This Row],[Total Classes Registered, National UK, 2025]]-Table3043[[#This Row],[Total Classes Registered, National UK, 2024]])/Table3043[[#This Row],[Total Classes Registered, National UK, 2024]]</f>
        <v>1.2615643397813289E-2</v>
      </c>
      <c r="Q31" s="278">
        <f>(Table3043[[#This Row],[Total Classes Applied For, International Registrations Designating the UK, 2025]]-Table3043[[#This Row],[Total Classes Applied For, International Registrations Designating the UK, 2024]])/Table3043[[#This Row],[Total Classes Applied For, International Registrations Designating the UK, 2024]]</f>
        <v>0.13877551020408163</v>
      </c>
      <c r="R31" s="278">
        <f>(Table3043[[#This Row],[Total Classes Published, International Registrations Designating the UK, 2025]]-Table3043[[#This Row],[Total Classes Published, International Registrations Designating the UK, 2024]])/Table3043[[#This Row],[Total Classes Published, International Registrations Designating the UK, 2024]]</f>
        <v>8.7649402390438252E-2</v>
      </c>
      <c r="S31" s="278">
        <f>(Table3043[[#This Row],[Total Classes Protected, International Registrations Designating the UK, 2025]]-Table3043[[#This Row],[Total Classes Protected, International Registrations Designating the UK, 2024]])/Table3043[[#This Row],[Total Classes Protected, International Registrations Designating the UK, 2024]]</f>
        <v>2.2556390977443608E-2</v>
      </c>
    </row>
    <row r="32" spans="1:19" x14ac:dyDescent="0.2">
      <c r="A32" s="31" t="s">
        <v>719</v>
      </c>
      <c r="B32" s="124">
        <v>9625</v>
      </c>
      <c r="C32" s="124">
        <v>9295</v>
      </c>
      <c r="D32" s="124">
        <v>9022</v>
      </c>
      <c r="E32" s="124">
        <v>1708</v>
      </c>
      <c r="F32" s="124">
        <v>1649</v>
      </c>
      <c r="G32" s="124">
        <v>1583</v>
      </c>
      <c r="H32" s="124">
        <v>11486</v>
      </c>
      <c r="I32" s="124">
        <v>10921</v>
      </c>
      <c r="J32" s="124">
        <v>10167</v>
      </c>
      <c r="K32" s="124">
        <v>1776</v>
      </c>
      <c r="L32" s="124">
        <v>1796</v>
      </c>
      <c r="M32" s="124">
        <v>1831</v>
      </c>
      <c r="N32" s="278">
        <f>(Table3043[[#This Row],[Total Classes Applied For, National UK, 2025]]-Table3043[[#This Row],[Total Classes Applied For, National UK, 2024]])/Table3043[[#This Row],[Total Classes Applied For, National UK, 2024]]</f>
        <v>0.19335064935064936</v>
      </c>
      <c r="O32" s="278">
        <f>(Table3043[[#This Row],[Total Classes Published, National UK, 2025]]-Table3043[[#This Row],[Total Classes Published, National UK, 2024]])/Table3043[[#This Row],[Total Classes Published, National UK, 2024]]</f>
        <v>0.17493275954814416</v>
      </c>
      <c r="P32" s="278">
        <f>(Table3043[[#This Row],[Total Classes Registered, National UK, 2025]]-Table3043[[#This Row],[Total Classes Registered, National UK, 2024]])/Table3043[[#This Row],[Total Classes Registered, National UK, 2024]]</f>
        <v>0.1269119929062292</v>
      </c>
      <c r="Q32" s="278">
        <f>(Table3043[[#This Row],[Total Classes Applied For, International Registrations Designating the UK, 2025]]-Table3043[[#This Row],[Total Classes Applied For, International Registrations Designating the UK, 2024]])/Table3043[[#This Row],[Total Classes Applied For, International Registrations Designating the UK, 2024]]</f>
        <v>3.9812646370023422E-2</v>
      </c>
      <c r="R32" s="278">
        <f>(Table3043[[#This Row],[Total Classes Published, International Registrations Designating the UK, 2025]]-Table3043[[#This Row],[Total Classes Published, International Registrations Designating the UK, 2024]])/Table3043[[#This Row],[Total Classes Published, International Registrations Designating the UK, 2024]]</f>
        <v>8.9144936325045485E-2</v>
      </c>
      <c r="S32" s="278">
        <f>(Table3043[[#This Row],[Total Classes Protected, International Registrations Designating the UK, 2025]]-Table3043[[#This Row],[Total Classes Protected, International Registrations Designating the UK, 2024]])/Table3043[[#This Row],[Total Classes Protected, International Registrations Designating the UK, 2024]]</f>
        <v>0.15666456096020215</v>
      </c>
    </row>
    <row r="33" spans="1:19" x14ac:dyDescent="0.2">
      <c r="A33" s="31" t="s">
        <v>720</v>
      </c>
      <c r="B33" s="124">
        <v>3877</v>
      </c>
      <c r="C33" s="124">
        <v>3583</v>
      </c>
      <c r="D33" s="124">
        <v>3433</v>
      </c>
      <c r="E33" s="124">
        <v>1018</v>
      </c>
      <c r="F33" s="124">
        <v>968</v>
      </c>
      <c r="G33" s="124">
        <v>904</v>
      </c>
      <c r="H33" s="124">
        <v>4231</v>
      </c>
      <c r="I33" s="124">
        <v>3898</v>
      </c>
      <c r="J33" s="124">
        <v>3573</v>
      </c>
      <c r="K33" s="124">
        <v>978</v>
      </c>
      <c r="L33" s="124">
        <v>1001</v>
      </c>
      <c r="M33" s="124">
        <v>1032</v>
      </c>
      <c r="N33" s="278">
        <f>(Table3043[[#This Row],[Total Classes Applied For, National UK, 2025]]-Table3043[[#This Row],[Total Classes Applied For, National UK, 2024]])/Table3043[[#This Row],[Total Classes Applied For, National UK, 2024]]</f>
        <v>9.1307712148568476E-2</v>
      </c>
      <c r="O33" s="278">
        <f>(Table3043[[#This Row],[Total Classes Published, National UK, 2025]]-Table3043[[#This Row],[Total Classes Published, National UK, 2024]])/Table3043[[#This Row],[Total Classes Published, National UK, 2024]]</f>
        <v>8.7915154898130052E-2</v>
      </c>
      <c r="P33" s="278">
        <f>(Table3043[[#This Row],[Total Classes Registered, National UK, 2025]]-Table3043[[#This Row],[Total Classes Registered, National UK, 2024]])/Table3043[[#This Row],[Total Classes Registered, National UK, 2024]]</f>
        <v>4.0780658316341395E-2</v>
      </c>
      <c r="Q33" s="278">
        <f>(Table3043[[#This Row],[Total Classes Applied For, International Registrations Designating the UK, 2025]]-Table3043[[#This Row],[Total Classes Applied For, International Registrations Designating the UK, 2024]])/Table3043[[#This Row],[Total Classes Applied For, International Registrations Designating the UK, 2024]]</f>
        <v>-3.9292730844793712E-2</v>
      </c>
      <c r="R33" s="278">
        <f>(Table3043[[#This Row],[Total Classes Published, International Registrations Designating the UK, 2025]]-Table3043[[#This Row],[Total Classes Published, International Registrations Designating the UK, 2024]])/Table3043[[#This Row],[Total Classes Published, International Registrations Designating the UK, 2024]]</f>
        <v>3.4090909090909088E-2</v>
      </c>
      <c r="S33" s="278">
        <f>(Table3043[[#This Row],[Total Classes Protected, International Registrations Designating the UK, 2025]]-Table3043[[#This Row],[Total Classes Protected, International Registrations Designating the UK, 2024]])/Table3043[[#This Row],[Total Classes Protected, International Registrations Designating the UK, 2024]]</f>
        <v>0.1415929203539823</v>
      </c>
    </row>
    <row r="34" spans="1:19" x14ac:dyDescent="0.2">
      <c r="A34" s="31" t="s">
        <v>721</v>
      </c>
      <c r="B34" s="124">
        <v>6627</v>
      </c>
      <c r="C34" s="124">
        <v>6102</v>
      </c>
      <c r="D34" s="124">
        <v>5726</v>
      </c>
      <c r="E34" s="124">
        <v>1428</v>
      </c>
      <c r="F34" s="124">
        <v>1400</v>
      </c>
      <c r="G34" s="124">
        <v>1293</v>
      </c>
      <c r="H34" s="124">
        <v>7733</v>
      </c>
      <c r="I34" s="124">
        <v>7046</v>
      </c>
      <c r="J34" s="124">
        <v>6349</v>
      </c>
      <c r="K34" s="124">
        <v>1478</v>
      </c>
      <c r="L34" s="124">
        <v>1456</v>
      </c>
      <c r="M34" s="124">
        <v>1495</v>
      </c>
      <c r="N34" s="278">
        <f>(Table3043[[#This Row],[Total Classes Applied For, National UK, 2025]]-Table3043[[#This Row],[Total Classes Applied For, National UK, 2024]])/Table3043[[#This Row],[Total Classes Applied For, National UK, 2024]]</f>
        <v>0.16689301342990795</v>
      </c>
      <c r="O34" s="278">
        <f>(Table3043[[#This Row],[Total Classes Published, National UK, 2025]]-Table3043[[#This Row],[Total Classes Published, National UK, 2024]])/Table3043[[#This Row],[Total Classes Published, National UK, 2024]]</f>
        <v>0.15470337594231401</v>
      </c>
      <c r="P34" s="278">
        <f>(Table3043[[#This Row],[Total Classes Registered, National UK, 2025]]-Table3043[[#This Row],[Total Classes Registered, National UK, 2024]])/Table3043[[#This Row],[Total Classes Registered, National UK, 2024]]</f>
        <v>0.10880195599022005</v>
      </c>
      <c r="Q34" s="278">
        <f>(Table3043[[#This Row],[Total Classes Applied For, International Registrations Designating the UK, 2025]]-Table3043[[#This Row],[Total Classes Applied For, International Registrations Designating the UK, 2024]])/Table3043[[#This Row],[Total Classes Applied For, International Registrations Designating the UK, 2024]]</f>
        <v>3.5014005602240897E-2</v>
      </c>
      <c r="R34" s="278">
        <f>(Table3043[[#This Row],[Total Classes Published, International Registrations Designating the UK, 2025]]-Table3043[[#This Row],[Total Classes Published, International Registrations Designating the UK, 2024]])/Table3043[[#This Row],[Total Classes Published, International Registrations Designating the UK, 2024]]</f>
        <v>0.04</v>
      </c>
      <c r="S34" s="278">
        <f>(Table3043[[#This Row],[Total Classes Protected, International Registrations Designating the UK, 2025]]-Table3043[[#This Row],[Total Classes Protected, International Registrations Designating the UK, 2024]])/Table3043[[#This Row],[Total Classes Protected, International Registrations Designating the UK, 2024]]</f>
        <v>0.15622583139984533</v>
      </c>
    </row>
    <row r="35" spans="1:19" x14ac:dyDescent="0.2">
      <c r="A35" s="31" t="s">
        <v>722</v>
      </c>
      <c r="B35" s="124">
        <v>2276</v>
      </c>
      <c r="C35" s="124">
        <v>2047</v>
      </c>
      <c r="D35" s="124">
        <v>1986</v>
      </c>
      <c r="E35" s="124">
        <v>563</v>
      </c>
      <c r="F35" s="124">
        <v>550</v>
      </c>
      <c r="G35" s="124">
        <v>531</v>
      </c>
      <c r="H35" s="124">
        <v>2520</v>
      </c>
      <c r="I35" s="124">
        <v>2341</v>
      </c>
      <c r="J35" s="124">
        <v>2183</v>
      </c>
      <c r="K35" s="124">
        <v>570</v>
      </c>
      <c r="L35" s="124">
        <v>578</v>
      </c>
      <c r="M35" s="124">
        <v>583</v>
      </c>
      <c r="N35" s="278">
        <f>(Table3043[[#This Row],[Total Classes Applied For, National UK, 2025]]-Table3043[[#This Row],[Total Classes Applied For, National UK, 2024]])/Table3043[[#This Row],[Total Classes Applied For, National UK, 2024]]</f>
        <v>0.10720562390158173</v>
      </c>
      <c r="O35" s="278">
        <f>(Table3043[[#This Row],[Total Classes Published, National UK, 2025]]-Table3043[[#This Row],[Total Classes Published, National UK, 2024]])/Table3043[[#This Row],[Total Classes Published, National UK, 2024]]</f>
        <v>0.1436248168050806</v>
      </c>
      <c r="P35" s="278">
        <f>(Table3043[[#This Row],[Total Classes Registered, National UK, 2025]]-Table3043[[#This Row],[Total Classes Registered, National UK, 2024]])/Table3043[[#This Row],[Total Classes Registered, National UK, 2024]]</f>
        <v>9.9194360523665662E-2</v>
      </c>
      <c r="Q35" s="278">
        <f>(Table3043[[#This Row],[Total Classes Applied For, International Registrations Designating the UK, 2025]]-Table3043[[#This Row],[Total Classes Applied For, International Registrations Designating the UK, 2024]])/Table3043[[#This Row],[Total Classes Applied For, International Registrations Designating the UK, 2024]]</f>
        <v>1.2433392539964476E-2</v>
      </c>
      <c r="R35" s="278">
        <f>(Table3043[[#This Row],[Total Classes Published, International Registrations Designating the UK, 2025]]-Table3043[[#This Row],[Total Classes Published, International Registrations Designating the UK, 2024]])/Table3043[[#This Row],[Total Classes Published, International Registrations Designating the UK, 2024]]</f>
        <v>5.0909090909090911E-2</v>
      </c>
      <c r="S35" s="278">
        <f>(Table3043[[#This Row],[Total Classes Protected, International Registrations Designating the UK, 2025]]-Table3043[[#This Row],[Total Classes Protected, International Registrations Designating the UK, 2024]])/Table3043[[#This Row],[Total Classes Protected, International Registrations Designating the UK, 2024]]</f>
        <v>9.7928436911487754E-2</v>
      </c>
    </row>
    <row r="36" spans="1:19" x14ac:dyDescent="0.2">
      <c r="A36" s="31" t="s">
        <v>723</v>
      </c>
      <c r="B36" s="124">
        <v>3428</v>
      </c>
      <c r="C36" s="124">
        <v>3155</v>
      </c>
      <c r="D36" s="124">
        <v>3036</v>
      </c>
      <c r="E36" s="124">
        <v>900</v>
      </c>
      <c r="F36" s="124">
        <v>865</v>
      </c>
      <c r="G36" s="124">
        <v>835</v>
      </c>
      <c r="H36" s="124">
        <v>4133</v>
      </c>
      <c r="I36" s="124">
        <v>3806</v>
      </c>
      <c r="J36" s="124">
        <v>3391</v>
      </c>
      <c r="K36" s="124">
        <v>850</v>
      </c>
      <c r="L36" s="124">
        <v>867</v>
      </c>
      <c r="M36" s="124">
        <v>869</v>
      </c>
      <c r="N36" s="278">
        <f>(Table3043[[#This Row],[Total Classes Applied For, National UK, 2025]]-Table3043[[#This Row],[Total Classes Applied For, National UK, 2024]])/Table3043[[#This Row],[Total Classes Applied For, National UK, 2024]]</f>
        <v>0.20565927654609101</v>
      </c>
      <c r="O36" s="278">
        <f>(Table3043[[#This Row],[Total Classes Published, National UK, 2025]]-Table3043[[#This Row],[Total Classes Published, National UK, 2024]])/Table3043[[#This Row],[Total Classes Published, National UK, 2024]]</f>
        <v>0.2063391442155309</v>
      </c>
      <c r="P36" s="278">
        <f>(Table3043[[#This Row],[Total Classes Registered, National UK, 2025]]-Table3043[[#This Row],[Total Classes Registered, National UK, 2024]])/Table3043[[#This Row],[Total Classes Registered, National UK, 2024]]</f>
        <v>0.11693017127799736</v>
      </c>
      <c r="Q36" s="278">
        <f>(Table3043[[#This Row],[Total Classes Applied For, International Registrations Designating the UK, 2025]]-Table3043[[#This Row],[Total Classes Applied For, International Registrations Designating the UK, 2024]])/Table3043[[#This Row],[Total Classes Applied For, International Registrations Designating the UK, 2024]]</f>
        <v>-5.5555555555555552E-2</v>
      </c>
      <c r="R36" s="278">
        <f>(Table3043[[#This Row],[Total Classes Published, International Registrations Designating the UK, 2025]]-Table3043[[#This Row],[Total Classes Published, International Registrations Designating the UK, 2024]])/Table3043[[#This Row],[Total Classes Published, International Registrations Designating the UK, 2024]]</f>
        <v>2.3121387283236996E-3</v>
      </c>
      <c r="S36" s="278">
        <f>(Table3043[[#This Row],[Total Classes Protected, International Registrations Designating the UK, 2025]]-Table3043[[#This Row],[Total Classes Protected, International Registrations Designating the UK, 2024]])/Table3043[[#This Row],[Total Classes Protected, International Registrations Designating the UK, 2024]]</f>
        <v>4.0718562874251497E-2</v>
      </c>
    </row>
    <row r="37" spans="1:19" x14ac:dyDescent="0.2">
      <c r="A37" s="31" t="s">
        <v>724</v>
      </c>
      <c r="B37" s="124">
        <v>2975</v>
      </c>
      <c r="C37" s="124">
        <v>2756</v>
      </c>
      <c r="D37" s="124">
        <v>2712</v>
      </c>
      <c r="E37" s="124">
        <v>897</v>
      </c>
      <c r="F37" s="124">
        <v>885</v>
      </c>
      <c r="G37" s="124">
        <v>873</v>
      </c>
      <c r="H37" s="124">
        <v>2914</v>
      </c>
      <c r="I37" s="124">
        <v>2727</v>
      </c>
      <c r="J37" s="124">
        <v>2523</v>
      </c>
      <c r="K37" s="124">
        <v>799</v>
      </c>
      <c r="L37" s="124">
        <v>819</v>
      </c>
      <c r="M37" s="124">
        <v>845</v>
      </c>
      <c r="N37" s="278">
        <f>(Table3043[[#This Row],[Total Classes Applied For, National UK, 2025]]-Table3043[[#This Row],[Total Classes Applied For, National UK, 2024]])/Table3043[[#This Row],[Total Classes Applied For, National UK, 2024]]</f>
        <v>-2.0504201680672268E-2</v>
      </c>
      <c r="O37" s="278">
        <f>(Table3043[[#This Row],[Total Classes Published, National UK, 2025]]-Table3043[[#This Row],[Total Classes Published, National UK, 2024]])/Table3043[[#This Row],[Total Classes Published, National UK, 2024]]</f>
        <v>-1.0522496371552975E-2</v>
      </c>
      <c r="P37" s="278">
        <f>(Table3043[[#This Row],[Total Classes Registered, National UK, 2025]]-Table3043[[#This Row],[Total Classes Registered, National UK, 2024]])/Table3043[[#This Row],[Total Classes Registered, National UK, 2024]]</f>
        <v>-6.9690265486725661E-2</v>
      </c>
      <c r="Q37" s="278">
        <f>(Table3043[[#This Row],[Total Classes Applied For, International Registrations Designating the UK, 2025]]-Table3043[[#This Row],[Total Classes Applied For, International Registrations Designating the UK, 2024]])/Table3043[[#This Row],[Total Classes Applied For, International Registrations Designating the UK, 2024]]</f>
        <v>-0.10925306577480491</v>
      </c>
      <c r="R37" s="278">
        <f>(Table3043[[#This Row],[Total Classes Published, International Registrations Designating the UK, 2025]]-Table3043[[#This Row],[Total Classes Published, International Registrations Designating the UK, 2024]])/Table3043[[#This Row],[Total Classes Published, International Registrations Designating the UK, 2024]]</f>
        <v>-7.4576271186440682E-2</v>
      </c>
      <c r="S37" s="278">
        <f>(Table3043[[#This Row],[Total Classes Protected, International Registrations Designating the UK, 2025]]-Table3043[[#This Row],[Total Classes Protected, International Registrations Designating the UK, 2024]])/Table3043[[#This Row],[Total Classes Protected, International Registrations Designating the UK, 2024]]</f>
        <v>-3.2073310423825885E-2</v>
      </c>
    </row>
    <row r="38" spans="1:19" x14ac:dyDescent="0.2">
      <c r="A38" s="31" t="s">
        <v>725</v>
      </c>
      <c r="B38" s="124">
        <v>1455</v>
      </c>
      <c r="C38" s="124">
        <v>1473</v>
      </c>
      <c r="D38" s="124">
        <v>1496</v>
      </c>
      <c r="E38" s="124">
        <v>210</v>
      </c>
      <c r="F38" s="124">
        <v>225</v>
      </c>
      <c r="G38" s="124">
        <v>230</v>
      </c>
      <c r="H38" s="124">
        <v>1430</v>
      </c>
      <c r="I38" s="124">
        <v>1366</v>
      </c>
      <c r="J38" s="124">
        <v>1204</v>
      </c>
      <c r="K38" s="124">
        <v>227</v>
      </c>
      <c r="L38" s="124">
        <v>218</v>
      </c>
      <c r="M38" s="124">
        <v>213</v>
      </c>
      <c r="N38" s="278">
        <f>(Table3043[[#This Row],[Total Classes Applied For, National UK, 2025]]-Table3043[[#This Row],[Total Classes Applied For, National UK, 2024]])/Table3043[[#This Row],[Total Classes Applied For, National UK, 2024]]</f>
        <v>-1.7182130584192441E-2</v>
      </c>
      <c r="O38" s="278">
        <f>(Table3043[[#This Row],[Total Classes Published, National UK, 2025]]-Table3043[[#This Row],[Total Classes Published, National UK, 2024]])/Table3043[[#This Row],[Total Classes Published, National UK, 2024]]</f>
        <v>-7.2640868974881201E-2</v>
      </c>
      <c r="P38" s="278">
        <f>(Table3043[[#This Row],[Total Classes Registered, National UK, 2025]]-Table3043[[#This Row],[Total Classes Registered, National UK, 2024]])/Table3043[[#This Row],[Total Classes Registered, National UK, 2024]]</f>
        <v>-0.19518716577540107</v>
      </c>
      <c r="Q38" s="278">
        <f>(Table3043[[#This Row],[Total Classes Applied For, International Registrations Designating the UK, 2025]]-Table3043[[#This Row],[Total Classes Applied For, International Registrations Designating the UK, 2024]])/Table3043[[#This Row],[Total Classes Applied For, International Registrations Designating the UK, 2024]]</f>
        <v>8.0952380952380956E-2</v>
      </c>
      <c r="R38" s="278">
        <f>(Table3043[[#This Row],[Total Classes Published, International Registrations Designating the UK, 2025]]-Table3043[[#This Row],[Total Classes Published, International Registrations Designating the UK, 2024]])/Table3043[[#This Row],[Total Classes Published, International Registrations Designating the UK, 2024]]</f>
        <v>-3.111111111111111E-2</v>
      </c>
      <c r="S38" s="278">
        <f>(Table3043[[#This Row],[Total Classes Protected, International Registrations Designating the UK, 2025]]-Table3043[[#This Row],[Total Classes Protected, International Registrations Designating the UK, 2024]])/Table3043[[#This Row],[Total Classes Protected, International Registrations Designating the UK, 2024]]</f>
        <v>-7.3913043478260873E-2</v>
      </c>
    </row>
    <row r="39" spans="1:19" x14ac:dyDescent="0.2">
      <c r="A39" s="31" t="s">
        <v>726</v>
      </c>
      <c r="B39" s="124">
        <v>26678</v>
      </c>
      <c r="C39" s="124">
        <v>24340</v>
      </c>
      <c r="D39" s="124">
        <v>23054</v>
      </c>
      <c r="E39" s="124">
        <v>5767</v>
      </c>
      <c r="F39" s="124">
        <v>5676</v>
      </c>
      <c r="G39" s="124">
        <v>5529</v>
      </c>
      <c r="H39" s="124">
        <v>39142</v>
      </c>
      <c r="I39" s="124">
        <v>35268</v>
      </c>
      <c r="J39" s="124">
        <v>30748</v>
      </c>
      <c r="K39" s="124">
        <v>5984</v>
      </c>
      <c r="L39" s="124">
        <v>6050</v>
      </c>
      <c r="M39" s="124">
        <v>6018</v>
      </c>
      <c r="N39" s="278">
        <f>(Table3043[[#This Row],[Total Classes Applied For, National UK, 2025]]-Table3043[[#This Row],[Total Classes Applied For, National UK, 2024]])/Table3043[[#This Row],[Total Classes Applied For, National UK, 2024]]</f>
        <v>0.46720143938825998</v>
      </c>
      <c r="O39" s="278">
        <f>(Table3043[[#This Row],[Total Classes Published, National UK, 2025]]-Table3043[[#This Row],[Total Classes Published, National UK, 2024]])/Table3043[[#This Row],[Total Classes Published, National UK, 2024]]</f>
        <v>0.44897288414133113</v>
      </c>
      <c r="P39" s="278">
        <f>(Table3043[[#This Row],[Total Classes Registered, National UK, 2025]]-Table3043[[#This Row],[Total Classes Registered, National UK, 2024]])/Table3043[[#This Row],[Total Classes Registered, National UK, 2024]]</f>
        <v>0.33373817992539256</v>
      </c>
      <c r="Q39" s="278">
        <f>(Table3043[[#This Row],[Total Classes Applied For, International Registrations Designating the UK, 2025]]-Table3043[[#This Row],[Total Classes Applied For, International Registrations Designating the UK, 2024]])/Table3043[[#This Row],[Total Classes Applied For, International Registrations Designating the UK, 2024]]</f>
        <v>3.7627882781342117E-2</v>
      </c>
      <c r="R39" s="278">
        <f>(Table3043[[#This Row],[Total Classes Published, International Registrations Designating the UK, 2025]]-Table3043[[#This Row],[Total Classes Published, International Registrations Designating the UK, 2024]])/Table3043[[#This Row],[Total Classes Published, International Registrations Designating the UK, 2024]]</f>
        <v>6.589147286821706E-2</v>
      </c>
      <c r="S39" s="278">
        <f>(Table3043[[#This Row],[Total Classes Protected, International Registrations Designating the UK, 2025]]-Table3043[[#This Row],[Total Classes Protected, International Registrations Designating the UK, 2024]])/Table3043[[#This Row],[Total Classes Protected, International Registrations Designating the UK, 2024]]</f>
        <v>8.8442756375474774E-2</v>
      </c>
    </row>
    <row r="40" spans="1:19" x14ac:dyDescent="0.2">
      <c r="A40" s="31" t="s">
        <v>727</v>
      </c>
      <c r="B40" s="124">
        <v>8042</v>
      </c>
      <c r="C40" s="124">
        <v>7428</v>
      </c>
      <c r="D40" s="124">
        <v>7308</v>
      </c>
      <c r="E40" s="124">
        <v>1714</v>
      </c>
      <c r="F40" s="124">
        <v>1701</v>
      </c>
      <c r="G40" s="124">
        <v>1625</v>
      </c>
      <c r="H40" s="124">
        <v>10478</v>
      </c>
      <c r="I40" s="124">
        <v>9545</v>
      </c>
      <c r="J40" s="124">
        <v>8519</v>
      </c>
      <c r="K40" s="124">
        <v>1887</v>
      </c>
      <c r="L40" s="124">
        <v>1873</v>
      </c>
      <c r="M40" s="124">
        <v>1900</v>
      </c>
      <c r="N40" s="278">
        <f>(Table3043[[#This Row],[Total Classes Applied For, National UK, 2025]]-Table3043[[#This Row],[Total Classes Applied For, National UK, 2024]])/Table3043[[#This Row],[Total Classes Applied For, National UK, 2024]]</f>
        <v>0.30290972394926635</v>
      </c>
      <c r="O40" s="278">
        <f>(Table3043[[#This Row],[Total Classes Published, National UK, 2025]]-Table3043[[#This Row],[Total Classes Published, National UK, 2024]])/Table3043[[#This Row],[Total Classes Published, National UK, 2024]]</f>
        <v>0.28500269251480881</v>
      </c>
      <c r="P40" s="278">
        <f>(Table3043[[#This Row],[Total Classes Registered, National UK, 2025]]-Table3043[[#This Row],[Total Classes Registered, National UK, 2024]])/Table3043[[#This Row],[Total Classes Registered, National UK, 2024]]</f>
        <v>0.16570881226053641</v>
      </c>
      <c r="Q40" s="278">
        <f>(Table3043[[#This Row],[Total Classes Applied For, International Registrations Designating the UK, 2025]]-Table3043[[#This Row],[Total Classes Applied For, International Registrations Designating the UK, 2024]])/Table3043[[#This Row],[Total Classes Applied For, International Registrations Designating the UK, 2024]]</f>
        <v>0.10093348891481914</v>
      </c>
      <c r="R40" s="278">
        <f>(Table3043[[#This Row],[Total Classes Published, International Registrations Designating the UK, 2025]]-Table3043[[#This Row],[Total Classes Published, International Registrations Designating the UK, 2024]])/Table3043[[#This Row],[Total Classes Published, International Registrations Designating the UK, 2024]]</f>
        <v>0.1011169900058789</v>
      </c>
      <c r="S40" s="278">
        <f>(Table3043[[#This Row],[Total Classes Protected, International Registrations Designating the UK, 2025]]-Table3043[[#This Row],[Total Classes Protected, International Registrations Designating the UK, 2024]])/Table3043[[#This Row],[Total Classes Protected, International Registrations Designating the UK, 2024]]</f>
        <v>0.16923076923076924</v>
      </c>
    </row>
    <row r="41" spans="1:19" x14ac:dyDescent="0.2">
      <c r="A41" s="31" t="s">
        <v>728</v>
      </c>
      <c r="B41" s="124">
        <v>5424</v>
      </c>
      <c r="C41" s="124">
        <v>4968</v>
      </c>
      <c r="D41" s="124">
        <v>4950</v>
      </c>
      <c r="E41" s="124">
        <v>1575</v>
      </c>
      <c r="F41" s="124">
        <v>1582</v>
      </c>
      <c r="G41" s="124">
        <v>1562</v>
      </c>
      <c r="H41" s="124">
        <v>6450</v>
      </c>
      <c r="I41" s="124">
        <v>5815</v>
      </c>
      <c r="J41" s="124">
        <v>5335</v>
      </c>
      <c r="K41" s="124">
        <v>1593</v>
      </c>
      <c r="L41" s="124">
        <v>1595</v>
      </c>
      <c r="M41" s="124">
        <v>1616</v>
      </c>
      <c r="N41" s="278">
        <f>(Table3043[[#This Row],[Total Classes Applied For, National UK, 2025]]-Table3043[[#This Row],[Total Classes Applied For, National UK, 2024]])/Table3043[[#This Row],[Total Classes Applied For, National UK, 2024]]</f>
        <v>0.18915929203539822</v>
      </c>
      <c r="O41" s="278">
        <f>(Table3043[[#This Row],[Total Classes Published, National UK, 2025]]-Table3043[[#This Row],[Total Classes Published, National UK, 2024]])/Table3043[[#This Row],[Total Classes Published, National UK, 2024]]</f>
        <v>0.17049114331723028</v>
      </c>
      <c r="P41" s="278">
        <f>(Table3043[[#This Row],[Total Classes Registered, National UK, 2025]]-Table3043[[#This Row],[Total Classes Registered, National UK, 2024]])/Table3043[[#This Row],[Total Classes Registered, National UK, 2024]]</f>
        <v>7.7777777777777779E-2</v>
      </c>
      <c r="Q41" s="278">
        <f>(Table3043[[#This Row],[Total Classes Applied For, International Registrations Designating the UK, 2025]]-Table3043[[#This Row],[Total Classes Applied For, International Registrations Designating the UK, 2024]])/Table3043[[#This Row],[Total Classes Applied For, International Registrations Designating the UK, 2024]]</f>
        <v>1.1428571428571429E-2</v>
      </c>
      <c r="R41" s="278">
        <f>(Table3043[[#This Row],[Total Classes Published, International Registrations Designating the UK, 2025]]-Table3043[[#This Row],[Total Classes Published, International Registrations Designating the UK, 2024]])/Table3043[[#This Row],[Total Classes Published, International Registrations Designating the UK, 2024]]</f>
        <v>8.2174462705436151E-3</v>
      </c>
      <c r="S41" s="278">
        <f>(Table3043[[#This Row],[Total Classes Protected, International Registrations Designating the UK, 2025]]-Table3043[[#This Row],[Total Classes Protected, International Registrations Designating the UK, 2024]])/Table3043[[#This Row],[Total Classes Protected, International Registrations Designating the UK, 2024]]</f>
        <v>3.4571062740076826E-2</v>
      </c>
    </row>
    <row r="42" spans="1:19" x14ac:dyDescent="0.2">
      <c r="A42" s="31" t="s">
        <v>729</v>
      </c>
      <c r="B42" s="124">
        <v>4420</v>
      </c>
      <c r="C42" s="124">
        <v>4112</v>
      </c>
      <c r="D42" s="124">
        <v>4003</v>
      </c>
      <c r="E42" s="124">
        <v>1414</v>
      </c>
      <c r="F42" s="124">
        <v>1455</v>
      </c>
      <c r="G42" s="124">
        <v>1442</v>
      </c>
      <c r="H42" s="124">
        <v>5255</v>
      </c>
      <c r="I42" s="124">
        <v>4900</v>
      </c>
      <c r="J42" s="124">
        <v>4428</v>
      </c>
      <c r="K42" s="124">
        <v>1444</v>
      </c>
      <c r="L42" s="124">
        <v>1436</v>
      </c>
      <c r="M42" s="124">
        <v>1426</v>
      </c>
      <c r="N42" s="278">
        <f>(Table3043[[#This Row],[Total Classes Applied For, National UK, 2025]]-Table3043[[#This Row],[Total Classes Applied For, National UK, 2024]])/Table3043[[#This Row],[Total Classes Applied For, National UK, 2024]]</f>
        <v>0.18891402714932126</v>
      </c>
      <c r="O42" s="278">
        <f>(Table3043[[#This Row],[Total Classes Published, National UK, 2025]]-Table3043[[#This Row],[Total Classes Published, National UK, 2024]])/Table3043[[#This Row],[Total Classes Published, National UK, 2024]]</f>
        <v>0.1916342412451362</v>
      </c>
      <c r="P42" s="278">
        <f>(Table3043[[#This Row],[Total Classes Registered, National UK, 2025]]-Table3043[[#This Row],[Total Classes Registered, National UK, 2024]])/Table3043[[#This Row],[Total Classes Registered, National UK, 2024]]</f>
        <v>0.10617037222083438</v>
      </c>
      <c r="Q42" s="278">
        <f>(Table3043[[#This Row],[Total Classes Applied For, International Registrations Designating the UK, 2025]]-Table3043[[#This Row],[Total Classes Applied For, International Registrations Designating the UK, 2024]])/Table3043[[#This Row],[Total Classes Applied For, International Registrations Designating the UK, 2024]]</f>
        <v>2.1216407355021217E-2</v>
      </c>
      <c r="R42" s="278">
        <f>(Table3043[[#This Row],[Total Classes Published, International Registrations Designating the UK, 2025]]-Table3043[[#This Row],[Total Classes Published, International Registrations Designating the UK, 2024]])/Table3043[[#This Row],[Total Classes Published, International Registrations Designating the UK, 2024]]</f>
        <v>-1.3058419243986255E-2</v>
      </c>
      <c r="S42" s="278">
        <f>(Table3043[[#This Row],[Total Classes Protected, International Registrations Designating the UK, 2025]]-Table3043[[#This Row],[Total Classes Protected, International Registrations Designating the UK, 2024]])/Table3043[[#This Row],[Total Classes Protected, International Registrations Designating the UK, 2024]]</f>
        <v>-1.1095700416088766E-2</v>
      </c>
    </row>
    <row r="43" spans="1:19" x14ac:dyDescent="0.2">
      <c r="A43" s="31" t="s">
        <v>730</v>
      </c>
      <c r="B43" s="124">
        <v>4498</v>
      </c>
      <c r="C43" s="124">
        <v>4115</v>
      </c>
      <c r="D43" s="124">
        <v>4006</v>
      </c>
      <c r="E43" s="124">
        <v>1053</v>
      </c>
      <c r="F43" s="124">
        <v>1061</v>
      </c>
      <c r="G43" s="124">
        <v>1098</v>
      </c>
      <c r="H43" s="124">
        <v>5107</v>
      </c>
      <c r="I43" s="124">
        <v>4722</v>
      </c>
      <c r="J43" s="124">
        <v>4365</v>
      </c>
      <c r="K43" s="124">
        <v>1162</v>
      </c>
      <c r="L43" s="124">
        <v>1145</v>
      </c>
      <c r="M43" s="124">
        <v>1145</v>
      </c>
      <c r="N43" s="278">
        <f>(Table3043[[#This Row],[Total Classes Applied For, National UK, 2025]]-Table3043[[#This Row],[Total Classes Applied For, National UK, 2024]])/Table3043[[#This Row],[Total Classes Applied For, National UK, 2024]]</f>
        <v>0.13539350822587817</v>
      </c>
      <c r="O43" s="278">
        <f>(Table3043[[#This Row],[Total Classes Published, National UK, 2025]]-Table3043[[#This Row],[Total Classes Published, National UK, 2024]])/Table3043[[#This Row],[Total Classes Published, National UK, 2024]]</f>
        <v>0.14750911300121505</v>
      </c>
      <c r="P43" s="278">
        <f>(Table3043[[#This Row],[Total Classes Registered, National UK, 2025]]-Table3043[[#This Row],[Total Classes Registered, National UK, 2024]])/Table3043[[#This Row],[Total Classes Registered, National UK, 2024]]</f>
        <v>8.9615576635047434E-2</v>
      </c>
      <c r="Q43" s="278">
        <f>(Table3043[[#This Row],[Total Classes Applied For, International Registrations Designating the UK, 2025]]-Table3043[[#This Row],[Total Classes Applied For, International Registrations Designating the UK, 2024]])/Table3043[[#This Row],[Total Classes Applied For, International Registrations Designating the UK, 2024]]</f>
        <v>0.10351377018043685</v>
      </c>
      <c r="R43" s="278">
        <f>(Table3043[[#This Row],[Total Classes Published, International Registrations Designating the UK, 2025]]-Table3043[[#This Row],[Total Classes Published, International Registrations Designating the UK, 2024]])/Table3043[[#This Row],[Total Classes Published, International Registrations Designating the UK, 2024]]</f>
        <v>7.9170593779453347E-2</v>
      </c>
      <c r="S43" s="278">
        <f>(Table3043[[#This Row],[Total Classes Protected, International Registrations Designating the UK, 2025]]-Table3043[[#This Row],[Total Classes Protected, International Registrations Designating the UK, 2024]])/Table3043[[#This Row],[Total Classes Protected, International Registrations Designating the UK, 2024]]</f>
        <v>4.2805100182149364E-2</v>
      </c>
    </row>
    <row r="44" spans="1:19" x14ac:dyDescent="0.2">
      <c r="A44" s="31" t="s">
        <v>731</v>
      </c>
      <c r="B44" s="124">
        <v>2845</v>
      </c>
      <c r="C44" s="124">
        <v>2670</v>
      </c>
      <c r="D44" s="124">
        <v>2638</v>
      </c>
      <c r="E44" s="124">
        <v>1057</v>
      </c>
      <c r="F44" s="124">
        <v>1040</v>
      </c>
      <c r="G44" s="124">
        <v>1042</v>
      </c>
      <c r="H44" s="124">
        <v>2910</v>
      </c>
      <c r="I44" s="124">
        <v>2725</v>
      </c>
      <c r="J44" s="124">
        <v>2604</v>
      </c>
      <c r="K44" s="124">
        <v>1065</v>
      </c>
      <c r="L44" s="124">
        <v>1086</v>
      </c>
      <c r="M44" s="124">
        <v>1086</v>
      </c>
      <c r="N44" s="278">
        <f>(Table3043[[#This Row],[Total Classes Applied For, National UK, 2025]]-Table3043[[#This Row],[Total Classes Applied For, National UK, 2024]])/Table3043[[#This Row],[Total Classes Applied For, National UK, 2024]]</f>
        <v>2.2847100175746926E-2</v>
      </c>
      <c r="O44" s="278">
        <f>(Table3043[[#This Row],[Total Classes Published, National UK, 2025]]-Table3043[[#This Row],[Total Classes Published, National UK, 2024]])/Table3043[[#This Row],[Total Classes Published, National UK, 2024]]</f>
        <v>2.0599250936329586E-2</v>
      </c>
      <c r="P44" s="278">
        <f>(Table3043[[#This Row],[Total Classes Registered, National UK, 2025]]-Table3043[[#This Row],[Total Classes Registered, National UK, 2024]])/Table3043[[#This Row],[Total Classes Registered, National UK, 2024]]</f>
        <v>-1.2888551933282789E-2</v>
      </c>
      <c r="Q44" s="278">
        <f>(Table3043[[#This Row],[Total Classes Applied For, International Registrations Designating the UK, 2025]]-Table3043[[#This Row],[Total Classes Applied For, International Registrations Designating the UK, 2024]])/Table3043[[#This Row],[Total Classes Applied For, International Registrations Designating the UK, 2024]]</f>
        <v>7.5685903500473037E-3</v>
      </c>
      <c r="R44" s="278">
        <f>(Table3043[[#This Row],[Total Classes Published, International Registrations Designating the UK, 2025]]-Table3043[[#This Row],[Total Classes Published, International Registrations Designating the UK, 2024]])/Table3043[[#This Row],[Total Classes Published, International Registrations Designating the UK, 2024]]</f>
        <v>4.4230769230769233E-2</v>
      </c>
      <c r="S44" s="278">
        <f>(Table3043[[#This Row],[Total Classes Protected, International Registrations Designating the UK, 2025]]-Table3043[[#This Row],[Total Classes Protected, International Registrations Designating the UK, 2024]])/Table3043[[#This Row],[Total Classes Protected, International Registrations Designating the UK, 2024]]</f>
        <v>4.2226487523992322E-2</v>
      </c>
    </row>
    <row r="45" spans="1:19" x14ac:dyDescent="0.2">
      <c r="A45" s="31" t="s">
        <v>732</v>
      </c>
      <c r="B45" s="124">
        <v>23653</v>
      </c>
      <c r="C45" s="124">
        <v>21372</v>
      </c>
      <c r="D45" s="124">
        <v>20486</v>
      </c>
      <c r="E45" s="124">
        <v>3869</v>
      </c>
      <c r="F45" s="124">
        <v>3871</v>
      </c>
      <c r="G45" s="124">
        <v>3742</v>
      </c>
      <c r="H45" s="124">
        <v>32072</v>
      </c>
      <c r="I45" s="124">
        <v>28537</v>
      </c>
      <c r="J45" s="124">
        <v>25100</v>
      </c>
      <c r="K45" s="124">
        <v>4209</v>
      </c>
      <c r="L45" s="124">
        <v>4157</v>
      </c>
      <c r="M45" s="124">
        <v>4173</v>
      </c>
      <c r="N45" s="278">
        <f>(Table3043[[#This Row],[Total Classes Applied For, National UK, 2025]]-Table3043[[#This Row],[Total Classes Applied For, National UK, 2024]])/Table3043[[#This Row],[Total Classes Applied For, National UK, 2024]]</f>
        <v>0.35593793599120621</v>
      </c>
      <c r="O45" s="278">
        <f>(Table3043[[#This Row],[Total Classes Published, National UK, 2025]]-Table3043[[#This Row],[Total Classes Published, National UK, 2024]])/Table3043[[#This Row],[Total Classes Published, National UK, 2024]]</f>
        <v>0.3352517312371327</v>
      </c>
      <c r="P45" s="278">
        <f>(Table3043[[#This Row],[Total Classes Registered, National UK, 2025]]-Table3043[[#This Row],[Total Classes Registered, National UK, 2024]])/Table3043[[#This Row],[Total Classes Registered, National UK, 2024]]</f>
        <v>0.22522698428194865</v>
      </c>
      <c r="Q45" s="278">
        <f>(Table3043[[#This Row],[Total Classes Applied For, International Registrations Designating the UK, 2025]]-Table3043[[#This Row],[Total Classes Applied For, International Registrations Designating the UK, 2024]])/Table3043[[#This Row],[Total Classes Applied For, International Registrations Designating the UK, 2024]]</f>
        <v>8.7878004652364949E-2</v>
      </c>
      <c r="R45" s="278">
        <f>(Table3043[[#This Row],[Total Classes Published, International Registrations Designating the UK, 2025]]-Table3043[[#This Row],[Total Classes Published, International Registrations Designating the UK, 2024]])/Table3043[[#This Row],[Total Classes Published, International Registrations Designating the UK, 2024]]</f>
        <v>7.388271764401963E-2</v>
      </c>
      <c r="S45" s="278">
        <f>(Table3043[[#This Row],[Total Classes Protected, International Registrations Designating the UK, 2025]]-Table3043[[#This Row],[Total Classes Protected, International Registrations Designating the UK, 2024]])/Table3043[[#This Row],[Total Classes Protected, International Registrations Designating the UK, 2024]]</f>
        <v>0.11517904863709247</v>
      </c>
    </row>
    <row r="46" spans="1:19" ht="29.25" x14ac:dyDescent="0.2">
      <c r="A46" s="31" t="s">
        <v>733</v>
      </c>
      <c r="B46" s="124">
        <v>16985</v>
      </c>
      <c r="C46" s="124">
        <v>15838</v>
      </c>
      <c r="D46" s="124">
        <v>15232</v>
      </c>
      <c r="E46" s="124">
        <v>6603</v>
      </c>
      <c r="F46" s="124">
        <v>6518</v>
      </c>
      <c r="G46" s="124">
        <v>6282</v>
      </c>
      <c r="H46" s="124">
        <v>23101</v>
      </c>
      <c r="I46" s="124">
        <v>21084</v>
      </c>
      <c r="J46" s="124">
        <v>18236</v>
      </c>
      <c r="K46" s="124">
        <v>6948</v>
      </c>
      <c r="L46" s="124">
        <v>6847</v>
      </c>
      <c r="M46" s="124">
        <v>6818</v>
      </c>
      <c r="N46" s="278">
        <f>(Table3043[[#This Row],[Total Classes Applied For, National UK, 2025]]-Table3043[[#This Row],[Total Classes Applied For, National UK, 2024]])/Table3043[[#This Row],[Total Classes Applied For, National UK, 2024]]</f>
        <v>0.36008242566970855</v>
      </c>
      <c r="O46" s="278">
        <f>(Table3043[[#This Row],[Total Classes Published, National UK, 2025]]-Table3043[[#This Row],[Total Classes Published, National UK, 2024]])/Table3043[[#This Row],[Total Classes Published, National UK, 2024]]</f>
        <v>0.33122869049122367</v>
      </c>
      <c r="P46" s="278">
        <f>(Table3043[[#This Row],[Total Classes Registered, National UK, 2025]]-Table3043[[#This Row],[Total Classes Registered, National UK, 2024]])/Table3043[[#This Row],[Total Classes Registered, National UK, 2024]]</f>
        <v>0.19721638655462184</v>
      </c>
      <c r="Q46" s="278">
        <f>(Table3043[[#This Row],[Total Classes Applied For, International Registrations Designating the UK, 2025]]-Table3043[[#This Row],[Total Classes Applied For, International Registrations Designating the UK, 2024]])/Table3043[[#This Row],[Total Classes Applied For, International Registrations Designating the UK, 2024]]</f>
        <v>5.2248977737392094E-2</v>
      </c>
      <c r="R46" s="278">
        <f>(Table3043[[#This Row],[Total Classes Published, International Registrations Designating the UK, 2025]]-Table3043[[#This Row],[Total Classes Published, International Registrations Designating the UK, 2024]])/Table3043[[#This Row],[Total Classes Published, International Registrations Designating the UK, 2024]]</f>
        <v>5.0475606014114757E-2</v>
      </c>
      <c r="S46" s="278">
        <f>(Table3043[[#This Row],[Total Classes Protected, International Registrations Designating the UK, 2025]]-Table3043[[#This Row],[Total Classes Protected, International Registrations Designating the UK, 2024]])/Table3043[[#This Row],[Total Classes Protected, International Registrations Designating the UK, 2024]]</f>
        <v>8.532314549506527E-2</v>
      </c>
    </row>
    <row r="47" spans="1:19" x14ac:dyDescent="0.2">
      <c r="A47" s="31" t="s">
        <v>734</v>
      </c>
      <c r="B47" s="124">
        <v>7117</v>
      </c>
      <c r="C47" s="124">
        <v>6644</v>
      </c>
      <c r="D47" s="124">
        <v>6346</v>
      </c>
      <c r="E47" s="124">
        <v>951</v>
      </c>
      <c r="F47" s="124">
        <v>923</v>
      </c>
      <c r="G47" s="124">
        <v>889</v>
      </c>
      <c r="H47" s="124">
        <v>8558</v>
      </c>
      <c r="I47" s="124">
        <v>7875</v>
      </c>
      <c r="J47" s="124">
        <v>7043</v>
      </c>
      <c r="K47" s="124">
        <v>1011</v>
      </c>
      <c r="L47" s="124">
        <v>994</v>
      </c>
      <c r="M47" s="124">
        <v>979</v>
      </c>
      <c r="N47" s="278">
        <f>(Table3043[[#This Row],[Total Classes Applied For, National UK, 2025]]-Table3043[[#This Row],[Total Classes Applied For, National UK, 2024]])/Table3043[[#This Row],[Total Classes Applied For, National UK, 2024]]</f>
        <v>0.20247295208655333</v>
      </c>
      <c r="O47" s="278">
        <f>(Table3043[[#This Row],[Total Classes Published, National UK, 2025]]-Table3043[[#This Row],[Total Classes Published, National UK, 2024]])/Table3043[[#This Row],[Total Classes Published, National UK, 2024]]</f>
        <v>0.18527995183624324</v>
      </c>
      <c r="P47" s="278">
        <f>(Table3043[[#This Row],[Total Classes Registered, National UK, 2025]]-Table3043[[#This Row],[Total Classes Registered, National UK, 2024]])/Table3043[[#This Row],[Total Classes Registered, National UK, 2024]]</f>
        <v>0.10983296564765206</v>
      </c>
      <c r="Q47" s="278">
        <f>(Table3043[[#This Row],[Total Classes Applied For, International Registrations Designating the UK, 2025]]-Table3043[[#This Row],[Total Classes Applied For, International Registrations Designating the UK, 2024]])/Table3043[[#This Row],[Total Classes Applied For, International Registrations Designating the UK, 2024]]</f>
        <v>6.3091482649842268E-2</v>
      </c>
      <c r="R47" s="278">
        <f>(Table3043[[#This Row],[Total Classes Published, International Registrations Designating the UK, 2025]]-Table3043[[#This Row],[Total Classes Published, International Registrations Designating the UK, 2024]])/Table3043[[#This Row],[Total Classes Published, International Registrations Designating the UK, 2024]]</f>
        <v>7.6923076923076927E-2</v>
      </c>
      <c r="S47" s="278">
        <f>(Table3043[[#This Row],[Total Classes Protected, International Registrations Designating the UK, 2025]]-Table3043[[#This Row],[Total Classes Protected, International Registrations Designating the UK, 2024]])/Table3043[[#This Row],[Total Classes Protected, International Registrations Designating the UK, 2024]]</f>
        <v>0.10123734533183353</v>
      </c>
    </row>
    <row r="48" spans="1:19" ht="15" customHeight="1" x14ac:dyDescent="0.2">
      <c r="A48" s="31" t="s">
        <v>735</v>
      </c>
      <c r="B48" s="124">
        <v>7368</v>
      </c>
      <c r="C48" s="124">
        <v>6413</v>
      </c>
      <c r="D48" s="124">
        <v>6130</v>
      </c>
      <c r="E48" s="124">
        <v>1235</v>
      </c>
      <c r="F48" s="124">
        <v>1199</v>
      </c>
      <c r="G48" s="124">
        <v>1168</v>
      </c>
      <c r="H48" s="124">
        <v>9358</v>
      </c>
      <c r="I48" s="124">
        <v>8265</v>
      </c>
      <c r="J48" s="124">
        <v>7366</v>
      </c>
      <c r="K48" s="124">
        <v>1310</v>
      </c>
      <c r="L48" s="124">
        <v>1302</v>
      </c>
      <c r="M48" s="124">
        <v>1311</v>
      </c>
      <c r="N48" s="278">
        <f>(Table3043[[#This Row],[Total Classes Applied For, National UK, 2025]]-Table3043[[#This Row],[Total Classes Applied For, National UK, 2024]])/Table3043[[#This Row],[Total Classes Applied For, National UK, 2024]]</f>
        <v>0.27008686210640609</v>
      </c>
      <c r="O48" s="278">
        <f>(Table3043[[#This Row],[Total Classes Published, National UK, 2025]]-Table3043[[#This Row],[Total Classes Published, National UK, 2024]])/Table3043[[#This Row],[Total Classes Published, National UK, 2024]]</f>
        <v>0.288788398565414</v>
      </c>
      <c r="P48" s="278">
        <f>(Table3043[[#This Row],[Total Classes Registered, National UK, 2025]]-Table3043[[#This Row],[Total Classes Registered, National UK, 2024]])/Table3043[[#This Row],[Total Classes Registered, National UK, 2024]]</f>
        <v>0.20163132137030995</v>
      </c>
      <c r="Q48" s="278">
        <f>(Table3043[[#This Row],[Total Classes Applied For, International Registrations Designating the UK, 2025]]-Table3043[[#This Row],[Total Classes Applied For, International Registrations Designating the UK, 2024]])/Table3043[[#This Row],[Total Classes Applied For, International Registrations Designating the UK, 2024]]</f>
        <v>6.0728744939271252E-2</v>
      </c>
      <c r="R48" s="278">
        <f>(Table3043[[#This Row],[Total Classes Published, International Registrations Designating the UK, 2025]]-Table3043[[#This Row],[Total Classes Published, International Registrations Designating the UK, 2024]])/Table3043[[#This Row],[Total Classes Published, International Registrations Designating the UK, 2024]]</f>
        <v>8.5904920767306089E-2</v>
      </c>
      <c r="S48" s="278">
        <f>(Table3043[[#This Row],[Total Classes Protected, International Registrations Designating the UK, 2025]]-Table3043[[#This Row],[Total Classes Protected, International Registrations Designating the UK, 2024]])/Table3043[[#This Row],[Total Classes Protected, International Registrations Designating the UK, 2024]]</f>
        <v>0.12243150684931507</v>
      </c>
    </row>
    <row r="49" spans="1:19" ht="29.25" x14ac:dyDescent="0.2">
      <c r="A49" s="174" t="s">
        <v>736</v>
      </c>
      <c r="B49" s="275">
        <v>4978</v>
      </c>
      <c r="C49" s="275">
        <v>4527</v>
      </c>
      <c r="D49" s="275">
        <v>4334</v>
      </c>
      <c r="E49" s="275">
        <v>923</v>
      </c>
      <c r="F49" s="275">
        <v>897</v>
      </c>
      <c r="G49" s="275">
        <v>864</v>
      </c>
      <c r="H49" s="275">
        <v>6292</v>
      </c>
      <c r="I49" s="275">
        <v>5733</v>
      </c>
      <c r="J49" s="275">
        <v>5179</v>
      </c>
      <c r="K49" s="275">
        <v>921</v>
      </c>
      <c r="L49" s="275">
        <v>949</v>
      </c>
      <c r="M49" s="275">
        <v>956</v>
      </c>
      <c r="N49" s="279">
        <f>(Table3043[[#This Row],[Total Classes Applied For, National UK, 2025]]-Table3043[[#This Row],[Total Classes Applied For, National UK, 2024]])/Table3043[[#This Row],[Total Classes Applied For, National UK, 2024]]</f>
        <v>0.2639614302932905</v>
      </c>
      <c r="O49" s="279">
        <f>(Table3043[[#This Row],[Total Classes Published, National UK, 2025]]-Table3043[[#This Row],[Total Classes Published, National UK, 2024]])/Table3043[[#This Row],[Total Classes Published, National UK, 2024]]</f>
        <v>0.26640159045725648</v>
      </c>
      <c r="P49" s="279">
        <f>(Table3043[[#This Row],[Total Classes Registered, National UK, 2025]]-Table3043[[#This Row],[Total Classes Registered, National UK, 2024]])/Table3043[[#This Row],[Total Classes Registered, National UK, 2024]]</f>
        <v>0.19497000461467467</v>
      </c>
      <c r="Q49" s="279">
        <f>(Table3043[[#This Row],[Total Classes Applied For, International Registrations Designating the UK, 2025]]-Table3043[[#This Row],[Total Classes Applied For, International Registrations Designating the UK, 2024]])/Table3043[[#This Row],[Total Classes Applied For, International Registrations Designating the UK, 2024]]</f>
        <v>-2.1668472372697724E-3</v>
      </c>
      <c r="R49" s="279">
        <f>(Table3043[[#This Row],[Total Classes Published, International Registrations Designating the UK, 2025]]-Table3043[[#This Row],[Total Classes Published, International Registrations Designating the UK, 2024]])/Table3043[[#This Row],[Total Classes Published, International Registrations Designating the UK, 2024]]</f>
        <v>5.7971014492753624E-2</v>
      </c>
      <c r="S49" s="279">
        <f>(Table3043[[#This Row],[Total Classes Protected, International Registrations Designating the UK, 2025]]-Table3043[[#This Row],[Total Classes Protected, International Registrations Designating the UK, 2024]])/Table3043[[#This Row],[Total Classes Protected, International Registrations Designating the UK, 2024]]</f>
        <v>0.10648148148148148</v>
      </c>
    </row>
    <row r="50" spans="1:19" x14ac:dyDescent="0.2">
      <c r="A50" s="31"/>
      <c r="B50" s="132"/>
      <c r="C50" s="132"/>
      <c r="D50" s="132"/>
      <c r="E50" s="132"/>
      <c r="F50" s="132"/>
      <c r="G50" s="132"/>
      <c r="H50" s="132"/>
      <c r="I50" s="132"/>
      <c r="J50" s="132"/>
      <c r="K50" s="132"/>
      <c r="L50" s="132"/>
      <c r="M50" s="132"/>
      <c r="N50" s="133"/>
      <c r="O50" s="133"/>
      <c r="P50" s="133"/>
      <c r="Q50" s="133"/>
      <c r="R50" s="133"/>
      <c r="S50" s="232" t="s">
        <v>137</v>
      </c>
    </row>
    <row r="51" spans="1:19" x14ac:dyDescent="0.2">
      <c r="A51" s="40" t="s">
        <v>97</v>
      </c>
      <c r="B51" s="134"/>
      <c r="C51" s="134"/>
      <c r="D51" s="134"/>
      <c r="E51" s="134"/>
      <c r="F51" s="134"/>
      <c r="G51" s="134"/>
      <c r="H51" s="132"/>
      <c r="I51" s="132"/>
      <c r="J51" s="132"/>
      <c r="K51" s="132"/>
      <c r="L51" s="132"/>
      <c r="M51" s="132"/>
      <c r="N51" s="133"/>
      <c r="O51" s="133"/>
      <c r="P51" s="133"/>
      <c r="Q51" s="133"/>
      <c r="R51" s="133"/>
      <c r="S51" s="133"/>
    </row>
    <row r="52" spans="1:19" x14ac:dyDescent="0.2">
      <c r="A52" s="42" t="s">
        <v>737</v>
      </c>
    </row>
    <row r="53" spans="1:19" x14ac:dyDescent="0.2">
      <c r="A53" s="353" t="s">
        <v>1075</v>
      </c>
      <c r="M53" s="5"/>
    </row>
    <row r="54" spans="1:19" x14ac:dyDescent="0.2">
      <c r="A54" s="47"/>
      <c r="M54" s="5"/>
    </row>
    <row r="55" spans="1:19" x14ac:dyDescent="0.2">
      <c r="M55" s="5"/>
    </row>
    <row r="56" spans="1:19" x14ac:dyDescent="0.2">
      <c r="M56" s="5"/>
    </row>
  </sheetData>
  <hyperlinks>
    <hyperlink ref="T1" location="Contents!A1" display="Contents" xr:uid="{784E0C7E-F32C-41D4-9D25-28374EBE29B9}"/>
    <hyperlink ref="T2" location="Notes!A1" display="Notes" xr:uid="{5667373C-B45E-4D64-9AAC-6B6FDB8BDCF2}"/>
  </hyperlinks>
  <pageMargins left="0.7" right="0.7" top="0.75" bottom="0.75" header="0.3" footer="0.3"/>
  <pageSetup orientation="portrait" r:id="rId1"/>
  <tableParts count="1">
    <tablePart r:id="rId2"/>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3E341-CF69-4CAB-97CC-744201D82719}">
  <dimension ref="A1:N21"/>
  <sheetViews>
    <sheetView workbookViewId="0">
      <selection activeCell="D16" sqref="D16"/>
    </sheetView>
  </sheetViews>
  <sheetFormatPr defaultColWidth="8.77734375" defaultRowHeight="15" x14ac:dyDescent="0.2"/>
  <cols>
    <col min="1" max="1" width="10.21875" style="5" customWidth="1"/>
    <col min="2" max="2" width="39.6640625" style="5" bestFit="1" customWidth="1"/>
    <col min="3" max="3" width="12.6640625" style="5" customWidth="1"/>
    <col min="4" max="4" width="16.44140625" style="171" customWidth="1"/>
    <col min="5" max="5" width="19.109375" style="171" customWidth="1"/>
    <col min="6" max="6" width="39.6640625" style="5" bestFit="1" customWidth="1"/>
    <col min="7" max="7" width="13.6640625" style="5" customWidth="1"/>
    <col min="8" max="8" width="16.44140625" style="5" customWidth="1"/>
    <col min="9" max="9" width="18.33203125" style="5" customWidth="1"/>
    <col min="10" max="16384" width="8.77734375" style="5"/>
  </cols>
  <sheetData>
    <row r="1" spans="1:12" ht="17.25" x14ac:dyDescent="0.25">
      <c r="A1" s="6" t="s">
        <v>738</v>
      </c>
      <c r="B1" s="6"/>
      <c r="C1" s="6"/>
      <c r="F1" s="6"/>
      <c r="G1" s="6"/>
      <c r="H1" s="6"/>
      <c r="I1" s="6"/>
      <c r="J1" s="70" t="s">
        <v>122</v>
      </c>
      <c r="L1" s="6"/>
    </row>
    <row r="2" spans="1:12" s="34" customFormat="1" ht="25.15" customHeight="1" x14ac:dyDescent="0.2">
      <c r="A2" s="19" t="s">
        <v>283</v>
      </c>
      <c r="B2" s="89"/>
      <c r="C2" s="89"/>
      <c r="D2" s="178"/>
      <c r="E2" s="178"/>
      <c r="F2" s="89"/>
      <c r="G2" s="89"/>
      <c r="H2" s="89"/>
      <c r="I2" s="89"/>
      <c r="J2" s="88" t="s">
        <v>97</v>
      </c>
      <c r="L2" s="64"/>
    </row>
    <row r="3" spans="1:12" s="34" customFormat="1" ht="14.25" customHeight="1" x14ac:dyDescent="0.2">
      <c r="A3" s="19" t="s">
        <v>349</v>
      </c>
      <c r="B3" s="89"/>
      <c r="C3" s="88"/>
      <c r="D3" s="172"/>
      <c r="E3" s="172"/>
    </row>
    <row r="4" spans="1:12" s="34" customFormat="1" ht="18" customHeight="1" x14ac:dyDescent="0.2">
      <c r="A4" s="19" t="s">
        <v>407</v>
      </c>
      <c r="B4" s="89"/>
      <c r="C4" s="88"/>
      <c r="D4" s="172"/>
      <c r="E4" s="172"/>
    </row>
    <row r="5" spans="1:12" ht="61.5" customHeight="1" x14ac:dyDescent="0.25">
      <c r="A5" s="94" t="s">
        <v>351</v>
      </c>
      <c r="B5" s="177" t="s">
        <v>739</v>
      </c>
      <c r="C5" s="150" t="s">
        <v>169</v>
      </c>
      <c r="D5" s="235" t="s">
        <v>740</v>
      </c>
      <c r="E5" s="259" t="s">
        <v>741</v>
      </c>
      <c r="F5" s="177" t="s">
        <v>742</v>
      </c>
      <c r="G5" s="250" t="s">
        <v>743</v>
      </c>
      <c r="H5" s="259" t="s">
        <v>744</v>
      </c>
      <c r="I5" s="259" t="s">
        <v>745</v>
      </c>
    </row>
    <row r="6" spans="1:12" s="95" customFormat="1" ht="36.75" customHeight="1" x14ac:dyDescent="0.2">
      <c r="A6" s="36"/>
      <c r="B6" s="196" t="s">
        <v>746</v>
      </c>
      <c r="C6" s="193"/>
      <c r="D6" s="280">
        <f>SUM(D7:D16)</f>
        <v>1260</v>
      </c>
      <c r="E6" s="233">
        <f>Table3144[[#This Row],[Applications, 2024]]/'Table 1'!J8</f>
        <v>7.2756669361358122E-3</v>
      </c>
      <c r="F6" s="196" t="s">
        <v>746</v>
      </c>
      <c r="G6" s="193"/>
      <c r="H6" s="197">
        <f>SUM(H7:H16)</f>
        <v>1251</v>
      </c>
      <c r="I6" s="233">
        <f>Table3144[[#This Row],[Applications, 2025]]/'Table 1'!K8</f>
        <v>6.1566778546610626E-3</v>
      </c>
    </row>
    <row r="7" spans="1:12" x14ac:dyDescent="0.2">
      <c r="A7" s="24">
        <v>1</v>
      </c>
      <c r="B7" s="24" t="s">
        <v>747</v>
      </c>
      <c r="C7" s="34" t="s">
        <v>748</v>
      </c>
      <c r="D7" s="281">
        <v>241</v>
      </c>
      <c r="E7" s="24"/>
      <c r="F7" s="24" t="s">
        <v>747</v>
      </c>
      <c r="G7" s="34" t="s">
        <v>748</v>
      </c>
      <c r="H7" s="22">
        <v>234</v>
      </c>
      <c r="I7" s="22"/>
    </row>
    <row r="8" spans="1:12" x14ac:dyDescent="0.2">
      <c r="A8" s="24">
        <v>2</v>
      </c>
      <c r="B8" s="24" t="s">
        <v>749</v>
      </c>
      <c r="C8" s="34" t="s">
        <v>750</v>
      </c>
      <c r="D8" s="281">
        <v>197</v>
      </c>
      <c r="E8" s="24"/>
      <c r="F8" s="24" t="s">
        <v>751</v>
      </c>
      <c r="G8" s="34" t="s">
        <v>750</v>
      </c>
      <c r="H8" s="22">
        <v>158</v>
      </c>
      <c r="I8" s="22"/>
    </row>
    <row r="9" spans="1:12" x14ac:dyDescent="0.2">
      <c r="A9" s="24">
        <v>3</v>
      </c>
      <c r="B9" s="24" t="s">
        <v>752</v>
      </c>
      <c r="C9" s="34" t="s">
        <v>753</v>
      </c>
      <c r="D9" s="281">
        <v>185</v>
      </c>
      <c r="E9" s="24"/>
      <c r="F9" s="24" t="s">
        <v>754</v>
      </c>
      <c r="G9" s="34" t="s">
        <v>755</v>
      </c>
      <c r="H9" s="22">
        <v>131</v>
      </c>
      <c r="I9" s="22"/>
    </row>
    <row r="10" spans="1:12" x14ac:dyDescent="0.2">
      <c r="A10" s="24">
        <v>4</v>
      </c>
      <c r="B10" s="24" t="s">
        <v>756</v>
      </c>
      <c r="C10" s="34" t="s">
        <v>757</v>
      </c>
      <c r="D10" s="281">
        <v>127</v>
      </c>
      <c r="E10" s="24"/>
      <c r="F10" s="24" t="s">
        <v>758</v>
      </c>
      <c r="G10" s="34" t="s">
        <v>759</v>
      </c>
      <c r="H10" s="22">
        <v>116</v>
      </c>
      <c r="I10" s="22"/>
    </row>
    <row r="11" spans="1:12" x14ac:dyDescent="0.2">
      <c r="A11" s="24">
        <v>5</v>
      </c>
      <c r="B11" s="24" t="s">
        <v>760</v>
      </c>
      <c r="C11" s="34" t="s">
        <v>761</v>
      </c>
      <c r="D11" s="281">
        <v>95</v>
      </c>
      <c r="E11" s="24"/>
      <c r="F11" s="24" t="s">
        <v>762</v>
      </c>
      <c r="G11" s="34" t="s">
        <v>755</v>
      </c>
      <c r="H11" s="22">
        <v>110</v>
      </c>
      <c r="I11" s="22"/>
    </row>
    <row r="12" spans="1:12" x14ac:dyDescent="0.2">
      <c r="A12" s="24">
        <v>6</v>
      </c>
      <c r="B12" s="24" t="s">
        <v>763</v>
      </c>
      <c r="C12" s="34" t="s">
        <v>764</v>
      </c>
      <c r="D12" s="281">
        <v>90</v>
      </c>
      <c r="E12" s="24"/>
      <c r="F12" s="24" t="s">
        <v>765</v>
      </c>
      <c r="G12" s="34" t="s">
        <v>766</v>
      </c>
      <c r="H12" s="22">
        <v>109</v>
      </c>
      <c r="I12" s="22"/>
    </row>
    <row r="13" spans="1:12" x14ac:dyDescent="0.2">
      <c r="A13" s="24">
        <v>7</v>
      </c>
      <c r="B13" s="24" t="s">
        <v>767</v>
      </c>
      <c r="C13" s="34" t="s">
        <v>768</v>
      </c>
      <c r="D13" s="281">
        <v>90</v>
      </c>
      <c r="E13" s="24"/>
      <c r="F13" s="24" t="s">
        <v>769</v>
      </c>
      <c r="G13" s="34" t="s">
        <v>750</v>
      </c>
      <c r="H13" s="22">
        <v>100</v>
      </c>
      <c r="I13" s="22"/>
    </row>
    <row r="14" spans="1:12" x14ac:dyDescent="0.2">
      <c r="A14" s="24">
        <v>8</v>
      </c>
      <c r="B14" s="24" t="s">
        <v>770</v>
      </c>
      <c r="C14" s="34" t="s">
        <v>750</v>
      </c>
      <c r="D14" s="281">
        <v>87</v>
      </c>
      <c r="E14" s="24"/>
      <c r="F14" s="24" t="s">
        <v>771</v>
      </c>
      <c r="G14" s="34" t="s">
        <v>755</v>
      </c>
      <c r="H14" s="22">
        <v>98</v>
      </c>
      <c r="I14" s="22"/>
    </row>
    <row r="15" spans="1:12" x14ac:dyDescent="0.2">
      <c r="A15" s="24">
        <v>9</v>
      </c>
      <c r="B15" s="24" t="s">
        <v>772</v>
      </c>
      <c r="C15" s="34" t="s">
        <v>750</v>
      </c>
      <c r="D15" s="281">
        <v>74</v>
      </c>
      <c r="E15" s="24"/>
      <c r="F15" s="24" t="s">
        <v>773</v>
      </c>
      <c r="G15" s="34" t="s">
        <v>755</v>
      </c>
      <c r="H15" s="22">
        <v>98</v>
      </c>
      <c r="I15" s="22"/>
    </row>
    <row r="16" spans="1:12" ht="24.75" customHeight="1" x14ac:dyDescent="0.2">
      <c r="A16" s="24">
        <v>10</v>
      </c>
      <c r="B16" s="24" t="s">
        <v>774</v>
      </c>
      <c r="C16" s="34" t="s">
        <v>766</v>
      </c>
      <c r="D16" s="281">
        <v>74</v>
      </c>
      <c r="E16" s="24"/>
      <c r="F16" s="24" t="s">
        <v>756</v>
      </c>
      <c r="G16" s="34" t="s">
        <v>757</v>
      </c>
      <c r="H16" s="22">
        <v>97</v>
      </c>
      <c r="I16" s="22"/>
    </row>
    <row r="17" spans="1:14" x14ac:dyDescent="0.2">
      <c r="A17" s="3"/>
      <c r="B17" s="3"/>
      <c r="C17" s="13"/>
      <c r="F17" s="3"/>
      <c r="G17" s="13"/>
      <c r="H17" s="13"/>
      <c r="I17" s="13" t="s">
        <v>137</v>
      </c>
    </row>
    <row r="18" spans="1:14" x14ac:dyDescent="0.2">
      <c r="A18" s="12" t="s">
        <v>97</v>
      </c>
    </row>
    <row r="19" spans="1:14" x14ac:dyDescent="0.2">
      <c r="A19" s="10" t="s">
        <v>775</v>
      </c>
      <c r="B19" s="10"/>
      <c r="C19" s="10"/>
      <c r="D19" s="244"/>
      <c r="E19" s="244"/>
      <c r="F19" s="10"/>
      <c r="G19" s="10"/>
      <c r="H19" s="10"/>
      <c r="I19" s="10"/>
      <c r="J19" s="10"/>
      <c r="K19" s="10"/>
      <c r="L19" s="10"/>
      <c r="M19" s="10"/>
      <c r="N19" s="10"/>
    </row>
    <row r="20" spans="1:14" x14ac:dyDescent="0.2">
      <c r="A20" s="42" t="s">
        <v>776</v>
      </c>
      <c r="B20" s="42"/>
      <c r="C20" s="42"/>
      <c r="D20" s="173"/>
      <c r="E20" s="173"/>
      <c r="F20" s="42"/>
      <c r="G20" s="10"/>
      <c r="H20" s="10"/>
      <c r="I20" s="10"/>
      <c r="J20" s="10"/>
      <c r="K20" s="10"/>
      <c r="L20" s="10"/>
      <c r="M20" s="10"/>
      <c r="N20" s="10"/>
    </row>
    <row r="21" spans="1:14" x14ac:dyDescent="0.2">
      <c r="A21" s="10" t="s">
        <v>408</v>
      </c>
      <c r="B21" s="10"/>
      <c r="C21" s="10"/>
      <c r="D21" s="244"/>
      <c r="E21" s="244"/>
      <c r="F21" s="10"/>
      <c r="G21" s="10"/>
      <c r="H21" s="10"/>
      <c r="I21" s="10"/>
      <c r="J21" s="10"/>
      <c r="K21" s="10"/>
      <c r="L21" s="10"/>
      <c r="M21" s="10"/>
      <c r="N21" s="10"/>
    </row>
  </sheetData>
  <phoneticPr fontId="30" type="noConversion"/>
  <hyperlinks>
    <hyperlink ref="J1" location="Contents!A1" display="Contents" xr:uid="{B94176C1-8686-4B38-8B7A-877356B0F146}"/>
    <hyperlink ref="J2" location="Notes!A1" display="Notes" xr:uid="{EE7AB89C-75FC-407E-8558-F0A47EA2C229}"/>
  </hyperlinks>
  <pageMargins left="0.7" right="0.7" top="0.75" bottom="0.75" header="0.3" footer="0.3"/>
  <pageSetup orientation="portrait" r:id="rId1"/>
  <ignoredErrors>
    <ignoredError sqref="D7:D16" calculatedColumn="1"/>
  </ignoredErrors>
  <tableParts count="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E87C2-36A1-4A86-AB7B-6E36C029B692}">
  <dimension ref="A1:U61"/>
  <sheetViews>
    <sheetView showGridLines="0" zoomScaleNormal="100" workbookViewId="0">
      <selection activeCell="D6" sqref="D6"/>
    </sheetView>
  </sheetViews>
  <sheetFormatPr defaultColWidth="8.77734375" defaultRowHeight="15" x14ac:dyDescent="0.2"/>
  <cols>
    <col min="1" max="1" width="11.5546875" style="5" customWidth="1"/>
    <col min="2" max="2" width="43.44140625" style="5" customWidth="1"/>
    <col min="3" max="3" width="9.21875" style="14" customWidth="1"/>
    <col min="4" max="4" width="13.21875" style="5" customWidth="1"/>
    <col min="5" max="5" width="22.6640625" style="5" customWidth="1"/>
    <col min="6" max="16384" width="8.77734375" style="5"/>
  </cols>
  <sheetData>
    <row r="1" spans="1:7" ht="17.25" x14ac:dyDescent="0.25">
      <c r="A1" s="6" t="s">
        <v>777</v>
      </c>
      <c r="B1" s="6"/>
      <c r="C1" s="37"/>
      <c r="D1" s="37"/>
      <c r="E1" s="6"/>
      <c r="F1" s="70" t="s">
        <v>122</v>
      </c>
      <c r="G1" s="6"/>
    </row>
    <row r="2" spans="1:7" x14ac:dyDescent="0.2">
      <c r="A2" s="23">
        <v>2025</v>
      </c>
      <c r="B2" s="23"/>
      <c r="C2" s="32"/>
      <c r="D2" s="32"/>
      <c r="E2" s="7"/>
      <c r="F2" s="70" t="s">
        <v>97</v>
      </c>
    </row>
    <row r="3" spans="1:7" ht="25.5" customHeight="1" x14ac:dyDescent="0.2">
      <c r="A3" s="23" t="s">
        <v>349</v>
      </c>
      <c r="B3" s="7"/>
      <c r="C3" s="282"/>
      <c r="D3" s="283"/>
    </row>
    <row r="4" spans="1:7" s="34" customFormat="1" ht="27" customHeight="1" x14ac:dyDescent="0.2">
      <c r="A4" s="19" t="s">
        <v>407</v>
      </c>
      <c r="B4" s="89"/>
      <c r="C4" s="179"/>
      <c r="D4" s="180"/>
    </row>
    <row r="5" spans="1:7" ht="42" customHeight="1" x14ac:dyDescent="0.25">
      <c r="A5" s="94" t="s">
        <v>351</v>
      </c>
      <c r="B5" s="149" t="s">
        <v>778</v>
      </c>
      <c r="C5" s="150" t="s">
        <v>169</v>
      </c>
      <c r="D5" s="259" t="s">
        <v>1076</v>
      </c>
      <c r="E5" s="130" t="s">
        <v>780</v>
      </c>
      <c r="F5" s="69"/>
    </row>
    <row r="6" spans="1:7" ht="21" customHeight="1" x14ac:dyDescent="0.2">
      <c r="A6" s="9"/>
      <c r="B6" s="317" t="s">
        <v>355</v>
      </c>
      <c r="C6" s="7"/>
      <c r="D6" s="194">
        <f>SUM(D7:D56)</f>
        <v>3126</v>
      </c>
      <c r="E6" s="296">
        <f>Table3945[[#This Row],[Registrations]]/'Table 1'!K9</f>
        <v>1.7651742304890649E-2</v>
      </c>
    </row>
    <row r="7" spans="1:7" x14ac:dyDescent="0.2">
      <c r="A7" s="293">
        <v>1</v>
      </c>
      <c r="B7" s="214" t="s">
        <v>747</v>
      </c>
      <c r="C7" s="214" t="s">
        <v>748</v>
      </c>
      <c r="D7" s="318">
        <v>217</v>
      </c>
      <c r="E7" s="319"/>
    </row>
    <row r="8" spans="1:7" ht="17.25" customHeight="1" x14ac:dyDescent="0.2">
      <c r="A8" s="293">
        <v>2</v>
      </c>
      <c r="B8" s="214" t="s">
        <v>751</v>
      </c>
      <c r="C8" s="214" t="s">
        <v>750</v>
      </c>
      <c r="D8" s="318">
        <v>134</v>
      </c>
      <c r="E8" s="319"/>
    </row>
    <row r="9" spans="1:7" x14ac:dyDescent="0.2">
      <c r="A9" s="293">
        <v>3</v>
      </c>
      <c r="B9" s="214" t="s">
        <v>756</v>
      </c>
      <c r="C9" s="214" t="s">
        <v>757</v>
      </c>
      <c r="D9" s="318">
        <v>123</v>
      </c>
      <c r="E9" s="319"/>
    </row>
    <row r="10" spans="1:7" x14ac:dyDescent="0.2">
      <c r="A10" s="293">
        <v>4</v>
      </c>
      <c r="B10" s="214" t="s">
        <v>758</v>
      </c>
      <c r="C10" s="214" t="s">
        <v>759</v>
      </c>
      <c r="D10" s="318">
        <v>111</v>
      </c>
      <c r="E10" s="319"/>
    </row>
    <row r="11" spans="1:7" ht="15" customHeight="1" x14ac:dyDescent="0.2">
      <c r="A11" s="293">
        <v>5</v>
      </c>
      <c r="B11" s="214" t="s">
        <v>781</v>
      </c>
      <c r="C11" s="214" t="s">
        <v>753</v>
      </c>
      <c r="D11" s="318">
        <v>105</v>
      </c>
      <c r="E11" s="319"/>
    </row>
    <row r="12" spans="1:7" x14ac:dyDescent="0.2">
      <c r="A12" s="293">
        <v>6</v>
      </c>
      <c r="B12" s="214" t="s">
        <v>762</v>
      </c>
      <c r="C12" s="214" t="s">
        <v>755</v>
      </c>
      <c r="D12" s="318">
        <v>99</v>
      </c>
      <c r="E12" s="319"/>
    </row>
    <row r="13" spans="1:7" x14ac:dyDescent="0.2">
      <c r="A13" s="293">
        <v>7</v>
      </c>
      <c r="B13" s="214" t="s">
        <v>772</v>
      </c>
      <c r="C13" s="214" t="s">
        <v>750</v>
      </c>
      <c r="D13" s="318">
        <v>94</v>
      </c>
      <c r="E13" s="319"/>
    </row>
    <row r="14" spans="1:7" x14ac:dyDescent="0.2">
      <c r="A14" s="293">
        <v>8</v>
      </c>
      <c r="B14" s="214" t="s">
        <v>770</v>
      </c>
      <c r="C14" s="214" t="s">
        <v>750</v>
      </c>
      <c r="D14" s="318">
        <v>91</v>
      </c>
      <c r="E14" s="319"/>
    </row>
    <row r="15" spans="1:7" x14ac:dyDescent="0.2">
      <c r="A15" s="293">
        <v>9</v>
      </c>
      <c r="B15" s="214" t="s">
        <v>769</v>
      </c>
      <c r="C15" s="214" t="s">
        <v>750</v>
      </c>
      <c r="D15" s="318">
        <v>85</v>
      </c>
      <c r="E15" s="319"/>
    </row>
    <row r="16" spans="1:7" x14ac:dyDescent="0.2">
      <c r="A16" s="293">
        <v>10</v>
      </c>
      <c r="B16" s="214" t="s">
        <v>782</v>
      </c>
      <c r="C16" s="214" t="s">
        <v>755</v>
      </c>
      <c r="D16" s="318">
        <v>80</v>
      </c>
      <c r="E16" s="319"/>
    </row>
    <row r="17" spans="1:5" x14ac:dyDescent="0.2">
      <c r="A17" s="293">
        <v>11</v>
      </c>
      <c r="B17" s="214" t="s">
        <v>783</v>
      </c>
      <c r="C17" s="214" t="s">
        <v>766</v>
      </c>
      <c r="D17" s="318">
        <v>76</v>
      </c>
      <c r="E17" s="319"/>
    </row>
    <row r="18" spans="1:5" x14ac:dyDescent="0.2">
      <c r="A18" s="293">
        <v>12</v>
      </c>
      <c r="B18" s="214" t="s">
        <v>754</v>
      </c>
      <c r="C18" s="214" t="s">
        <v>755</v>
      </c>
      <c r="D18" s="318">
        <v>73</v>
      </c>
      <c r="E18" s="319"/>
    </row>
    <row r="19" spans="1:5" x14ac:dyDescent="0.2">
      <c r="A19" s="293">
        <v>13</v>
      </c>
      <c r="B19" s="214" t="s">
        <v>784</v>
      </c>
      <c r="C19" s="214" t="s">
        <v>755</v>
      </c>
      <c r="D19" s="318">
        <v>71</v>
      </c>
      <c r="E19" s="319"/>
    </row>
    <row r="20" spans="1:5" x14ac:dyDescent="0.2">
      <c r="A20" s="293">
        <v>14</v>
      </c>
      <c r="B20" s="320" t="s">
        <v>760</v>
      </c>
      <c r="C20" s="214" t="s">
        <v>761</v>
      </c>
      <c r="D20" s="318">
        <v>67</v>
      </c>
      <c r="E20" s="319"/>
    </row>
    <row r="21" spans="1:5" x14ac:dyDescent="0.2">
      <c r="A21" s="293">
        <v>15</v>
      </c>
      <c r="B21" s="214" t="s">
        <v>785</v>
      </c>
      <c r="C21" s="214" t="s">
        <v>786</v>
      </c>
      <c r="D21" s="318">
        <v>64</v>
      </c>
      <c r="E21" s="319"/>
    </row>
    <row r="22" spans="1:5" x14ac:dyDescent="0.2">
      <c r="A22" s="293">
        <v>16</v>
      </c>
      <c r="B22" s="214" t="s">
        <v>787</v>
      </c>
      <c r="C22" s="214" t="s">
        <v>748</v>
      </c>
      <c r="D22" s="318">
        <v>63</v>
      </c>
      <c r="E22" s="319"/>
    </row>
    <row r="23" spans="1:5" x14ac:dyDescent="0.2">
      <c r="A23" s="293">
        <v>17</v>
      </c>
      <c r="B23" s="214" t="s">
        <v>788</v>
      </c>
      <c r="C23" s="214" t="s">
        <v>750</v>
      </c>
      <c r="D23" s="318">
        <v>61</v>
      </c>
      <c r="E23" s="319"/>
    </row>
    <row r="24" spans="1:5" x14ac:dyDescent="0.2">
      <c r="A24" s="293">
        <v>18</v>
      </c>
      <c r="B24" s="214" t="s">
        <v>789</v>
      </c>
      <c r="C24" s="214" t="s">
        <v>750</v>
      </c>
      <c r="D24" s="318">
        <v>60</v>
      </c>
      <c r="E24" s="319"/>
    </row>
    <row r="25" spans="1:5" x14ac:dyDescent="0.2">
      <c r="A25" s="293">
        <v>19</v>
      </c>
      <c r="B25" s="214" t="s">
        <v>790</v>
      </c>
      <c r="C25" s="214" t="s">
        <v>791</v>
      </c>
      <c r="D25" s="318">
        <v>55</v>
      </c>
      <c r="E25" s="319"/>
    </row>
    <row r="26" spans="1:5" x14ac:dyDescent="0.2">
      <c r="A26" s="293">
        <v>20</v>
      </c>
      <c r="B26" s="214" t="s">
        <v>792</v>
      </c>
      <c r="C26" s="214" t="s">
        <v>755</v>
      </c>
      <c r="D26" s="318">
        <v>55</v>
      </c>
      <c r="E26" s="319"/>
    </row>
    <row r="27" spans="1:5" x14ac:dyDescent="0.2">
      <c r="A27" s="293">
        <v>21</v>
      </c>
      <c r="B27" s="214" t="s">
        <v>793</v>
      </c>
      <c r="C27" s="214" t="s">
        <v>794</v>
      </c>
      <c r="D27" s="318">
        <v>55</v>
      </c>
      <c r="E27" s="319"/>
    </row>
    <row r="28" spans="1:5" x14ac:dyDescent="0.2">
      <c r="A28" s="293">
        <v>22</v>
      </c>
      <c r="B28" s="214" t="s">
        <v>795</v>
      </c>
      <c r="C28" s="214" t="s">
        <v>794</v>
      </c>
      <c r="D28" s="318">
        <v>54</v>
      </c>
      <c r="E28" s="319"/>
    </row>
    <row r="29" spans="1:5" x14ac:dyDescent="0.2">
      <c r="A29" s="293">
        <v>23</v>
      </c>
      <c r="B29" s="214" t="s">
        <v>796</v>
      </c>
      <c r="C29" s="214" t="s">
        <v>755</v>
      </c>
      <c r="D29" s="318">
        <v>53</v>
      </c>
      <c r="E29" s="319"/>
    </row>
    <row r="30" spans="1:5" x14ac:dyDescent="0.2">
      <c r="A30" s="293">
        <v>24</v>
      </c>
      <c r="B30" s="214" t="s">
        <v>396</v>
      </c>
      <c r="C30" s="214" t="s">
        <v>750</v>
      </c>
      <c r="D30" s="318">
        <v>52</v>
      </c>
      <c r="E30" s="319"/>
    </row>
    <row r="31" spans="1:5" x14ac:dyDescent="0.2">
      <c r="A31" s="293">
        <v>25</v>
      </c>
      <c r="B31" s="214" t="s">
        <v>363</v>
      </c>
      <c r="C31" s="214" t="s">
        <v>797</v>
      </c>
      <c r="D31" s="318">
        <v>52</v>
      </c>
      <c r="E31" s="319"/>
    </row>
    <row r="32" spans="1:5" x14ac:dyDescent="0.2">
      <c r="A32" s="293">
        <v>26</v>
      </c>
      <c r="B32" s="214" t="s">
        <v>773</v>
      </c>
      <c r="C32" s="214" t="s">
        <v>755</v>
      </c>
      <c r="D32" s="318">
        <v>51</v>
      </c>
      <c r="E32" s="319"/>
    </row>
    <row r="33" spans="1:5" x14ac:dyDescent="0.2">
      <c r="A33" s="293">
        <v>27</v>
      </c>
      <c r="B33" s="214" t="s">
        <v>798</v>
      </c>
      <c r="C33" s="214" t="s">
        <v>755</v>
      </c>
      <c r="D33" s="318">
        <v>49</v>
      </c>
      <c r="E33" s="319"/>
    </row>
    <row r="34" spans="1:5" x14ac:dyDescent="0.2">
      <c r="A34" s="293">
        <v>28</v>
      </c>
      <c r="B34" s="214" t="s">
        <v>799</v>
      </c>
      <c r="C34" s="214" t="s">
        <v>797</v>
      </c>
      <c r="D34" s="318">
        <v>49</v>
      </c>
      <c r="E34" s="319"/>
    </row>
    <row r="35" spans="1:5" x14ac:dyDescent="0.2">
      <c r="A35" s="293">
        <v>29</v>
      </c>
      <c r="B35" s="214" t="s">
        <v>800</v>
      </c>
      <c r="C35" s="214" t="s">
        <v>750</v>
      </c>
      <c r="D35" s="318">
        <v>48</v>
      </c>
      <c r="E35" s="319"/>
    </row>
    <row r="36" spans="1:5" x14ac:dyDescent="0.2">
      <c r="A36" s="293">
        <v>30</v>
      </c>
      <c r="B36" s="214" t="s">
        <v>801</v>
      </c>
      <c r="C36" s="214" t="s">
        <v>750</v>
      </c>
      <c r="D36" s="318">
        <v>48</v>
      </c>
      <c r="E36" s="319"/>
    </row>
    <row r="37" spans="1:5" x14ac:dyDescent="0.2">
      <c r="A37" s="293">
        <v>31</v>
      </c>
      <c r="B37" s="214" t="s">
        <v>802</v>
      </c>
      <c r="C37" s="214" t="s">
        <v>766</v>
      </c>
      <c r="D37" s="318">
        <v>48</v>
      </c>
      <c r="E37" s="319"/>
    </row>
    <row r="38" spans="1:5" x14ac:dyDescent="0.2">
      <c r="A38" s="293">
        <v>32</v>
      </c>
      <c r="B38" s="214" t="s">
        <v>803</v>
      </c>
      <c r="C38" s="214" t="s">
        <v>804</v>
      </c>
      <c r="D38" s="318">
        <v>47</v>
      </c>
      <c r="E38" s="319"/>
    </row>
    <row r="39" spans="1:5" x14ac:dyDescent="0.2">
      <c r="A39" s="293">
        <v>33</v>
      </c>
      <c r="B39" s="320" t="s">
        <v>805</v>
      </c>
      <c r="C39" s="214" t="s">
        <v>755</v>
      </c>
      <c r="D39" s="318">
        <v>46</v>
      </c>
      <c r="E39" s="319"/>
    </row>
    <row r="40" spans="1:5" x14ac:dyDescent="0.2">
      <c r="A40" s="293">
        <v>34</v>
      </c>
      <c r="B40" s="214" t="s">
        <v>806</v>
      </c>
      <c r="C40" s="214" t="s">
        <v>750</v>
      </c>
      <c r="D40" s="318">
        <v>45</v>
      </c>
      <c r="E40" s="319"/>
    </row>
    <row r="41" spans="1:5" x14ac:dyDescent="0.2">
      <c r="A41" s="293">
        <v>35</v>
      </c>
      <c r="B41" s="214" t="s">
        <v>807</v>
      </c>
      <c r="C41" s="214" t="s">
        <v>804</v>
      </c>
      <c r="D41" s="318">
        <v>44</v>
      </c>
      <c r="E41" s="319"/>
    </row>
    <row r="42" spans="1:5" x14ac:dyDescent="0.2">
      <c r="A42" s="293">
        <v>36</v>
      </c>
      <c r="B42" s="214" t="s">
        <v>808</v>
      </c>
      <c r="C42" s="214" t="s">
        <v>750</v>
      </c>
      <c r="D42" s="318">
        <v>44</v>
      </c>
      <c r="E42" s="319"/>
    </row>
    <row r="43" spans="1:5" x14ac:dyDescent="0.2">
      <c r="A43" s="293">
        <v>37</v>
      </c>
      <c r="B43" s="214" t="s">
        <v>809</v>
      </c>
      <c r="C43" s="214" t="s">
        <v>755</v>
      </c>
      <c r="D43" s="318">
        <v>42</v>
      </c>
      <c r="E43" s="319"/>
    </row>
    <row r="44" spans="1:5" x14ac:dyDescent="0.2">
      <c r="A44" s="293">
        <v>38</v>
      </c>
      <c r="B44" s="214" t="s">
        <v>810</v>
      </c>
      <c r="C44" s="214" t="s">
        <v>811</v>
      </c>
      <c r="D44" s="318">
        <v>42</v>
      </c>
      <c r="E44" s="319"/>
    </row>
    <row r="45" spans="1:5" x14ac:dyDescent="0.2">
      <c r="A45" s="293">
        <v>39</v>
      </c>
      <c r="B45" s="214" t="s">
        <v>812</v>
      </c>
      <c r="C45" s="214" t="s">
        <v>755</v>
      </c>
      <c r="D45" s="318">
        <v>42</v>
      </c>
      <c r="E45" s="319"/>
    </row>
    <row r="46" spans="1:5" x14ac:dyDescent="0.2">
      <c r="A46" s="293">
        <v>40</v>
      </c>
      <c r="B46" s="214" t="s">
        <v>813</v>
      </c>
      <c r="C46" s="214" t="s">
        <v>766</v>
      </c>
      <c r="D46" s="318">
        <v>41</v>
      </c>
      <c r="E46" s="319"/>
    </row>
    <row r="47" spans="1:5" x14ac:dyDescent="0.2">
      <c r="A47" s="293">
        <v>41</v>
      </c>
      <c r="B47" s="214" t="s">
        <v>814</v>
      </c>
      <c r="C47" s="214" t="s">
        <v>766</v>
      </c>
      <c r="D47" s="318">
        <v>41</v>
      </c>
      <c r="E47" s="319"/>
    </row>
    <row r="48" spans="1:5" x14ac:dyDescent="0.2">
      <c r="A48" s="293">
        <v>42</v>
      </c>
      <c r="B48" s="214" t="s">
        <v>815</v>
      </c>
      <c r="C48" s="214" t="s">
        <v>757</v>
      </c>
      <c r="D48" s="318">
        <v>41</v>
      </c>
      <c r="E48" s="319"/>
    </row>
    <row r="49" spans="1:21" x14ac:dyDescent="0.2">
      <c r="A49" s="293">
        <v>43</v>
      </c>
      <c r="B49" s="214" t="s">
        <v>816</v>
      </c>
      <c r="C49" s="214" t="s">
        <v>755</v>
      </c>
      <c r="D49" s="318">
        <v>40</v>
      </c>
      <c r="E49" s="319"/>
    </row>
    <row r="50" spans="1:21" x14ac:dyDescent="0.2">
      <c r="A50" s="293">
        <v>44</v>
      </c>
      <c r="B50" s="214" t="s">
        <v>817</v>
      </c>
      <c r="C50" s="214" t="s">
        <v>766</v>
      </c>
      <c r="D50" s="318">
        <v>40</v>
      </c>
      <c r="E50" s="319"/>
    </row>
    <row r="51" spans="1:21" x14ac:dyDescent="0.2">
      <c r="A51" s="293">
        <v>45</v>
      </c>
      <c r="B51" s="214" t="s">
        <v>818</v>
      </c>
      <c r="C51" s="214" t="s">
        <v>755</v>
      </c>
      <c r="D51" s="318">
        <v>40</v>
      </c>
      <c r="E51" s="319"/>
    </row>
    <row r="52" spans="1:21" x14ac:dyDescent="0.2">
      <c r="A52" s="293">
        <v>46</v>
      </c>
      <c r="B52" s="214" t="s">
        <v>819</v>
      </c>
      <c r="C52" s="214" t="s">
        <v>797</v>
      </c>
      <c r="D52" s="318">
        <v>38</v>
      </c>
      <c r="E52" s="319"/>
    </row>
    <row r="53" spans="1:21" x14ac:dyDescent="0.2">
      <c r="A53" s="293">
        <v>47</v>
      </c>
      <c r="B53" s="214" t="s">
        <v>820</v>
      </c>
      <c r="C53" s="214" t="s">
        <v>750</v>
      </c>
      <c r="D53" s="318">
        <v>38</v>
      </c>
      <c r="E53" s="319"/>
    </row>
    <row r="54" spans="1:21" x14ac:dyDescent="0.2">
      <c r="A54" s="293">
        <v>48</v>
      </c>
      <c r="B54" s="320" t="s">
        <v>821</v>
      </c>
      <c r="C54" s="214" t="s">
        <v>755</v>
      </c>
      <c r="D54" s="318">
        <v>38</v>
      </c>
      <c r="E54" s="319"/>
    </row>
    <row r="55" spans="1:21" x14ac:dyDescent="0.2">
      <c r="A55" s="293">
        <v>49</v>
      </c>
      <c r="B55" s="214" t="s">
        <v>822</v>
      </c>
      <c r="C55" s="214" t="s">
        <v>823</v>
      </c>
      <c r="D55" s="318">
        <v>37</v>
      </c>
      <c r="E55" s="319"/>
    </row>
    <row r="56" spans="1:21" x14ac:dyDescent="0.2">
      <c r="A56" s="321">
        <v>50</v>
      </c>
      <c r="B56" s="322" t="s">
        <v>824</v>
      </c>
      <c r="C56" s="322" t="s">
        <v>797</v>
      </c>
      <c r="D56" s="323">
        <v>37</v>
      </c>
      <c r="E56" s="324"/>
    </row>
    <row r="57" spans="1:21" x14ac:dyDescent="0.2">
      <c r="A57" s="12" t="s">
        <v>97</v>
      </c>
      <c r="B57" s="12"/>
      <c r="D57" s="232"/>
      <c r="E57" s="232" t="s">
        <v>137</v>
      </c>
    </row>
    <row r="58" spans="1:21" x14ac:dyDescent="0.2">
      <c r="A58" s="10" t="s">
        <v>775</v>
      </c>
      <c r="B58" s="10"/>
      <c r="C58" s="47"/>
      <c r="D58" s="10"/>
      <c r="E58" s="10"/>
      <c r="F58" s="10"/>
      <c r="G58" s="10"/>
      <c r="H58" s="10"/>
      <c r="I58" s="10"/>
      <c r="J58" s="10"/>
      <c r="K58" s="10"/>
      <c r="L58" s="10"/>
      <c r="M58" s="10"/>
      <c r="N58" s="10"/>
      <c r="O58" s="10"/>
      <c r="P58" s="10"/>
      <c r="Q58" s="10"/>
      <c r="R58" s="10"/>
      <c r="S58" s="10"/>
      <c r="T58" s="10"/>
      <c r="U58" s="10"/>
    </row>
    <row r="59" spans="1:21" x14ac:dyDescent="0.2">
      <c r="A59" s="10" t="s">
        <v>825</v>
      </c>
      <c r="B59" s="10"/>
      <c r="C59" s="10"/>
      <c r="D59" s="10"/>
      <c r="E59" s="10"/>
      <c r="F59" s="10"/>
      <c r="G59" s="10"/>
      <c r="H59" s="10"/>
      <c r="I59" s="10"/>
      <c r="J59" s="10"/>
      <c r="K59" s="10"/>
      <c r="L59" s="10"/>
      <c r="M59" s="10"/>
      <c r="N59" s="10"/>
      <c r="O59" s="10"/>
      <c r="P59" s="10"/>
      <c r="Q59" s="10"/>
      <c r="R59" s="10"/>
      <c r="S59" s="10"/>
      <c r="T59" s="10"/>
      <c r="U59" s="10"/>
    </row>
    <row r="60" spans="1:21" x14ac:dyDescent="0.2">
      <c r="A60" s="10"/>
      <c r="B60" s="10"/>
      <c r="C60" s="47"/>
      <c r="D60" s="10"/>
      <c r="E60" s="10"/>
      <c r="F60" s="10"/>
      <c r="G60" s="10"/>
      <c r="H60" s="10"/>
      <c r="I60" s="10"/>
      <c r="J60" s="10"/>
      <c r="K60" s="10"/>
      <c r="L60" s="10"/>
      <c r="M60" s="10"/>
      <c r="N60" s="10"/>
      <c r="O60" s="10"/>
      <c r="P60" s="10"/>
      <c r="Q60" s="10"/>
      <c r="R60" s="10"/>
      <c r="S60" s="10"/>
      <c r="T60" s="10"/>
      <c r="U60" s="10"/>
    </row>
    <row r="61" spans="1:21" x14ac:dyDescent="0.2">
      <c r="A61" s="10"/>
      <c r="B61" s="10"/>
      <c r="C61" s="47"/>
      <c r="D61" s="10"/>
      <c r="E61" s="10"/>
      <c r="F61" s="10"/>
      <c r="G61" s="10"/>
      <c r="H61" s="10"/>
      <c r="I61" s="10"/>
      <c r="J61" s="10"/>
      <c r="K61" s="10"/>
      <c r="L61" s="10"/>
      <c r="M61" s="10"/>
      <c r="N61" s="10"/>
      <c r="O61" s="10"/>
      <c r="P61" s="10"/>
      <c r="Q61" s="10"/>
      <c r="R61" s="10"/>
      <c r="S61" s="10"/>
      <c r="T61" s="10"/>
      <c r="U61" s="10"/>
    </row>
  </sheetData>
  <hyperlinks>
    <hyperlink ref="F1" location="Contents!A1" display="Contents" xr:uid="{29F21726-0C91-4CEB-A518-531626D7FD64}"/>
    <hyperlink ref="F2" location="Notes!A1" display="Notes" xr:uid="{1E524053-6C65-4EAB-9B81-F790DB4D3CAE}"/>
  </hyperlinks>
  <pageMargins left="0.7" right="0.7" top="0.75" bottom="0.75" header="0.3" footer="0.3"/>
  <pageSetup paperSize="9" orientation="portrait" r:id="rId1"/>
  <tableParts count="1">
    <tablePart r:id="rId2"/>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5ED8D-1A5A-4649-8C52-8602BE631880}">
  <dimension ref="A1:N9"/>
  <sheetViews>
    <sheetView workbookViewId="0">
      <selection activeCell="K15" sqref="K15"/>
    </sheetView>
  </sheetViews>
  <sheetFormatPr defaultColWidth="8.77734375" defaultRowHeight="15" x14ac:dyDescent="0.2"/>
  <cols>
    <col min="1" max="1" width="24.21875" style="69" customWidth="1"/>
    <col min="2" max="2" width="17.6640625" style="69" customWidth="1"/>
    <col min="3" max="3" width="12.6640625" style="69" customWidth="1"/>
    <col min="4" max="4" width="11.77734375" style="69" customWidth="1"/>
    <col min="5" max="5" width="11.44140625" style="69" customWidth="1"/>
    <col min="6" max="6" width="13.21875" style="69" customWidth="1"/>
    <col min="7" max="7" width="12.6640625" style="69" customWidth="1"/>
    <col min="8" max="8" width="10.77734375" style="69" customWidth="1"/>
    <col min="9" max="9" width="11.21875" style="69" customWidth="1"/>
    <col min="10" max="16384" width="8.77734375" style="69"/>
  </cols>
  <sheetData>
    <row r="1" spans="1:14" ht="15.75" x14ac:dyDescent="0.25">
      <c r="A1" s="67" t="s">
        <v>826</v>
      </c>
      <c r="B1" s="67"/>
      <c r="C1" s="67"/>
      <c r="D1" s="67"/>
      <c r="E1" s="67"/>
      <c r="F1" s="67"/>
      <c r="G1" s="67"/>
      <c r="H1" s="67"/>
      <c r="I1" s="71"/>
      <c r="J1" s="70" t="s">
        <v>122</v>
      </c>
      <c r="K1" s="67"/>
      <c r="L1" s="67"/>
      <c r="M1" s="67"/>
      <c r="N1" s="67"/>
    </row>
    <row r="2" spans="1:14" x14ac:dyDescent="0.2">
      <c r="A2" s="71" t="s">
        <v>283</v>
      </c>
      <c r="B2" s="71"/>
      <c r="C2" s="71"/>
      <c r="D2" s="71"/>
      <c r="E2" s="71"/>
      <c r="F2" s="71"/>
      <c r="G2" s="71"/>
      <c r="H2" s="71"/>
      <c r="I2" s="71"/>
      <c r="J2" s="70" t="s">
        <v>97</v>
      </c>
    </row>
    <row r="3" spans="1:14" ht="48.4" customHeight="1" x14ac:dyDescent="0.25">
      <c r="A3" s="139" t="s">
        <v>483</v>
      </c>
      <c r="B3" s="130" t="s">
        <v>564</v>
      </c>
      <c r="C3" s="130" t="s">
        <v>547</v>
      </c>
      <c r="D3" s="143" t="s">
        <v>827</v>
      </c>
      <c r="E3" s="143" t="s">
        <v>549</v>
      </c>
      <c r="F3" s="143" t="s">
        <v>550</v>
      </c>
      <c r="G3" s="143" t="s">
        <v>551</v>
      </c>
      <c r="H3" s="143" t="s">
        <v>828</v>
      </c>
      <c r="I3" s="143" t="s">
        <v>553</v>
      </c>
    </row>
    <row r="4" spans="1:14" x14ac:dyDescent="0.2">
      <c r="A4" s="50" t="s">
        <v>484</v>
      </c>
      <c r="B4" s="73">
        <f>'Table 3.1a'!B5</f>
        <v>90480</v>
      </c>
      <c r="C4" s="73">
        <f>'Table 3.1a'!C5</f>
        <v>200094</v>
      </c>
      <c r="D4" s="73">
        <f>'Table 3.1a'!D5</f>
        <v>77614</v>
      </c>
      <c r="E4" s="73">
        <f>'Table 3.1a'!E5</f>
        <v>173470</v>
      </c>
      <c r="F4" s="73">
        <f>'Table 3.1a'!F5</f>
        <v>111611</v>
      </c>
      <c r="G4" s="73">
        <f>'Table 3.1a'!G5</f>
        <v>256137</v>
      </c>
      <c r="H4" s="73">
        <f>'Table 3.1a'!H5</f>
        <v>90464</v>
      </c>
      <c r="I4" s="73">
        <f>'Table 3.1a'!I5</f>
        <v>206401</v>
      </c>
    </row>
    <row r="5" spans="1:14" ht="16.5" x14ac:dyDescent="0.2">
      <c r="A5" s="50" t="s">
        <v>485</v>
      </c>
      <c r="B5" s="73">
        <f>'Table 3.1b'!B4</f>
        <v>53575</v>
      </c>
      <c r="C5" s="73">
        <f>'Table 3.1b'!C4</f>
        <v>87579</v>
      </c>
      <c r="D5" s="73">
        <f>'Table 3.1b'!D4</f>
        <v>51467</v>
      </c>
      <c r="E5" s="73">
        <f>'Table 3.1b'!E4</f>
        <v>84076</v>
      </c>
      <c r="F5" s="73">
        <f>'Table 3.1b'!F4</f>
        <v>61920</v>
      </c>
      <c r="G5" s="73">
        <f>'Table 3.1b'!G4</f>
        <v>100181</v>
      </c>
      <c r="H5" s="73">
        <f>'Table 3.1b'!H4</f>
        <v>56863</v>
      </c>
      <c r="I5" s="73">
        <f>'Table 3.1b'!I4</f>
        <v>91095</v>
      </c>
    </row>
    <row r="6" spans="1:14" ht="42" customHeight="1" x14ac:dyDescent="0.2">
      <c r="A6" s="203" t="s">
        <v>279</v>
      </c>
      <c r="B6" s="216">
        <f>SUM(B4:B5)</f>
        <v>144055</v>
      </c>
      <c r="C6" s="216">
        <f t="shared" ref="C6:I6" si="0">SUM(C4:C5)</f>
        <v>287673</v>
      </c>
      <c r="D6" s="216">
        <f t="shared" si="0"/>
        <v>129081</v>
      </c>
      <c r="E6" s="216">
        <f t="shared" si="0"/>
        <v>257546</v>
      </c>
      <c r="F6" s="216">
        <f t="shared" si="0"/>
        <v>173531</v>
      </c>
      <c r="G6" s="216">
        <f>SUM(G4:G5)</f>
        <v>356318</v>
      </c>
      <c r="H6" s="216">
        <f t="shared" si="0"/>
        <v>147327</v>
      </c>
      <c r="I6" s="216">
        <f t="shared" si="0"/>
        <v>297496</v>
      </c>
    </row>
    <row r="7" spans="1:14" x14ac:dyDescent="0.2">
      <c r="G7" s="74"/>
      <c r="H7" s="74"/>
      <c r="I7" s="76" t="s">
        <v>137</v>
      </c>
    </row>
    <row r="8" spans="1:14" x14ac:dyDescent="0.2">
      <c r="A8" s="77" t="s">
        <v>97</v>
      </c>
    </row>
    <row r="9" spans="1:14" x14ac:dyDescent="0.2">
      <c r="A9" s="78" t="s">
        <v>829</v>
      </c>
      <c r="B9" s="78"/>
      <c r="C9" s="78"/>
      <c r="D9" s="78"/>
      <c r="E9" s="78"/>
    </row>
  </sheetData>
  <hyperlinks>
    <hyperlink ref="J1" location="Contents!A1" display="Contents" xr:uid="{06F1F840-C1F8-42D8-8DCD-E17CBAE5FCFF}"/>
    <hyperlink ref="J2" location="Notes!A1" display="Notes" xr:uid="{FCE8BBC7-7CE4-48CD-8A55-1675B84EEB9C}"/>
  </hyperlinks>
  <pageMargins left="0.7" right="0.7" top="0.75" bottom="0.75" header="0.3" footer="0.3"/>
  <pageSetup paperSize="9" orientation="portrait" r:id="rId1"/>
  <tableParts count="1">
    <tablePart r:id="rId2"/>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FC037-858A-481A-966B-55146DC6FD0A}">
  <dimension ref="A1:I11"/>
  <sheetViews>
    <sheetView workbookViewId="0">
      <selection activeCell="J33" sqref="J33"/>
    </sheetView>
  </sheetViews>
  <sheetFormatPr defaultColWidth="8.77734375" defaultRowHeight="15" x14ac:dyDescent="0.2"/>
  <cols>
    <col min="1" max="1" width="52.44140625" style="5" customWidth="1"/>
    <col min="2" max="3" width="10.5546875" style="5" customWidth="1"/>
    <col min="4" max="4" width="10.21875" style="5" customWidth="1"/>
    <col min="5" max="5" width="4.5546875" style="5" customWidth="1"/>
    <col min="6" max="7" width="11.5546875" style="5" customWidth="1"/>
    <col min="8" max="8" width="4.5546875" style="5" customWidth="1"/>
    <col min="9" max="9" width="11.5546875" style="5" customWidth="1"/>
    <col min="10" max="16384" width="8.77734375" style="5"/>
  </cols>
  <sheetData>
    <row r="1" spans="1:9" ht="15.75" x14ac:dyDescent="0.25">
      <c r="A1" s="6" t="s">
        <v>830</v>
      </c>
      <c r="B1" s="6"/>
      <c r="C1" s="7"/>
      <c r="D1" s="70" t="s">
        <v>122</v>
      </c>
      <c r="E1" s="6"/>
      <c r="F1" s="6"/>
      <c r="G1" s="6"/>
      <c r="H1" s="6"/>
      <c r="I1" s="6"/>
    </row>
    <row r="2" spans="1:9" x14ac:dyDescent="0.2">
      <c r="A2" s="7" t="s">
        <v>283</v>
      </c>
      <c r="B2" s="7"/>
      <c r="C2" s="7"/>
      <c r="D2" s="70" t="s">
        <v>97</v>
      </c>
      <c r="E2" s="71"/>
      <c r="F2" s="7"/>
      <c r="G2" s="7"/>
      <c r="H2" s="7"/>
      <c r="I2" s="7"/>
    </row>
    <row r="3" spans="1:9" s="25" customFormat="1" ht="23.25" customHeight="1" x14ac:dyDescent="0.25">
      <c r="A3" s="101" t="s">
        <v>831</v>
      </c>
      <c r="B3" s="130" t="s">
        <v>132</v>
      </c>
      <c r="C3" s="130" t="s">
        <v>133</v>
      </c>
      <c r="D3" s="117"/>
    </row>
    <row r="4" spans="1:9" x14ac:dyDescent="0.2">
      <c r="A4" s="56" t="s">
        <v>832</v>
      </c>
      <c r="B4" s="38">
        <v>59752</v>
      </c>
      <c r="C4" s="38">
        <v>72816</v>
      </c>
    </row>
    <row r="5" spans="1:9" x14ac:dyDescent="0.2">
      <c r="A5" s="56" t="s">
        <v>833</v>
      </c>
      <c r="B5" s="38">
        <v>23882</v>
      </c>
      <c r="C5" s="38">
        <v>30633</v>
      </c>
    </row>
    <row r="6" spans="1:9" x14ac:dyDescent="0.2">
      <c r="A6" s="56" t="s">
        <v>834</v>
      </c>
      <c r="B6" s="38">
        <v>49718</v>
      </c>
      <c r="C6" s="38">
        <v>61811</v>
      </c>
    </row>
    <row r="7" spans="1:9" x14ac:dyDescent="0.2">
      <c r="A7" s="56" t="s">
        <v>835</v>
      </c>
      <c r="B7" s="38">
        <v>197</v>
      </c>
      <c r="C7" s="38">
        <v>199</v>
      </c>
    </row>
    <row r="8" spans="1:9" x14ac:dyDescent="0.2">
      <c r="A8" s="3"/>
      <c r="B8" s="3"/>
      <c r="C8" s="13" t="s">
        <v>137</v>
      </c>
      <c r="D8" s="13"/>
      <c r="E8" s="13"/>
      <c r="F8" s="13"/>
      <c r="H8" s="13"/>
    </row>
    <row r="9" spans="1:9" x14ac:dyDescent="0.2">
      <c r="A9" s="3"/>
      <c r="B9" s="3"/>
      <c r="C9" s="3"/>
    </row>
    <row r="10" spans="1:9" x14ac:dyDescent="0.2">
      <c r="A10" s="12"/>
      <c r="B10" s="12"/>
    </row>
    <row r="11" spans="1:9" x14ac:dyDescent="0.2">
      <c r="B11" s="46"/>
      <c r="C11" s="46"/>
    </row>
  </sheetData>
  <hyperlinks>
    <hyperlink ref="D1" location="Contents!A1" display="Contents" xr:uid="{7E70927B-9E2D-49F6-83B0-51293F7DC2DD}"/>
    <hyperlink ref="D2" location="Notes!A1" display="Notes" xr:uid="{28A04ED0-23CB-4248-ADF1-BE15C011EED0}"/>
  </hyperlinks>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699B5-DDC0-4A25-8FF2-C0E25D0C3674}">
  <dimension ref="A1:Y20"/>
  <sheetViews>
    <sheetView showGridLines="0" topLeftCell="A3" zoomScaleNormal="100" workbookViewId="0">
      <selection activeCell="A24" sqref="A24"/>
    </sheetView>
  </sheetViews>
  <sheetFormatPr defaultColWidth="8.77734375" defaultRowHeight="15" x14ac:dyDescent="0.2"/>
  <cols>
    <col min="1" max="1" width="24.77734375" style="69" customWidth="1"/>
    <col min="2" max="3" width="9.77734375" style="69" bestFit="1" customWidth="1"/>
    <col min="4" max="6" width="9.77734375" style="69" customWidth="1"/>
    <col min="7" max="11" width="11.6640625" style="69" customWidth="1"/>
    <col min="12" max="12" width="21.44140625" style="69" customWidth="1"/>
    <col min="13" max="16384" width="8.77734375" style="69"/>
  </cols>
  <sheetData>
    <row r="1" spans="1:25" ht="15.75" x14ac:dyDescent="0.25">
      <c r="A1" s="67" t="s">
        <v>121</v>
      </c>
      <c r="B1" s="67"/>
      <c r="C1" s="67"/>
      <c r="D1" s="67"/>
      <c r="E1" s="67"/>
      <c r="F1" s="67"/>
      <c r="M1" s="70" t="s">
        <v>122</v>
      </c>
    </row>
    <row r="2" spans="1:25" x14ac:dyDescent="0.2">
      <c r="A2" s="71" t="s">
        <v>123</v>
      </c>
      <c r="B2" s="71"/>
      <c r="C2" s="71"/>
      <c r="D2" s="71"/>
      <c r="E2" s="71"/>
      <c r="F2" s="71"/>
      <c r="M2" s="70" t="s">
        <v>97</v>
      </c>
    </row>
    <row r="3" spans="1:25" ht="45.75" customHeight="1" x14ac:dyDescent="0.25">
      <c r="A3" s="74"/>
      <c r="B3" s="67"/>
      <c r="C3" s="67"/>
      <c r="D3" s="67"/>
      <c r="E3" s="67"/>
      <c r="F3" s="67"/>
      <c r="G3" s="67"/>
      <c r="H3" s="67"/>
      <c r="I3" s="67"/>
      <c r="J3" s="67"/>
      <c r="K3" s="67"/>
    </row>
    <row r="4" spans="1:25" s="72" customFormat="1" ht="17.25" x14ac:dyDescent="0.25">
      <c r="A4" s="263" t="s">
        <v>1064</v>
      </c>
      <c r="B4" s="264" t="s">
        <v>124</v>
      </c>
      <c r="C4" s="264" t="s">
        <v>125</v>
      </c>
      <c r="D4" s="264" t="s">
        <v>126</v>
      </c>
      <c r="E4" s="264" t="s">
        <v>127</v>
      </c>
      <c r="F4" s="264" t="s">
        <v>128</v>
      </c>
      <c r="G4" s="264" t="s">
        <v>129</v>
      </c>
      <c r="H4" s="264" t="s">
        <v>130</v>
      </c>
      <c r="I4" s="264" t="s">
        <v>131</v>
      </c>
      <c r="J4" s="264" t="s">
        <v>132</v>
      </c>
      <c r="K4" s="264" t="s">
        <v>133</v>
      </c>
      <c r="L4" s="264" t="s">
        <v>134</v>
      </c>
    </row>
    <row r="5" spans="1:25" ht="36" customHeight="1" x14ac:dyDescent="0.2">
      <c r="A5" s="352" t="s">
        <v>1059</v>
      </c>
      <c r="B5" s="80">
        <v>22054</v>
      </c>
      <c r="C5" s="80">
        <v>22065</v>
      </c>
      <c r="D5" s="80">
        <v>20939</v>
      </c>
      <c r="E5" s="80">
        <v>19244</v>
      </c>
      <c r="F5" s="80">
        <v>20651</v>
      </c>
      <c r="G5" s="80">
        <v>18858</v>
      </c>
      <c r="H5" s="254">
        <v>19487</v>
      </c>
      <c r="I5" s="254">
        <v>19964</v>
      </c>
      <c r="J5" s="254">
        <v>18956</v>
      </c>
      <c r="K5" s="254">
        <v>22701</v>
      </c>
      <c r="L5" s="255">
        <f>(Table1[[#This Row],[2025]]-Table1[[#This Row],[2024]])/Table1[[#This Row],[2024]]</f>
        <v>0.19756277695716395</v>
      </c>
    </row>
    <row r="6" spans="1:25" ht="16.5" x14ac:dyDescent="0.2">
      <c r="A6" s="50" t="s">
        <v>1060</v>
      </c>
      <c r="B6" s="81">
        <v>12065</v>
      </c>
      <c r="C6" s="81">
        <v>11768</v>
      </c>
      <c r="D6" s="81">
        <v>12066</v>
      </c>
      <c r="E6" s="81">
        <v>11121</v>
      </c>
      <c r="F6" s="81">
        <v>10040</v>
      </c>
      <c r="G6" s="81">
        <v>11267</v>
      </c>
      <c r="H6" s="254">
        <v>11790</v>
      </c>
      <c r="I6" s="254">
        <v>11701</v>
      </c>
      <c r="J6" s="254">
        <v>11068</v>
      </c>
      <c r="K6" s="254">
        <v>11154</v>
      </c>
      <c r="L6" s="256">
        <f>(Table1[[#This Row],[2025]]-Table1[[#This Row],[2024]])/Table1[[#This Row],[2024]]</f>
        <v>7.7701481749186847E-3</v>
      </c>
    </row>
    <row r="7" spans="1:25" ht="16.5" x14ac:dyDescent="0.2">
      <c r="A7" s="50" t="s">
        <v>1061</v>
      </c>
      <c r="B7" s="81">
        <v>5602</v>
      </c>
      <c r="C7" s="81">
        <v>6311</v>
      </c>
      <c r="D7" s="81">
        <v>5982</v>
      </c>
      <c r="E7" s="81">
        <v>5947</v>
      </c>
      <c r="F7" s="81">
        <v>9772</v>
      </c>
      <c r="G7" s="81">
        <v>10895</v>
      </c>
      <c r="H7" s="254">
        <v>10578</v>
      </c>
      <c r="I7" s="254">
        <v>8377</v>
      </c>
      <c r="J7" s="254">
        <v>8228</v>
      </c>
      <c r="K7" s="254">
        <v>5522</v>
      </c>
      <c r="L7" s="256">
        <f>(Table1[[#This Row],[2025]]-Table1[[#This Row],[2024]])/Table1[[#This Row],[2024]]</f>
        <v>-0.32887700534759357</v>
      </c>
    </row>
    <row r="8" spans="1:25" ht="33" customHeight="1" x14ac:dyDescent="0.2">
      <c r="A8" s="82" t="s">
        <v>1062</v>
      </c>
      <c r="B8" s="83">
        <v>65710</v>
      </c>
      <c r="C8" s="83">
        <v>83984</v>
      </c>
      <c r="D8" s="83">
        <v>95203</v>
      </c>
      <c r="E8" s="83">
        <v>107526</v>
      </c>
      <c r="F8" s="83">
        <v>137035</v>
      </c>
      <c r="G8" s="83">
        <v>196639</v>
      </c>
      <c r="H8" s="83">
        <v>158821</v>
      </c>
      <c r="I8" s="83">
        <v>163725</v>
      </c>
      <c r="J8" s="83">
        <v>173180</v>
      </c>
      <c r="K8" s="83">
        <v>203194</v>
      </c>
      <c r="L8" s="256">
        <f>(Table1[[#This Row],[2025]]-Table1[[#This Row],[2024]])/Table1[[#This Row],[2024]]</f>
        <v>0.17331100588982562</v>
      </c>
    </row>
    <row r="9" spans="1:25" x14ac:dyDescent="0.2">
      <c r="A9" s="50" t="s">
        <v>135</v>
      </c>
      <c r="B9" s="81">
        <v>54222</v>
      </c>
      <c r="C9" s="81">
        <v>70362</v>
      </c>
      <c r="D9" s="81">
        <v>81556</v>
      </c>
      <c r="E9" s="81">
        <v>95177</v>
      </c>
      <c r="F9" s="81">
        <v>96204</v>
      </c>
      <c r="G9" s="81">
        <v>168991</v>
      </c>
      <c r="H9" s="81">
        <v>163104</v>
      </c>
      <c r="I9" s="81">
        <v>143513</v>
      </c>
      <c r="J9" s="81">
        <v>156596</v>
      </c>
      <c r="K9" s="81">
        <v>177093</v>
      </c>
      <c r="L9" s="256">
        <f>(Table1[[#This Row],[2025]]-Table1[[#This Row],[2024]])/Table1[[#This Row],[2024]]</f>
        <v>0.13089095506909498</v>
      </c>
    </row>
    <row r="10" spans="1:25" ht="33" customHeight="1" x14ac:dyDescent="0.2">
      <c r="A10" s="82" t="s">
        <v>136</v>
      </c>
      <c r="B10" s="83">
        <v>10030</v>
      </c>
      <c r="C10" s="83">
        <v>19269</v>
      </c>
      <c r="D10" s="83">
        <v>26164</v>
      </c>
      <c r="E10" s="83">
        <v>28895</v>
      </c>
      <c r="F10" s="83">
        <v>31460</v>
      </c>
      <c r="G10" s="83">
        <v>72157</v>
      </c>
      <c r="H10" s="83">
        <v>67315</v>
      </c>
      <c r="I10" s="83">
        <v>81215</v>
      </c>
      <c r="J10" s="83">
        <v>77486</v>
      </c>
      <c r="K10" s="83">
        <v>79542</v>
      </c>
      <c r="L10" s="256">
        <f>(Table1[[#This Row],[2025]]-Table1[[#This Row],[2024]])/Table1[[#This Row],[2024]]</f>
        <v>2.6533825465245336E-2</v>
      </c>
    </row>
    <row r="11" spans="1:25" ht="16.5" x14ac:dyDescent="0.2">
      <c r="A11" s="50" t="s">
        <v>1063</v>
      </c>
      <c r="B11" s="81">
        <v>8481</v>
      </c>
      <c r="C11" s="81">
        <v>17195</v>
      </c>
      <c r="D11" s="81">
        <v>24425</v>
      </c>
      <c r="E11" s="81">
        <v>27589</v>
      </c>
      <c r="F11" s="81">
        <v>27220</v>
      </c>
      <c r="G11" s="81">
        <v>59983</v>
      </c>
      <c r="H11" s="81">
        <v>70098</v>
      </c>
      <c r="I11" s="81">
        <v>77254</v>
      </c>
      <c r="J11" s="81">
        <v>74619</v>
      </c>
      <c r="K11" s="81">
        <v>73774</v>
      </c>
      <c r="L11" s="256">
        <f>(Table1[[#This Row],[2025]]-Table1[[#This Row],[2024]])/Table1[[#This Row],[2024]]</f>
        <v>-1.1324193570002278E-2</v>
      </c>
    </row>
    <row r="12" spans="1:25" ht="26.25" customHeight="1" x14ac:dyDescent="0.2">
      <c r="A12" s="84" t="s">
        <v>97</v>
      </c>
      <c r="B12" s="85"/>
      <c r="C12" s="85"/>
      <c r="D12" s="85"/>
      <c r="E12" s="85"/>
      <c r="F12" s="85"/>
      <c r="G12" s="85"/>
      <c r="H12" s="85"/>
      <c r="I12" s="85"/>
      <c r="J12" s="85"/>
      <c r="K12" s="85"/>
      <c r="L12" s="86" t="s">
        <v>137</v>
      </c>
    </row>
    <row r="13" spans="1:25" x14ac:dyDescent="0.2">
      <c r="A13" s="353" t="s">
        <v>1066</v>
      </c>
      <c r="B13" s="74"/>
      <c r="C13" s="74"/>
      <c r="D13" s="74"/>
      <c r="E13" s="74"/>
      <c r="F13" s="74"/>
      <c r="G13" s="74"/>
      <c r="H13" s="74"/>
      <c r="I13" s="74"/>
      <c r="J13" s="74"/>
      <c r="K13" s="74"/>
      <c r="L13" s="74"/>
      <c r="M13" s="74"/>
      <c r="N13" s="74"/>
      <c r="O13" s="74"/>
      <c r="P13" s="74"/>
      <c r="Q13" s="74"/>
      <c r="R13" s="74"/>
      <c r="S13" s="74"/>
      <c r="T13" s="74"/>
      <c r="U13" s="74"/>
      <c r="V13" s="74"/>
      <c r="W13" s="74"/>
      <c r="X13" s="74"/>
      <c r="Y13" s="74"/>
    </row>
    <row r="14" spans="1:25" x14ac:dyDescent="0.2">
      <c r="A14" s="78" t="s">
        <v>1065</v>
      </c>
      <c r="B14" s="74"/>
      <c r="C14" s="74"/>
      <c r="D14" s="74"/>
      <c r="E14" s="74"/>
      <c r="F14" s="74"/>
      <c r="G14" s="74"/>
      <c r="H14" s="74"/>
      <c r="I14" s="74"/>
      <c r="J14" s="74"/>
      <c r="K14" s="74"/>
      <c r="L14" s="74"/>
      <c r="M14" s="74"/>
      <c r="N14" s="74"/>
      <c r="O14" s="74"/>
      <c r="P14" s="74"/>
      <c r="Q14" s="74"/>
      <c r="R14" s="74"/>
      <c r="S14" s="74"/>
      <c r="T14" s="74"/>
      <c r="U14" s="74"/>
      <c r="V14" s="74"/>
      <c r="W14" s="74"/>
      <c r="X14" s="74"/>
      <c r="Y14" s="74"/>
    </row>
    <row r="15" spans="1:25" x14ac:dyDescent="0.2">
      <c r="A15" s="78" t="s">
        <v>1067</v>
      </c>
      <c r="B15" s="74"/>
      <c r="C15" s="74"/>
      <c r="D15" s="74"/>
      <c r="E15" s="74"/>
      <c r="F15" s="74"/>
      <c r="G15" s="74"/>
      <c r="H15" s="74"/>
      <c r="I15" s="74"/>
      <c r="J15" s="74"/>
      <c r="K15" s="74"/>
      <c r="L15" s="74"/>
      <c r="M15" s="74"/>
      <c r="N15" s="74"/>
      <c r="O15" s="74"/>
      <c r="P15" s="74"/>
      <c r="Q15" s="74"/>
      <c r="R15" s="74"/>
      <c r="S15" s="74"/>
      <c r="T15" s="74"/>
      <c r="U15" s="74"/>
      <c r="V15" s="74"/>
      <c r="W15" s="74"/>
      <c r="X15" s="74"/>
      <c r="Y15" s="74"/>
    </row>
    <row r="16" spans="1:25" x14ac:dyDescent="0.2">
      <c r="A16" s="78" t="s">
        <v>1068</v>
      </c>
      <c r="B16" s="74"/>
      <c r="C16" s="74"/>
      <c r="D16" s="74"/>
      <c r="E16" s="74"/>
      <c r="F16" s="74"/>
      <c r="G16" s="74"/>
      <c r="H16" s="74"/>
      <c r="I16" s="74"/>
      <c r="J16" s="74"/>
      <c r="K16" s="74"/>
      <c r="L16" s="74"/>
      <c r="M16" s="74"/>
      <c r="N16" s="74"/>
      <c r="O16" s="74"/>
      <c r="P16" s="74"/>
      <c r="Q16" s="74"/>
      <c r="R16" s="74"/>
      <c r="S16" s="74"/>
      <c r="T16" s="74"/>
      <c r="U16" s="74"/>
      <c r="V16" s="74"/>
      <c r="W16" s="74"/>
      <c r="X16" s="74"/>
      <c r="Y16" s="74"/>
    </row>
    <row r="17" spans="1:25" x14ac:dyDescent="0.2">
      <c r="A17" s="353" t="s">
        <v>1069</v>
      </c>
      <c r="B17" s="74"/>
      <c r="C17" s="74"/>
      <c r="D17" s="74"/>
      <c r="E17" s="74"/>
      <c r="F17" s="74"/>
      <c r="G17" s="74"/>
      <c r="H17" s="74"/>
      <c r="I17" s="74"/>
      <c r="J17" s="74"/>
      <c r="K17" s="74"/>
      <c r="L17" s="74"/>
      <c r="M17" s="74"/>
      <c r="N17" s="74"/>
      <c r="O17" s="74"/>
      <c r="P17" s="74"/>
      <c r="Q17" s="74"/>
      <c r="R17" s="74"/>
      <c r="S17" s="74"/>
      <c r="T17" s="74"/>
      <c r="U17" s="74"/>
      <c r="V17" s="74"/>
      <c r="W17" s="74"/>
      <c r="X17" s="74"/>
      <c r="Y17" s="74"/>
    </row>
    <row r="18" spans="1:25" x14ac:dyDescent="0.2">
      <c r="A18" s="345" t="s">
        <v>138</v>
      </c>
      <c r="B18" s="245"/>
      <c r="C18" s="245"/>
      <c r="D18" s="245"/>
      <c r="E18" s="245"/>
      <c r="F18" s="245"/>
      <c r="G18" s="245"/>
      <c r="H18" s="245"/>
      <c r="I18" s="245"/>
      <c r="J18" s="245"/>
      <c r="K18" s="245"/>
      <c r="L18" s="74"/>
      <c r="M18" s="74"/>
      <c r="N18" s="74"/>
      <c r="O18" s="74"/>
      <c r="P18" s="74"/>
      <c r="Q18" s="74"/>
      <c r="R18" s="74"/>
      <c r="S18" s="74"/>
      <c r="T18" s="74"/>
      <c r="U18" s="74"/>
      <c r="V18" s="74"/>
      <c r="W18" s="74"/>
      <c r="X18" s="74"/>
      <c r="Y18" s="74"/>
    </row>
    <row r="19" spans="1:25" x14ac:dyDescent="0.2">
      <c r="B19" s="199"/>
      <c r="C19" s="199"/>
      <c r="D19" s="199"/>
    </row>
    <row r="20" spans="1:25" x14ac:dyDescent="0.2">
      <c r="E20"/>
      <c r="F20"/>
      <c r="G20"/>
    </row>
  </sheetData>
  <phoneticPr fontId="30" type="noConversion"/>
  <hyperlinks>
    <hyperlink ref="M1" location="Contents!A1" display="Contents" xr:uid="{40B1F743-6ABD-4095-AF57-61AC4FE86E14}"/>
    <hyperlink ref="M2" location="Notes!A1" display="Notes" xr:uid="{DFD6BB47-CC62-456D-8F6A-022CA479EF1E}"/>
  </hyperlinks>
  <pageMargins left="0.7" right="0.7" top="0.75" bottom="0.75" header="0.3" footer="0.3"/>
  <pageSetup orientation="portrait" r:id="rId1"/>
  <tableParts count="1">
    <tablePart r:id="rId2"/>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29BFA-B133-4E7B-A149-6A97300B75E3}">
  <dimension ref="A1:I25"/>
  <sheetViews>
    <sheetView workbookViewId="0">
      <selection activeCell="H4" sqref="H4"/>
    </sheetView>
  </sheetViews>
  <sheetFormatPr defaultColWidth="8.77734375" defaultRowHeight="15" x14ac:dyDescent="0.2"/>
  <cols>
    <col min="1" max="1" width="24.21875" style="69" customWidth="1"/>
    <col min="2" max="5" width="12.44140625" style="68" customWidth="1"/>
    <col min="6" max="6" width="3.6640625" style="68" customWidth="1"/>
    <col min="7" max="7" width="11" style="69" customWidth="1"/>
    <col min="8" max="8" width="13.77734375" style="69" customWidth="1"/>
    <col min="9" max="16384" width="8.77734375" style="69"/>
  </cols>
  <sheetData>
    <row r="1" spans="1:9" ht="17.25" x14ac:dyDescent="0.25">
      <c r="A1" s="67" t="s">
        <v>836</v>
      </c>
      <c r="I1" s="70" t="s">
        <v>122</v>
      </c>
    </row>
    <row r="2" spans="1:9" x14ac:dyDescent="0.2">
      <c r="A2" s="71" t="s">
        <v>140</v>
      </c>
      <c r="I2" s="70" t="s">
        <v>97</v>
      </c>
    </row>
    <row r="3" spans="1:9" ht="75" customHeight="1" x14ac:dyDescent="0.25">
      <c r="A3" s="139" t="s">
        <v>141</v>
      </c>
      <c r="B3" s="143" t="s">
        <v>142</v>
      </c>
      <c r="C3" s="143" t="s">
        <v>837</v>
      </c>
      <c r="D3" s="143" t="s">
        <v>145</v>
      </c>
      <c r="E3" s="143" t="s">
        <v>838</v>
      </c>
      <c r="F3" s="143"/>
      <c r="G3" s="143" t="s">
        <v>839</v>
      </c>
      <c r="H3" s="143" t="s">
        <v>840</v>
      </c>
    </row>
    <row r="4" spans="1:9" ht="39" customHeight="1" x14ac:dyDescent="0.2">
      <c r="A4" s="203" t="s">
        <v>151</v>
      </c>
      <c r="B4" s="216">
        <f>SUM(B5:B17)</f>
        <v>30988</v>
      </c>
      <c r="C4" s="216">
        <f>SUM(C5:C17)</f>
        <v>27959</v>
      </c>
      <c r="D4" s="216">
        <f>SUM(D5:D17)</f>
        <v>29773</v>
      </c>
      <c r="E4" s="216">
        <f>SUM(E5:E17)</f>
        <v>26007</v>
      </c>
      <c r="F4" s="217"/>
      <c r="G4" s="227">
        <f>(D4-B4)/B4</f>
        <v>-3.9208725958435525E-2</v>
      </c>
      <c r="H4" s="227">
        <f>(E4-C4)/C4</f>
        <v>-6.9816517042812692E-2</v>
      </c>
    </row>
    <row r="5" spans="1:9" x14ac:dyDescent="0.2">
      <c r="A5" s="50" t="s">
        <v>152</v>
      </c>
      <c r="B5" s="284">
        <v>1673</v>
      </c>
      <c r="C5" s="284">
        <v>1538</v>
      </c>
      <c r="D5" s="284">
        <v>2063</v>
      </c>
      <c r="E5" s="284">
        <v>1920</v>
      </c>
      <c r="G5" s="285">
        <f>(D5-B5)/B5</f>
        <v>0.23311416616855948</v>
      </c>
      <c r="H5" s="285">
        <f t="shared" ref="H5:H17" si="0">(E5-C5)/C5</f>
        <v>0.24837451235370611</v>
      </c>
    </row>
    <row r="6" spans="1:9" x14ac:dyDescent="0.2">
      <c r="A6" s="50" t="s">
        <v>153</v>
      </c>
      <c r="B6" s="284">
        <v>2820</v>
      </c>
      <c r="C6" s="284">
        <v>2588</v>
      </c>
      <c r="D6" s="284">
        <v>2664</v>
      </c>
      <c r="E6" s="284">
        <v>2334</v>
      </c>
      <c r="G6" s="285">
        <f t="shared" ref="G6:G17" si="1">(D6-B6)/B6</f>
        <v>-5.5319148936170209E-2</v>
      </c>
      <c r="H6" s="285">
        <f t="shared" si="0"/>
        <v>-9.8145285935085008E-2</v>
      </c>
    </row>
    <row r="7" spans="1:9" x14ac:dyDescent="0.2">
      <c r="A7" s="50" t="s">
        <v>154</v>
      </c>
      <c r="B7" s="284">
        <v>10572</v>
      </c>
      <c r="C7" s="284">
        <v>9396</v>
      </c>
      <c r="D7" s="284">
        <v>8045</v>
      </c>
      <c r="E7" s="284">
        <v>7358</v>
      </c>
      <c r="G7" s="285">
        <f t="shared" si="1"/>
        <v>-0.2390276201286417</v>
      </c>
      <c r="H7" s="285">
        <f t="shared" si="0"/>
        <v>-0.21690080885483184</v>
      </c>
    </row>
    <row r="8" spans="1:9" x14ac:dyDescent="0.2">
      <c r="A8" s="50" t="s">
        <v>155</v>
      </c>
      <c r="B8" s="284">
        <v>486</v>
      </c>
      <c r="C8" s="284">
        <v>460</v>
      </c>
      <c r="D8" s="284">
        <v>533</v>
      </c>
      <c r="E8" s="284">
        <v>404</v>
      </c>
      <c r="G8" s="285">
        <f t="shared" si="1"/>
        <v>9.6707818930041156E-2</v>
      </c>
      <c r="H8" s="285">
        <f t="shared" si="0"/>
        <v>-0.12173913043478261</v>
      </c>
    </row>
    <row r="9" spans="1:9" ht="15" customHeight="1" x14ac:dyDescent="0.2">
      <c r="A9" s="50" t="s">
        <v>156</v>
      </c>
      <c r="B9" s="284">
        <v>3442</v>
      </c>
      <c r="C9" s="284">
        <v>3037</v>
      </c>
      <c r="D9" s="284">
        <v>3481</v>
      </c>
      <c r="E9" s="284">
        <v>2898</v>
      </c>
      <c r="G9" s="285">
        <f t="shared" si="1"/>
        <v>1.1330621731551424E-2</v>
      </c>
      <c r="H9" s="285">
        <f t="shared" si="0"/>
        <v>-4.5768850839644389E-2</v>
      </c>
    </row>
    <row r="10" spans="1:9" x14ac:dyDescent="0.2">
      <c r="A10" s="50" t="s">
        <v>157</v>
      </c>
      <c r="B10" s="284">
        <v>319</v>
      </c>
      <c r="C10" s="284">
        <v>331</v>
      </c>
      <c r="D10" s="284">
        <v>340</v>
      </c>
      <c r="E10" s="284">
        <v>272</v>
      </c>
      <c r="G10" s="285">
        <f t="shared" si="1"/>
        <v>6.5830721003134793E-2</v>
      </c>
      <c r="H10" s="285">
        <f t="shared" si="0"/>
        <v>-0.1782477341389728</v>
      </c>
    </row>
    <row r="11" spans="1:9" x14ac:dyDescent="0.2">
      <c r="A11" s="50" t="s">
        <v>158</v>
      </c>
      <c r="B11" s="284">
        <v>1068</v>
      </c>
      <c r="C11" s="284">
        <v>1024</v>
      </c>
      <c r="D11" s="284">
        <v>1697</v>
      </c>
      <c r="E11" s="284">
        <v>1049</v>
      </c>
      <c r="G11" s="285">
        <f t="shared" si="1"/>
        <v>0.58895131086142327</v>
      </c>
      <c r="H11" s="285">
        <f t="shared" si="0"/>
        <v>2.44140625E-2</v>
      </c>
    </row>
    <row r="12" spans="1:9" x14ac:dyDescent="0.2">
      <c r="A12" s="50" t="s">
        <v>159</v>
      </c>
      <c r="B12" s="284">
        <v>3615</v>
      </c>
      <c r="C12" s="284">
        <v>3501</v>
      </c>
      <c r="D12" s="284">
        <v>3671</v>
      </c>
      <c r="E12" s="284">
        <v>3266</v>
      </c>
      <c r="G12" s="285">
        <f t="shared" si="1"/>
        <v>1.5491009681881052E-2</v>
      </c>
      <c r="H12" s="285">
        <f t="shared" si="0"/>
        <v>-6.7123678948871751E-2</v>
      </c>
    </row>
    <row r="13" spans="1:9" x14ac:dyDescent="0.2">
      <c r="A13" s="50" t="s">
        <v>160</v>
      </c>
      <c r="B13" s="284">
        <v>2005</v>
      </c>
      <c r="C13" s="284">
        <v>1714</v>
      </c>
      <c r="D13" s="284">
        <v>2036</v>
      </c>
      <c r="E13" s="284">
        <v>1899</v>
      </c>
      <c r="G13" s="285">
        <f t="shared" si="1"/>
        <v>1.5461346633416459E-2</v>
      </c>
      <c r="H13" s="285">
        <f t="shared" si="0"/>
        <v>0.10793465577596266</v>
      </c>
    </row>
    <row r="14" spans="1:9" x14ac:dyDescent="0.2">
      <c r="A14" s="50" t="s">
        <v>161</v>
      </c>
      <c r="B14" s="284">
        <v>756</v>
      </c>
      <c r="C14" s="284">
        <v>649</v>
      </c>
      <c r="D14" s="284">
        <v>643</v>
      </c>
      <c r="E14" s="284">
        <v>584</v>
      </c>
      <c r="G14" s="285">
        <f t="shared" si="1"/>
        <v>-0.14947089947089948</v>
      </c>
      <c r="H14" s="285">
        <f t="shared" si="0"/>
        <v>-0.10015408320493066</v>
      </c>
    </row>
    <row r="15" spans="1:9" x14ac:dyDescent="0.2">
      <c r="A15" s="50" t="s">
        <v>162</v>
      </c>
      <c r="B15" s="284">
        <v>2093</v>
      </c>
      <c r="C15" s="284">
        <v>1854</v>
      </c>
      <c r="D15" s="284">
        <v>2417</v>
      </c>
      <c r="E15" s="284">
        <v>2153</v>
      </c>
      <c r="G15" s="285">
        <f t="shared" si="1"/>
        <v>0.15480172001911133</v>
      </c>
      <c r="H15" s="285">
        <f t="shared" si="0"/>
        <v>0.16127292340884575</v>
      </c>
    </row>
    <row r="16" spans="1:9" x14ac:dyDescent="0.2">
      <c r="A16" s="50" t="s">
        <v>841</v>
      </c>
      <c r="B16" s="284">
        <v>2121</v>
      </c>
      <c r="C16" s="284">
        <v>1850</v>
      </c>
      <c r="D16" s="284">
        <v>2147</v>
      </c>
      <c r="E16" s="284">
        <v>1849</v>
      </c>
      <c r="G16" s="285">
        <f t="shared" si="1"/>
        <v>1.2258368694012258E-2</v>
      </c>
      <c r="H16" s="285">
        <f t="shared" si="0"/>
        <v>-5.4054054054054055E-4</v>
      </c>
    </row>
    <row r="17" spans="1:8" ht="16.5" x14ac:dyDescent="0.2">
      <c r="A17" s="145" t="s">
        <v>842</v>
      </c>
      <c r="B17" s="286">
        <v>18</v>
      </c>
      <c r="C17" s="286">
        <v>17</v>
      </c>
      <c r="D17" s="286">
        <v>36</v>
      </c>
      <c r="E17" s="286">
        <v>21</v>
      </c>
      <c r="F17" s="146"/>
      <c r="G17" s="287">
        <f t="shared" si="1"/>
        <v>1</v>
      </c>
      <c r="H17" s="287">
        <f t="shared" si="0"/>
        <v>0.23529411764705882</v>
      </c>
    </row>
    <row r="18" spans="1:8" x14ac:dyDescent="0.2">
      <c r="A18" s="74"/>
      <c r="B18" s="60"/>
      <c r="C18" s="60"/>
      <c r="D18" s="60"/>
      <c r="E18" s="60"/>
      <c r="F18" s="60"/>
      <c r="H18" s="76" t="s">
        <v>137</v>
      </c>
    </row>
    <row r="19" spans="1:8" x14ac:dyDescent="0.2">
      <c r="A19" s="77" t="s">
        <v>97</v>
      </c>
    </row>
    <row r="20" spans="1:8" x14ac:dyDescent="0.2">
      <c r="A20" s="78" t="s">
        <v>843</v>
      </c>
    </row>
    <row r="21" spans="1:8" x14ac:dyDescent="0.2">
      <c r="A21" s="78" t="s">
        <v>844</v>
      </c>
    </row>
    <row r="22" spans="1:8" x14ac:dyDescent="0.2">
      <c r="F22" s="69"/>
    </row>
    <row r="23" spans="1:8" x14ac:dyDescent="0.2">
      <c r="F23" s="69"/>
    </row>
    <row r="24" spans="1:8" x14ac:dyDescent="0.2">
      <c r="F24" s="69"/>
    </row>
    <row r="25" spans="1:8" x14ac:dyDescent="0.2">
      <c r="F25" s="69"/>
    </row>
  </sheetData>
  <hyperlinks>
    <hyperlink ref="I1" location="Contents!A1" display="Contents" xr:uid="{7A6721BD-D60E-4E14-979A-A2341E0730AC}"/>
    <hyperlink ref="I2" location="Notes!A1" display="Notes" xr:uid="{0D67DE85-0609-4BC4-B0E4-B821965F9441}"/>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74C45-1229-4A84-98BB-700B8157443E}">
  <dimension ref="A1:G117"/>
  <sheetViews>
    <sheetView showGridLines="0" workbookViewId="0">
      <selection activeCell="A3" sqref="A3"/>
    </sheetView>
  </sheetViews>
  <sheetFormatPr defaultColWidth="8.77734375" defaultRowHeight="15" x14ac:dyDescent="0.2"/>
  <cols>
    <col min="1" max="1" width="30" style="69" customWidth="1"/>
    <col min="2" max="2" width="22.21875" style="69" customWidth="1"/>
    <col min="3" max="3" width="23" style="69" customWidth="1"/>
    <col min="4" max="4" width="21.77734375" style="148" customWidth="1"/>
    <col min="5" max="16384" width="8.77734375" style="69"/>
  </cols>
  <sheetData>
    <row r="1" spans="1:6" ht="17.25" x14ac:dyDescent="0.25">
      <c r="A1" s="67" t="s">
        <v>845</v>
      </c>
      <c r="B1" s="67"/>
      <c r="C1" s="67"/>
      <c r="D1" s="147"/>
      <c r="E1" s="70" t="s">
        <v>122</v>
      </c>
    </row>
    <row r="2" spans="1:6" x14ac:dyDescent="0.2">
      <c r="A2" s="71" t="s">
        <v>283</v>
      </c>
      <c r="B2" s="71"/>
      <c r="C2" s="71"/>
      <c r="D2" s="147"/>
      <c r="E2" s="70" t="s">
        <v>97</v>
      </c>
    </row>
    <row r="3" spans="1:6" ht="47.65" customHeight="1" x14ac:dyDescent="0.25">
      <c r="A3" s="139" t="s">
        <v>169</v>
      </c>
      <c r="B3" s="288" t="s">
        <v>564</v>
      </c>
      <c r="C3" s="288" t="s">
        <v>550</v>
      </c>
      <c r="D3" s="288" t="s">
        <v>134</v>
      </c>
    </row>
    <row r="4" spans="1:6" ht="47.65" customHeight="1" x14ac:dyDescent="0.2">
      <c r="A4" s="289" t="s">
        <v>279</v>
      </c>
      <c r="B4" s="216">
        <f>SUM(B5:B114)</f>
        <v>46498</v>
      </c>
      <c r="C4" s="216">
        <f>SUM(C5:C114)</f>
        <v>49769</v>
      </c>
      <c r="D4" s="225">
        <f>(Table3548[[#This Row],[Applications filed, 2025]]-Table3548[[#This Row],[Applications filed, 2024]])/Table3548[[#This Row],[Applications filed, 2024]]</f>
        <v>7.034711170372919E-2</v>
      </c>
      <c r="F4" s="108"/>
    </row>
    <row r="5" spans="1:6" x14ac:dyDescent="0.2">
      <c r="A5" s="140" t="s">
        <v>174</v>
      </c>
      <c r="B5" s="81">
        <v>16791</v>
      </c>
      <c r="C5" s="81">
        <v>20438</v>
      </c>
      <c r="D5" s="169">
        <f>(Table3548[[#This Row],[Applications filed, 2025]]-Table3548[[#This Row],[Applications filed, 2024]])/Table3548[[#This Row],[Applications filed, 2024]]</f>
        <v>0.21719969031028527</v>
      </c>
      <c r="F5" s="108"/>
    </row>
    <row r="6" spans="1:6" x14ac:dyDescent="0.2">
      <c r="A6" s="140" t="s">
        <v>173</v>
      </c>
      <c r="B6" s="81">
        <v>9018</v>
      </c>
      <c r="C6" s="81">
        <v>9546</v>
      </c>
      <c r="D6" s="169">
        <f>(Table3548[[#This Row],[Applications filed, 2025]]-Table3548[[#This Row],[Applications filed, 2024]])/Table3548[[#This Row],[Applications filed, 2024]]</f>
        <v>5.8549567531603459E-2</v>
      </c>
      <c r="F6" s="108"/>
    </row>
    <row r="7" spans="1:6" x14ac:dyDescent="0.2">
      <c r="A7" s="140" t="s">
        <v>175</v>
      </c>
      <c r="B7" s="81">
        <v>3409</v>
      </c>
      <c r="C7" s="81">
        <v>3421</v>
      </c>
      <c r="D7" s="169">
        <f>(Table3548[[#This Row],[Applications filed, 2025]]-Table3548[[#This Row],[Applications filed, 2024]])/Table3548[[#This Row],[Applications filed, 2024]]</f>
        <v>3.5200938691698444E-3</v>
      </c>
      <c r="F7" s="108"/>
    </row>
    <row r="8" spans="1:6" x14ac:dyDescent="0.2">
      <c r="A8" s="140" t="s">
        <v>186</v>
      </c>
      <c r="B8" s="81">
        <v>2225</v>
      </c>
      <c r="C8" s="81">
        <v>2493</v>
      </c>
      <c r="D8" s="169">
        <f>(Table3548[[#This Row],[Applications filed, 2025]]-Table3548[[#This Row],[Applications filed, 2024]])/Table3548[[#This Row],[Applications filed, 2024]]</f>
        <v>0.1204494382022472</v>
      </c>
      <c r="F8" s="108"/>
    </row>
    <row r="9" spans="1:6" x14ac:dyDescent="0.2">
      <c r="A9" s="140" t="s">
        <v>197</v>
      </c>
      <c r="B9" s="81">
        <v>2298</v>
      </c>
      <c r="C9" s="81">
        <v>2048</v>
      </c>
      <c r="D9" s="169">
        <f>(Table3548[[#This Row],[Applications filed, 2025]]-Table3548[[#This Row],[Applications filed, 2024]])/Table3548[[#This Row],[Applications filed, 2024]]</f>
        <v>-0.10879025239338555</v>
      </c>
      <c r="F9" s="108"/>
    </row>
    <row r="10" spans="1:6" x14ac:dyDescent="0.2">
      <c r="A10" s="140" t="s">
        <v>178</v>
      </c>
      <c r="B10" s="81">
        <v>1686</v>
      </c>
      <c r="C10" s="81">
        <v>1857</v>
      </c>
      <c r="D10" s="169">
        <f>(Table3548[[#This Row],[Applications filed, 2025]]-Table3548[[#This Row],[Applications filed, 2024]])/Table3548[[#This Row],[Applications filed, 2024]]</f>
        <v>0.10142348754448399</v>
      </c>
      <c r="F10" s="108"/>
    </row>
    <row r="11" spans="1:6" x14ac:dyDescent="0.2">
      <c r="A11" s="140" t="s">
        <v>568</v>
      </c>
      <c r="B11" s="81">
        <v>1870</v>
      </c>
      <c r="C11" s="81">
        <v>1165</v>
      </c>
      <c r="D11" s="169">
        <f>(Table3548[[#This Row],[Applications filed, 2025]]-Table3548[[#This Row],[Applications filed, 2024]])/Table3548[[#This Row],[Applications filed, 2024]]</f>
        <v>-0.3770053475935829</v>
      </c>
      <c r="F11" s="108"/>
    </row>
    <row r="12" spans="1:6" x14ac:dyDescent="0.2">
      <c r="A12" s="140" t="s">
        <v>185</v>
      </c>
      <c r="B12" s="81">
        <v>915</v>
      </c>
      <c r="C12" s="81">
        <v>1044</v>
      </c>
      <c r="D12" s="169">
        <f>(Table3548[[#This Row],[Applications filed, 2025]]-Table3548[[#This Row],[Applications filed, 2024]])/Table3548[[#This Row],[Applications filed, 2024]]</f>
        <v>0.14098360655737704</v>
      </c>
      <c r="F12" s="108"/>
    </row>
    <row r="13" spans="1:6" x14ac:dyDescent="0.2">
      <c r="A13" s="140" t="s">
        <v>176</v>
      </c>
      <c r="B13" s="81">
        <v>827</v>
      </c>
      <c r="C13" s="81">
        <v>889</v>
      </c>
      <c r="D13" s="169">
        <f>(Table3548[[#This Row],[Applications filed, 2025]]-Table3548[[#This Row],[Applications filed, 2024]])/Table3548[[#This Row],[Applications filed, 2024]]</f>
        <v>7.4969770253929868E-2</v>
      </c>
      <c r="F13" s="108"/>
    </row>
    <row r="14" spans="1:6" x14ac:dyDescent="0.2">
      <c r="A14" s="290" t="s">
        <v>569</v>
      </c>
      <c r="B14" s="81">
        <v>689</v>
      </c>
      <c r="C14" s="81">
        <v>699</v>
      </c>
      <c r="D14" s="169">
        <f>(Table3548[[#This Row],[Applications filed, 2025]]-Table3548[[#This Row],[Applications filed, 2024]])/Table3548[[#This Row],[Applications filed, 2024]]</f>
        <v>1.4513788098693759E-2</v>
      </c>
      <c r="F14" s="108"/>
    </row>
    <row r="15" spans="1:6" x14ac:dyDescent="0.2">
      <c r="A15" s="290" t="s">
        <v>198</v>
      </c>
      <c r="B15" s="81">
        <v>437</v>
      </c>
      <c r="C15" s="81">
        <v>542</v>
      </c>
      <c r="D15" s="169">
        <f>(Table3548[[#This Row],[Applications filed, 2025]]-Table3548[[#This Row],[Applications filed, 2024]])/Table3548[[#This Row],[Applications filed, 2024]]</f>
        <v>0.2402745995423341</v>
      </c>
      <c r="F15" s="108"/>
    </row>
    <row r="16" spans="1:6" x14ac:dyDescent="0.2">
      <c r="A16" s="290" t="s">
        <v>206</v>
      </c>
      <c r="B16" s="81">
        <v>378</v>
      </c>
      <c r="C16" s="81">
        <v>452</v>
      </c>
      <c r="D16" s="169">
        <f>(Table3548[[#This Row],[Applications filed, 2025]]-Table3548[[#This Row],[Applications filed, 2024]])/Table3548[[#This Row],[Applications filed, 2024]]</f>
        <v>0.19576719576719576</v>
      </c>
      <c r="F16" s="108"/>
    </row>
    <row r="17" spans="1:6" x14ac:dyDescent="0.2">
      <c r="A17" s="290" t="s">
        <v>189</v>
      </c>
      <c r="B17" s="81">
        <v>524</v>
      </c>
      <c r="C17" s="81">
        <v>440</v>
      </c>
      <c r="D17" s="169">
        <f>(Table3548[[#This Row],[Applications filed, 2025]]-Table3548[[#This Row],[Applications filed, 2024]])/Table3548[[#This Row],[Applications filed, 2024]]</f>
        <v>-0.16030534351145037</v>
      </c>
      <c r="F17" s="108"/>
    </row>
    <row r="18" spans="1:6" x14ac:dyDescent="0.2">
      <c r="A18" s="290" t="s">
        <v>188</v>
      </c>
      <c r="B18" s="81">
        <v>520</v>
      </c>
      <c r="C18" s="81">
        <v>405</v>
      </c>
      <c r="D18" s="169">
        <f>(Table3548[[#This Row],[Applications filed, 2025]]-Table3548[[#This Row],[Applications filed, 2024]])/Table3548[[#This Row],[Applications filed, 2024]]</f>
        <v>-0.22115384615384615</v>
      </c>
      <c r="F18" s="108"/>
    </row>
    <row r="19" spans="1:6" x14ac:dyDescent="0.2">
      <c r="A19" s="290" t="s">
        <v>193</v>
      </c>
      <c r="B19" s="81">
        <v>507</v>
      </c>
      <c r="C19" s="81">
        <v>331</v>
      </c>
      <c r="D19" s="169">
        <f>(Table3548[[#This Row],[Applications filed, 2025]]-Table3548[[#This Row],[Applications filed, 2024]])/Table3548[[#This Row],[Applications filed, 2024]]</f>
        <v>-0.34714003944773175</v>
      </c>
      <c r="F19" s="108"/>
    </row>
    <row r="20" spans="1:6" x14ac:dyDescent="0.2">
      <c r="A20" s="290" t="s">
        <v>183</v>
      </c>
      <c r="B20" s="81">
        <v>283</v>
      </c>
      <c r="C20" s="81">
        <v>329</v>
      </c>
      <c r="D20" s="169">
        <f>(Table3548[[#This Row],[Applications filed, 2025]]-Table3548[[#This Row],[Applications filed, 2024]])/Table3548[[#This Row],[Applications filed, 2024]]</f>
        <v>0.16254416961130741</v>
      </c>
      <c r="F20" s="108"/>
    </row>
    <row r="21" spans="1:6" x14ac:dyDescent="0.2">
      <c r="A21" s="290" t="s">
        <v>567</v>
      </c>
      <c r="B21" s="81">
        <v>726</v>
      </c>
      <c r="C21" s="81">
        <v>290</v>
      </c>
      <c r="D21" s="169">
        <f>(Table3548[[#This Row],[Applications filed, 2025]]-Table3548[[#This Row],[Applications filed, 2024]])/Table3548[[#This Row],[Applications filed, 2024]]</f>
        <v>-0.60055096418732778</v>
      </c>
      <c r="F21" s="108"/>
    </row>
    <row r="22" spans="1:6" x14ac:dyDescent="0.2">
      <c r="A22" s="290" t="s">
        <v>179</v>
      </c>
      <c r="B22" s="81">
        <v>120</v>
      </c>
      <c r="C22" s="81">
        <v>258</v>
      </c>
      <c r="D22" s="169">
        <f>(Table3548[[#This Row],[Applications filed, 2025]]-Table3548[[#This Row],[Applications filed, 2024]])/Table3548[[#This Row],[Applications filed, 2024]]</f>
        <v>1.1499999999999999</v>
      </c>
      <c r="F22" s="108"/>
    </row>
    <row r="23" spans="1:6" x14ac:dyDescent="0.2">
      <c r="A23" s="290" t="s">
        <v>570</v>
      </c>
      <c r="B23" s="81">
        <v>355</v>
      </c>
      <c r="C23" s="81">
        <v>250</v>
      </c>
      <c r="D23" s="169">
        <f>(Table3548[[#This Row],[Applications filed, 2025]]-Table3548[[#This Row],[Applications filed, 2024]])/Table3548[[#This Row],[Applications filed, 2024]]</f>
        <v>-0.29577464788732394</v>
      </c>
      <c r="F23" s="108"/>
    </row>
    <row r="24" spans="1:6" x14ac:dyDescent="0.2">
      <c r="A24" s="290" t="s">
        <v>190</v>
      </c>
      <c r="B24" s="81">
        <v>172</v>
      </c>
      <c r="C24" s="81">
        <v>246</v>
      </c>
      <c r="D24" s="169">
        <f>(Table3548[[#This Row],[Applications filed, 2025]]-Table3548[[#This Row],[Applications filed, 2024]])/Table3548[[#This Row],[Applications filed, 2024]]</f>
        <v>0.43023255813953487</v>
      </c>
      <c r="F24" s="108"/>
    </row>
    <row r="25" spans="1:6" x14ac:dyDescent="0.2">
      <c r="A25" s="290" t="s">
        <v>180</v>
      </c>
      <c r="B25" s="81">
        <v>260</v>
      </c>
      <c r="C25" s="81">
        <v>205</v>
      </c>
      <c r="D25" s="169">
        <f>(Table3548[[#This Row],[Applications filed, 2025]]-Table3548[[#This Row],[Applications filed, 2024]])/Table3548[[#This Row],[Applications filed, 2024]]</f>
        <v>-0.21153846153846154</v>
      </c>
      <c r="F25" s="108"/>
    </row>
    <row r="26" spans="1:6" x14ac:dyDescent="0.2">
      <c r="A26" s="290" t="s">
        <v>575</v>
      </c>
      <c r="B26" s="81">
        <v>108</v>
      </c>
      <c r="C26" s="81">
        <v>183</v>
      </c>
      <c r="D26" s="169">
        <f>(Table3548[[#This Row],[Applications filed, 2025]]-Table3548[[#This Row],[Applications filed, 2024]])/Table3548[[#This Row],[Applications filed, 2024]]</f>
        <v>0.69444444444444442</v>
      </c>
      <c r="F26" s="108"/>
    </row>
    <row r="27" spans="1:6" x14ac:dyDescent="0.2">
      <c r="A27" s="290" t="s">
        <v>194</v>
      </c>
      <c r="B27" s="81">
        <v>314</v>
      </c>
      <c r="C27" s="81">
        <v>174</v>
      </c>
      <c r="D27" s="169">
        <f>(Table3548[[#This Row],[Applications filed, 2025]]-Table3548[[#This Row],[Applications filed, 2024]])/Table3548[[#This Row],[Applications filed, 2024]]</f>
        <v>-0.44585987261146498</v>
      </c>
      <c r="F27" s="108"/>
    </row>
    <row r="28" spans="1:6" x14ac:dyDescent="0.2">
      <c r="A28" s="290" t="s">
        <v>232</v>
      </c>
      <c r="B28" s="81">
        <v>207</v>
      </c>
      <c r="C28" s="81">
        <v>172</v>
      </c>
      <c r="D28" s="169">
        <f>(Table3548[[#This Row],[Applications filed, 2025]]-Table3548[[#This Row],[Applications filed, 2024]])/Table3548[[#This Row],[Applications filed, 2024]]</f>
        <v>-0.16908212560386474</v>
      </c>
      <c r="F28" s="108"/>
    </row>
    <row r="29" spans="1:6" x14ac:dyDescent="0.2">
      <c r="A29" s="290" t="s">
        <v>577</v>
      </c>
      <c r="B29" s="81">
        <v>89</v>
      </c>
      <c r="C29" s="81">
        <v>168</v>
      </c>
      <c r="D29" s="169">
        <f>(Table3548[[#This Row],[Applications filed, 2025]]-Table3548[[#This Row],[Applications filed, 2024]])/Table3548[[#This Row],[Applications filed, 2024]]</f>
        <v>0.88764044943820219</v>
      </c>
      <c r="F29" s="108"/>
    </row>
    <row r="30" spans="1:6" x14ac:dyDescent="0.2">
      <c r="A30" s="290" t="s">
        <v>211</v>
      </c>
      <c r="B30" s="81">
        <v>99</v>
      </c>
      <c r="C30" s="81">
        <v>164</v>
      </c>
      <c r="D30" s="169">
        <f>(Table3548[[#This Row],[Applications filed, 2025]]-Table3548[[#This Row],[Applications filed, 2024]])/Table3548[[#This Row],[Applications filed, 2024]]</f>
        <v>0.65656565656565657</v>
      </c>
      <c r="F30" s="108"/>
    </row>
    <row r="31" spans="1:6" x14ac:dyDescent="0.2">
      <c r="A31" s="290" t="s">
        <v>182</v>
      </c>
      <c r="B31" s="81">
        <v>149</v>
      </c>
      <c r="C31" s="81">
        <v>118</v>
      </c>
      <c r="D31" s="169">
        <f>(Table3548[[#This Row],[Applications filed, 2025]]-Table3548[[#This Row],[Applications filed, 2024]])/Table3548[[#This Row],[Applications filed, 2024]]</f>
        <v>-0.20805369127516779</v>
      </c>
      <c r="F31" s="108"/>
    </row>
    <row r="32" spans="1:6" x14ac:dyDescent="0.2">
      <c r="A32" s="290" t="s">
        <v>195</v>
      </c>
      <c r="B32" s="81">
        <v>182</v>
      </c>
      <c r="C32" s="81">
        <v>116</v>
      </c>
      <c r="D32" s="169">
        <f>(Table3548[[#This Row],[Applications filed, 2025]]-Table3548[[#This Row],[Applications filed, 2024]])/Table3548[[#This Row],[Applications filed, 2024]]</f>
        <v>-0.36263736263736263</v>
      </c>
      <c r="F32" s="108"/>
    </row>
    <row r="33" spans="1:6" x14ac:dyDescent="0.2">
      <c r="A33" s="290" t="s">
        <v>576</v>
      </c>
      <c r="B33" s="81">
        <v>89</v>
      </c>
      <c r="C33" s="81">
        <v>100</v>
      </c>
      <c r="D33" s="169">
        <f>(Table3548[[#This Row],[Applications filed, 2025]]-Table3548[[#This Row],[Applications filed, 2024]])/Table3548[[#This Row],[Applications filed, 2024]]</f>
        <v>0.12359550561797752</v>
      </c>
      <c r="F33" s="108"/>
    </row>
    <row r="34" spans="1:6" x14ac:dyDescent="0.2">
      <c r="A34" s="290" t="s">
        <v>246</v>
      </c>
      <c r="B34" s="81">
        <v>48</v>
      </c>
      <c r="C34" s="81">
        <v>94</v>
      </c>
      <c r="D34" s="169">
        <f>(Table3548[[#This Row],[Applications filed, 2025]]-Table3548[[#This Row],[Applications filed, 2024]])/Table3548[[#This Row],[Applications filed, 2024]]</f>
        <v>0.95833333333333337</v>
      </c>
      <c r="F34" s="108"/>
    </row>
    <row r="35" spans="1:6" x14ac:dyDescent="0.2">
      <c r="A35" s="290" t="s">
        <v>187</v>
      </c>
      <c r="B35" s="81">
        <v>136</v>
      </c>
      <c r="C35" s="81">
        <v>75</v>
      </c>
      <c r="D35" s="169">
        <f>(Table3548[[#This Row],[Applications filed, 2025]]-Table3548[[#This Row],[Applications filed, 2024]])/Table3548[[#This Row],[Applications filed, 2024]]</f>
        <v>-0.4485294117647059</v>
      </c>
      <c r="F35" s="108"/>
    </row>
    <row r="36" spans="1:6" x14ac:dyDescent="0.2">
      <c r="A36" s="290" t="s">
        <v>202</v>
      </c>
      <c r="B36" s="81">
        <v>57</v>
      </c>
      <c r="C36" s="81">
        <v>66</v>
      </c>
      <c r="D36" s="169">
        <f>(Table3548[[#This Row],[Applications filed, 2025]]-Table3548[[#This Row],[Applications filed, 2024]])/Table3548[[#This Row],[Applications filed, 2024]]</f>
        <v>0.15789473684210525</v>
      </c>
      <c r="F36" s="108"/>
    </row>
    <row r="37" spans="1:6" x14ac:dyDescent="0.2">
      <c r="A37" s="290" t="s">
        <v>218</v>
      </c>
      <c r="B37" s="81">
        <v>37</v>
      </c>
      <c r="C37" s="81">
        <v>66</v>
      </c>
      <c r="D37" s="169">
        <f>(Table3548[[#This Row],[Applications filed, 2025]]-Table3548[[#This Row],[Applications filed, 2024]])/Table3548[[#This Row],[Applications filed, 2024]]</f>
        <v>0.78378378378378377</v>
      </c>
      <c r="F37" s="108"/>
    </row>
    <row r="38" spans="1:6" x14ac:dyDescent="0.2">
      <c r="A38" s="290" t="s">
        <v>181</v>
      </c>
      <c r="B38" s="239">
        <v>188</v>
      </c>
      <c r="C38" s="239">
        <v>66</v>
      </c>
      <c r="D38" s="169">
        <f>(Table3548[[#This Row],[Applications filed, 2025]]-Table3548[[#This Row],[Applications filed, 2024]])/Table3548[[#This Row],[Applications filed, 2024]]</f>
        <v>-0.64893617021276595</v>
      </c>
      <c r="F38" s="108"/>
    </row>
    <row r="39" spans="1:6" x14ac:dyDescent="0.2">
      <c r="A39" s="290" t="s">
        <v>578</v>
      </c>
      <c r="B39" s="81">
        <v>1</v>
      </c>
      <c r="C39" s="81">
        <v>59</v>
      </c>
      <c r="D39" s="169">
        <f>(Table3548[[#This Row],[Applications filed, 2025]]-Table3548[[#This Row],[Applications filed, 2024]])/Table3548[[#This Row],[Applications filed, 2024]]</f>
        <v>58</v>
      </c>
      <c r="F39" s="108"/>
    </row>
    <row r="40" spans="1:6" x14ac:dyDescent="0.2">
      <c r="A40" s="290" t="s">
        <v>254</v>
      </c>
      <c r="B40" s="81">
        <v>61</v>
      </c>
      <c r="C40" s="81">
        <v>56</v>
      </c>
      <c r="D40" s="169">
        <f>(Table3548[[#This Row],[Applications filed, 2025]]-Table3548[[#This Row],[Applications filed, 2024]])/Table3548[[#This Row],[Applications filed, 2024]]</f>
        <v>-8.1967213114754092E-2</v>
      </c>
      <c r="F40" s="108"/>
    </row>
    <row r="41" spans="1:6" x14ac:dyDescent="0.2">
      <c r="A41" s="290" t="s">
        <v>217</v>
      </c>
      <c r="B41" s="81">
        <v>38</v>
      </c>
      <c r="C41" s="81">
        <v>56</v>
      </c>
      <c r="D41" s="169">
        <f>(Table3548[[#This Row],[Applications filed, 2025]]-Table3548[[#This Row],[Applications filed, 2024]])/Table3548[[#This Row],[Applications filed, 2024]]</f>
        <v>0.47368421052631576</v>
      </c>
      <c r="F41" s="108"/>
    </row>
    <row r="42" spans="1:6" x14ac:dyDescent="0.2">
      <c r="A42" s="290" t="s">
        <v>226</v>
      </c>
      <c r="B42" s="81">
        <v>16</v>
      </c>
      <c r="C42" s="81">
        <v>52</v>
      </c>
      <c r="D42" s="169">
        <f>(Table3548[[#This Row],[Applications filed, 2025]]-Table3548[[#This Row],[Applications filed, 2024]])/Table3548[[#This Row],[Applications filed, 2024]]</f>
        <v>2.25</v>
      </c>
      <c r="F42" s="108"/>
    </row>
    <row r="43" spans="1:6" x14ac:dyDescent="0.2">
      <c r="A43" s="290" t="s">
        <v>229</v>
      </c>
      <c r="B43" s="81">
        <v>14</v>
      </c>
      <c r="C43" s="81">
        <v>50</v>
      </c>
      <c r="D43" s="169">
        <f>(Table3548[[#This Row],[Applications filed, 2025]]-Table3548[[#This Row],[Applications filed, 2024]])/Table3548[[#This Row],[Applications filed, 2024]]</f>
        <v>2.5714285714285716</v>
      </c>
      <c r="F43" s="108"/>
    </row>
    <row r="44" spans="1:6" x14ac:dyDescent="0.2">
      <c r="A44" s="290" t="s">
        <v>214</v>
      </c>
      <c r="B44" s="81">
        <v>13</v>
      </c>
      <c r="C44" s="81">
        <v>42</v>
      </c>
      <c r="D44" s="169">
        <f>(Table3548[[#This Row],[Applications filed, 2025]]-Table3548[[#This Row],[Applications filed, 2024]])/Table3548[[#This Row],[Applications filed, 2024]]</f>
        <v>2.2307692307692308</v>
      </c>
      <c r="F44" s="108"/>
    </row>
    <row r="45" spans="1:6" x14ac:dyDescent="0.2">
      <c r="A45" s="290" t="s">
        <v>196</v>
      </c>
      <c r="B45" s="81">
        <v>9</v>
      </c>
      <c r="C45" s="81">
        <v>38</v>
      </c>
      <c r="D45" s="169">
        <f>(Table3548[[#This Row],[Applications filed, 2025]]-Table3548[[#This Row],[Applications filed, 2024]])/Table3548[[#This Row],[Applications filed, 2024]]</f>
        <v>3.2222222222222223</v>
      </c>
      <c r="F45" s="108"/>
    </row>
    <row r="46" spans="1:6" x14ac:dyDescent="0.2">
      <c r="A46" s="290" t="s">
        <v>573</v>
      </c>
      <c r="B46" s="81">
        <v>16</v>
      </c>
      <c r="C46" s="81">
        <v>37</v>
      </c>
      <c r="D46" s="169">
        <f>(Table3548[[#This Row],[Applications filed, 2025]]-Table3548[[#This Row],[Applications filed, 2024]])/Table3548[[#This Row],[Applications filed, 2024]]</f>
        <v>1.3125</v>
      </c>
      <c r="F46" s="108"/>
    </row>
    <row r="47" spans="1:6" x14ac:dyDescent="0.2">
      <c r="A47" s="290" t="s">
        <v>219</v>
      </c>
      <c r="B47" s="81">
        <v>1</v>
      </c>
      <c r="C47" s="81">
        <v>35</v>
      </c>
      <c r="D47" s="169">
        <f>(Table3548[[#This Row],[Applications filed, 2025]]-Table3548[[#This Row],[Applications filed, 2024]])/Table3548[[#This Row],[Applications filed, 2024]]</f>
        <v>34</v>
      </c>
      <c r="F47" s="108"/>
    </row>
    <row r="48" spans="1:6" x14ac:dyDescent="0.2">
      <c r="A48" s="290" t="s">
        <v>215</v>
      </c>
      <c r="B48" s="81">
        <v>12</v>
      </c>
      <c r="C48" s="81">
        <v>34</v>
      </c>
      <c r="D48" s="169">
        <f>(Table3548[[#This Row],[Applications filed, 2025]]-Table3548[[#This Row],[Applications filed, 2024]])/Table3548[[#This Row],[Applications filed, 2024]]</f>
        <v>1.8333333333333333</v>
      </c>
      <c r="F48" s="108"/>
    </row>
    <row r="49" spans="1:6" x14ac:dyDescent="0.2">
      <c r="A49" s="290" t="s">
        <v>212</v>
      </c>
      <c r="B49" s="81">
        <v>25</v>
      </c>
      <c r="C49" s="81">
        <v>29</v>
      </c>
      <c r="D49" s="169">
        <f>(Table3548[[#This Row],[Applications filed, 2025]]-Table3548[[#This Row],[Applications filed, 2024]])/Table3548[[#This Row],[Applications filed, 2024]]</f>
        <v>0.16</v>
      </c>
      <c r="F49" s="108"/>
    </row>
    <row r="50" spans="1:6" x14ac:dyDescent="0.2">
      <c r="A50" s="290" t="s">
        <v>594</v>
      </c>
      <c r="B50" s="81">
        <v>10</v>
      </c>
      <c r="C50" s="81">
        <v>25</v>
      </c>
      <c r="D50" s="169">
        <f>(Table3548[[#This Row],[Applications filed, 2025]]-Table3548[[#This Row],[Applications filed, 2024]])/Table3548[[#This Row],[Applications filed, 2024]]</f>
        <v>1.5</v>
      </c>
      <c r="F50" s="108"/>
    </row>
    <row r="51" spans="1:6" x14ac:dyDescent="0.2">
      <c r="A51" s="290" t="s">
        <v>208</v>
      </c>
      <c r="B51" s="81">
        <v>85</v>
      </c>
      <c r="C51" s="81">
        <v>22</v>
      </c>
      <c r="D51" s="169">
        <f>(Table3548[[#This Row],[Applications filed, 2025]]-Table3548[[#This Row],[Applications filed, 2024]])/Table3548[[#This Row],[Applications filed, 2024]]</f>
        <v>-0.74117647058823533</v>
      </c>
      <c r="F51" s="108"/>
    </row>
    <row r="52" spans="1:6" x14ac:dyDescent="0.2">
      <c r="A52" s="290" t="s">
        <v>225</v>
      </c>
      <c r="B52" s="81">
        <v>3</v>
      </c>
      <c r="C52" s="81">
        <v>20</v>
      </c>
      <c r="D52" s="169">
        <f>(Table3548[[#This Row],[Applications filed, 2025]]-Table3548[[#This Row],[Applications filed, 2024]])/Table3548[[#This Row],[Applications filed, 2024]]</f>
        <v>5.666666666666667</v>
      </c>
      <c r="F52" s="108"/>
    </row>
    <row r="53" spans="1:6" x14ac:dyDescent="0.2">
      <c r="A53" s="290" t="s">
        <v>244</v>
      </c>
      <c r="B53" s="81">
        <v>25</v>
      </c>
      <c r="C53" s="81">
        <v>19</v>
      </c>
      <c r="D53" s="169">
        <f>(Table3548[[#This Row],[Applications filed, 2025]]-Table3548[[#This Row],[Applications filed, 2024]])/Table3548[[#This Row],[Applications filed, 2024]]</f>
        <v>-0.24</v>
      </c>
      <c r="F53" s="108"/>
    </row>
    <row r="54" spans="1:6" x14ac:dyDescent="0.2">
      <c r="A54" s="290" t="s">
        <v>574</v>
      </c>
      <c r="B54" s="81">
        <v>13</v>
      </c>
      <c r="C54" s="81">
        <v>19</v>
      </c>
      <c r="D54" s="169">
        <f>(Table3548[[#This Row],[Applications filed, 2025]]-Table3548[[#This Row],[Applications filed, 2024]])/Table3548[[#This Row],[Applications filed, 2024]]</f>
        <v>0.46153846153846156</v>
      </c>
      <c r="F54" s="108"/>
    </row>
    <row r="55" spans="1:6" x14ac:dyDescent="0.2">
      <c r="A55" s="290" t="s">
        <v>606</v>
      </c>
      <c r="B55" s="81">
        <v>13</v>
      </c>
      <c r="C55" s="81">
        <v>17</v>
      </c>
      <c r="D55" s="169">
        <f>(Table3548[[#This Row],[Applications filed, 2025]]-Table3548[[#This Row],[Applications filed, 2024]])/Table3548[[#This Row],[Applications filed, 2024]]</f>
        <v>0.30769230769230771</v>
      </c>
      <c r="F55" s="108"/>
    </row>
    <row r="56" spans="1:6" x14ac:dyDescent="0.2">
      <c r="A56" s="290" t="s">
        <v>261</v>
      </c>
      <c r="B56" s="81">
        <v>22</v>
      </c>
      <c r="C56" s="81">
        <v>17</v>
      </c>
      <c r="D56" s="169">
        <f>(Table3548[[#This Row],[Applications filed, 2025]]-Table3548[[#This Row],[Applications filed, 2024]])/Table3548[[#This Row],[Applications filed, 2024]]</f>
        <v>-0.22727272727272727</v>
      </c>
      <c r="F56" s="108"/>
    </row>
    <row r="57" spans="1:6" x14ac:dyDescent="0.2">
      <c r="A57" s="290" t="s">
        <v>216</v>
      </c>
      <c r="B57" s="81">
        <v>21</v>
      </c>
      <c r="C57" s="81">
        <v>16</v>
      </c>
      <c r="D57" s="169">
        <f>(Table3548[[#This Row],[Applications filed, 2025]]-Table3548[[#This Row],[Applications filed, 2024]])/Table3548[[#This Row],[Applications filed, 2024]]</f>
        <v>-0.23809523809523808</v>
      </c>
      <c r="F57" s="108"/>
    </row>
    <row r="58" spans="1:6" x14ac:dyDescent="0.2">
      <c r="A58" s="290" t="s">
        <v>270</v>
      </c>
      <c r="B58" s="81">
        <v>10</v>
      </c>
      <c r="C58" s="81">
        <v>16</v>
      </c>
      <c r="D58" s="169">
        <f>(Table3548[[#This Row],[Applications filed, 2025]]-Table3548[[#This Row],[Applications filed, 2024]])/Table3548[[#This Row],[Applications filed, 2024]]</f>
        <v>0.6</v>
      </c>
      <c r="F58" s="108"/>
    </row>
    <row r="59" spans="1:6" x14ac:dyDescent="0.2">
      <c r="A59" s="290" t="s">
        <v>580</v>
      </c>
      <c r="B59" s="81">
        <v>39</v>
      </c>
      <c r="C59" s="81">
        <v>14</v>
      </c>
      <c r="D59" s="169">
        <f>(Table3548[[#This Row],[Applications filed, 2025]]-Table3548[[#This Row],[Applications filed, 2024]])/Table3548[[#This Row],[Applications filed, 2024]]</f>
        <v>-0.64102564102564108</v>
      </c>
      <c r="F59" s="108"/>
    </row>
    <row r="60" spans="1:6" x14ac:dyDescent="0.2">
      <c r="A60" s="290" t="s">
        <v>233</v>
      </c>
      <c r="B60" s="81">
        <v>19</v>
      </c>
      <c r="C60" s="81">
        <v>14</v>
      </c>
      <c r="D60" s="169">
        <f>(Table3548[[#This Row],[Applications filed, 2025]]-Table3548[[#This Row],[Applications filed, 2024]])/Table3548[[#This Row],[Applications filed, 2024]]</f>
        <v>-0.26315789473684209</v>
      </c>
      <c r="F60" s="108"/>
    </row>
    <row r="61" spans="1:6" x14ac:dyDescent="0.2">
      <c r="A61" s="290" t="s">
        <v>256</v>
      </c>
      <c r="B61" s="81">
        <v>3</v>
      </c>
      <c r="C61" s="81">
        <v>12</v>
      </c>
      <c r="D61" s="169">
        <f>(Table3548[[#This Row],[Applications filed, 2025]]-Table3548[[#This Row],[Applications filed, 2024]])/Table3548[[#This Row],[Applications filed, 2024]]</f>
        <v>3</v>
      </c>
      <c r="F61" s="108"/>
    </row>
    <row r="62" spans="1:6" x14ac:dyDescent="0.2">
      <c r="A62" s="290" t="s">
        <v>205</v>
      </c>
      <c r="B62" s="81">
        <v>157</v>
      </c>
      <c r="C62" s="81">
        <v>12</v>
      </c>
      <c r="D62" s="169">
        <f>(Table3548[[#This Row],[Applications filed, 2025]]-Table3548[[#This Row],[Applications filed, 2024]])/Table3548[[#This Row],[Applications filed, 2024]]</f>
        <v>-0.92356687898089174</v>
      </c>
      <c r="F62" s="108"/>
    </row>
    <row r="63" spans="1:6" x14ac:dyDescent="0.2">
      <c r="A63" s="290" t="s">
        <v>272</v>
      </c>
      <c r="B63" s="81">
        <v>2</v>
      </c>
      <c r="C63" s="81">
        <v>10</v>
      </c>
      <c r="D63" s="169">
        <f>(Table3548[[#This Row],[Applications filed, 2025]]-Table3548[[#This Row],[Applications filed, 2024]])/Table3548[[#This Row],[Applications filed, 2024]]</f>
        <v>4</v>
      </c>
      <c r="F63" s="108"/>
    </row>
    <row r="64" spans="1:6" x14ac:dyDescent="0.2">
      <c r="A64" s="290" t="s">
        <v>249</v>
      </c>
      <c r="B64" s="81">
        <v>16</v>
      </c>
      <c r="C64" s="81">
        <v>9</v>
      </c>
      <c r="D64" s="169">
        <f>(Table3548[[#This Row],[Applications filed, 2025]]-Table3548[[#This Row],[Applications filed, 2024]])/Table3548[[#This Row],[Applications filed, 2024]]</f>
        <v>-0.4375</v>
      </c>
      <c r="F64" s="108"/>
    </row>
    <row r="65" spans="1:6" x14ac:dyDescent="0.2">
      <c r="A65" s="290" t="s">
        <v>258</v>
      </c>
      <c r="B65" s="81">
        <v>0</v>
      </c>
      <c r="C65" s="81">
        <v>9</v>
      </c>
      <c r="D65" s="169"/>
      <c r="F65" s="108"/>
    </row>
    <row r="66" spans="1:6" x14ac:dyDescent="0.2">
      <c r="A66" s="290" t="s">
        <v>234</v>
      </c>
      <c r="B66" s="81">
        <v>25</v>
      </c>
      <c r="C66" s="81">
        <v>9</v>
      </c>
      <c r="D66" s="169">
        <f>(Table3548[[#This Row],[Applications filed, 2025]]-Table3548[[#This Row],[Applications filed, 2024]])/Table3548[[#This Row],[Applications filed, 2024]]</f>
        <v>-0.64</v>
      </c>
      <c r="F66" s="108"/>
    </row>
    <row r="67" spans="1:6" x14ac:dyDescent="0.2">
      <c r="A67" s="290" t="s">
        <v>236</v>
      </c>
      <c r="B67" s="81">
        <v>7</v>
      </c>
      <c r="C67" s="81">
        <v>8</v>
      </c>
      <c r="D67" s="169">
        <f>(Table3548[[#This Row],[Applications filed, 2025]]-Table3548[[#This Row],[Applications filed, 2024]])/Table3548[[#This Row],[Applications filed, 2024]]</f>
        <v>0.14285714285714285</v>
      </c>
      <c r="F67" s="108"/>
    </row>
    <row r="68" spans="1:6" x14ac:dyDescent="0.2">
      <c r="A68" s="290" t="s">
        <v>572</v>
      </c>
      <c r="B68" s="81">
        <v>13</v>
      </c>
      <c r="C68" s="81">
        <v>7</v>
      </c>
      <c r="D68" s="169">
        <f>(Table3548[[#This Row],[Applications filed, 2025]]-Table3548[[#This Row],[Applications filed, 2024]])/Table3548[[#This Row],[Applications filed, 2024]]</f>
        <v>-0.46153846153846156</v>
      </c>
      <c r="F68" s="108"/>
    </row>
    <row r="69" spans="1:6" x14ac:dyDescent="0.2">
      <c r="A69" s="290" t="s">
        <v>251</v>
      </c>
      <c r="B69" s="81">
        <v>1</v>
      </c>
      <c r="C69" s="81">
        <v>7</v>
      </c>
      <c r="D69" s="169">
        <f>(Table3548[[#This Row],[Applications filed, 2025]]-Table3548[[#This Row],[Applications filed, 2024]])/Table3548[[#This Row],[Applications filed, 2024]]</f>
        <v>6</v>
      </c>
      <c r="F69" s="108"/>
    </row>
    <row r="70" spans="1:6" x14ac:dyDescent="0.2">
      <c r="A70" s="290" t="s">
        <v>209</v>
      </c>
      <c r="B70" s="81">
        <v>20</v>
      </c>
      <c r="C70" s="81">
        <v>7</v>
      </c>
      <c r="D70" s="169">
        <f>(Table3548[[#This Row],[Applications filed, 2025]]-Table3548[[#This Row],[Applications filed, 2024]])/Table3548[[#This Row],[Applications filed, 2024]]</f>
        <v>-0.65</v>
      </c>
      <c r="F70" s="108"/>
    </row>
    <row r="71" spans="1:6" x14ac:dyDescent="0.2">
      <c r="A71" s="290" t="s">
        <v>648</v>
      </c>
      <c r="B71" s="81">
        <v>0</v>
      </c>
      <c r="C71" s="81">
        <v>7</v>
      </c>
      <c r="D71" s="169"/>
      <c r="F71" s="108"/>
    </row>
    <row r="72" spans="1:6" x14ac:dyDescent="0.2">
      <c r="A72" s="290" t="s">
        <v>228</v>
      </c>
      <c r="B72" s="81">
        <v>2</v>
      </c>
      <c r="C72" s="81">
        <v>6</v>
      </c>
      <c r="D72" s="169">
        <f>(Table3548[[#This Row],[Applications filed, 2025]]-Table3548[[#This Row],[Applications filed, 2024]])/Table3548[[#This Row],[Applications filed, 2024]]</f>
        <v>2</v>
      </c>
      <c r="F72" s="108"/>
    </row>
    <row r="73" spans="1:6" x14ac:dyDescent="0.2">
      <c r="A73" s="290" t="s">
        <v>241</v>
      </c>
      <c r="B73" s="81">
        <v>2</v>
      </c>
      <c r="C73" s="81">
        <v>5</v>
      </c>
      <c r="D73" s="169">
        <f>(Table3548[[#This Row],[Applications filed, 2025]]-Table3548[[#This Row],[Applications filed, 2024]])/Table3548[[#This Row],[Applications filed, 2024]]</f>
        <v>1.5</v>
      </c>
      <c r="F73" s="108"/>
    </row>
    <row r="74" spans="1:6" x14ac:dyDescent="0.2">
      <c r="A74" s="290" t="s">
        <v>227</v>
      </c>
      <c r="B74" s="81">
        <v>6</v>
      </c>
      <c r="C74" s="81">
        <v>5</v>
      </c>
      <c r="D74" s="169">
        <f>(Table3548[[#This Row],[Applications filed, 2025]]-Table3548[[#This Row],[Applications filed, 2024]])/Table3548[[#This Row],[Applications filed, 2024]]</f>
        <v>-0.16666666666666666</v>
      </c>
      <c r="F74" s="108"/>
    </row>
    <row r="75" spans="1:6" x14ac:dyDescent="0.2">
      <c r="A75" s="290" t="s">
        <v>248</v>
      </c>
      <c r="B75" s="81">
        <v>5</v>
      </c>
      <c r="C75" s="81">
        <v>4</v>
      </c>
      <c r="D75" s="169">
        <f>(Table3548[[#This Row],[Applications filed, 2025]]-Table3548[[#This Row],[Applications filed, 2024]])/Table3548[[#This Row],[Applications filed, 2024]]</f>
        <v>-0.2</v>
      </c>
      <c r="F75" s="108"/>
    </row>
    <row r="76" spans="1:6" x14ac:dyDescent="0.2">
      <c r="A76" s="290" t="s">
        <v>269</v>
      </c>
      <c r="B76" s="81">
        <v>4</v>
      </c>
      <c r="C76" s="81">
        <v>4</v>
      </c>
      <c r="D76" s="169">
        <f>(Table3548[[#This Row],[Applications filed, 2025]]-Table3548[[#This Row],[Applications filed, 2024]])/Table3548[[#This Row],[Applications filed, 2024]]</f>
        <v>0</v>
      </c>
      <c r="F76" s="108"/>
    </row>
    <row r="77" spans="1:6" x14ac:dyDescent="0.2">
      <c r="A77" s="290" t="s">
        <v>605</v>
      </c>
      <c r="B77" s="81">
        <v>1</v>
      </c>
      <c r="C77" s="81">
        <v>4</v>
      </c>
      <c r="D77" s="169">
        <f>(Table3548[[#This Row],[Applications filed, 2025]]-Table3548[[#This Row],[Applications filed, 2024]])/Table3548[[#This Row],[Applications filed, 2024]]</f>
        <v>3</v>
      </c>
      <c r="F77" s="108"/>
    </row>
    <row r="78" spans="1:6" x14ac:dyDescent="0.2">
      <c r="A78" s="290" t="s">
        <v>587</v>
      </c>
      <c r="B78" s="81">
        <v>0</v>
      </c>
      <c r="C78" s="81">
        <v>3</v>
      </c>
      <c r="D78" s="169"/>
      <c r="F78" s="108"/>
    </row>
    <row r="79" spans="1:6" x14ac:dyDescent="0.2">
      <c r="A79" s="290" t="s">
        <v>603</v>
      </c>
      <c r="B79" s="81">
        <v>0</v>
      </c>
      <c r="C79" s="81">
        <v>3</v>
      </c>
      <c r="D79" s="169"/>
      <c r="F79" s="108"/>
    </row>
    <row r="80" spans="1:6" x14ac:dyDescent="0.2">
      <c r="A80" s="290" t="s">
        <v>571</v>
      </c>
      <c r="B80" s="81">
        <v>14</v>
      </c>
      <c r="C80" s="81">
        <v>3</v>
      </c>
      <c r="D80" s="169">
        <f>(Table3548[[#This Row],[Applications filed, 2025]]-Table3548[[#This Row],[Applications filed, 2024]])/Table3548[[#This Row],[Applications filed, 2024]]</f>
        <v>-0.7857142857142857</v>
      </c>
      <c r="F80" s="108"/>
    </row>
    <row r="81" spans="1:7" x14ac:dyDescent="0.2">
      <c r="A81" s="290" t="s">
        <v>245</v>
      </c>
      <c r="B81" s="81">
        <v>0</v>
      </c>
      <c r="C81" s="81">
        <v>3</v>
      </c>
      <c r="D81" s="169"/>
      <c r="F81" s="108"/>
    </row>
    <row r="82" spans="1:7" x14ac:dyDescent="0.2">
      <c r="A82" s="290" t="s">
        <v>579</v>
      </c>
      <c r="B82" s="81">
        <v>0</v>
      </c>
      <c r="C82" s="81">
        <v>2</v>
      </c>
      <c r="D82" s="169"/>
      <c r="F82" s="108"/>
    </row>
    <row r="83" spans="1:7" x14ac:dyDescent="0.2">
      <c r="A83" s="290" t="s">
        <v>277</v>
      </c>
      <c r="B83" s="81">
        <v>1</v>
      </c>
      <c r="C83" s="81">
        <v>2</v>
      </c>
      <c r="D83" s="169">
        <f>(Table3548[[#This Row],[Applications filed, 2025]]-Table3548[[#This Row],[Applications filed, 2024]])/Table3548[[#This Row],[Applications filed, 2024]]</f>
        <v>1</v>
      </c>
      <c r="F83" s="108"/>
    </row>
    <row r="84" spans="1:7" x14ac:dyDescent="0.2">
      <c r="A84" s="290" t="s">
        <v>637</v>
      </c>
      <c r="B84" s="81">
        <v>0</v>
      </c>
      <c r="C84" s="81">
        <v>2</v>
      </c>
      <c r="D84" s="169"/>
      <c r="F84" s="108"/>
    </row>
    <row r="85" spans="1:7" x14ac:dyDescent="0.2">
      <c r="A85" s="290" t="s">
        <v>622</v>
      </c>
      <c r="B85" s="81">
        <v>0</v>
      </c>
      <c r="C85" s="81">
        <v>2</v>
      </c>
      <c r="D85" s="169"/>
      <c r="F85" s="108"/>
    </row>
    <row r="86" spans="1:7" x14ac:dyDescent="0.2">
      <c r="A86" s="290" t="s">
        <v>615</v>
      </c>
      <c r="B86" s="81">
        <v>1</v>
      </c>
      <c r="C86" s="81">
        <v>2</v>
      </c>
      <c r="D86" s="169">
        <f>(Table3548[[#This Row],[Applications filed, 2025]]-Table3548[[#This Row],[Applications filed, 2024]])/Table3548[[#This Row],[Applications filed, 2024]]</f>
        <v>1</v>
      </c>
      <c r="F86" s="108"/>
    </row>
    <row r="87" spans="1:7" x14ac:dyDescent="0.2">
      <c r="A87" s="290" t="s">
        <v>260</v>
      </c>
      <c r="B87" s="81">
        <v>5</v>
      </c>
      <c r="C87" s="81">
        <v>2</v>
      </c>
      <c r="D87" s="169">
        <f>(Table3548[[#This Row],[Applications filed, 2025]]-Table3548[[#This Row],[Applications filed, 2024]])/Table3548[[#This Row],[Applications filed, 2024]]</f>
        <v>-0.6</v>
      </c>
      <c r="F87" s="108"/>
    </row>
    <row r="88" spans="1:7" x14ac:dyDescent="0.2">
      <c r="A88" s="290" t="s">
        <v>264</v>
      </c>
      <c r="B88" s="81">
        <v>2</v>
      </c>
      <c r="C88" s="81">
        <v>2</v>
      </c>
      <c r="D88" s="169">
        <f>(Table3548[[#This Row],[Applications filed, 2025]]-Table3548[[#This Row],[Applications filed, 2024]])/Table3548[[#This Row],[Applications filed, 2024]]</f>
        <v>0</v>
      </c>
      <c r="F88" s="108"/>
    </row>
    <row r="89" spans="1:7" x14ac:dyDescent="0.2">
      <c r="A89" s="290" t="s">
        <v>601</v>
      </c>
      <c r="B89" s="81">
        <v>0</v>
      </c>
      <c r="C89" s="81">
        <v>2</v>
      </c>
      <c r="D89" s="169"/>
      <c r="F89" s="108"/>
    </row>
    <row r="90" spans="1:7" x14ac:dyDescent="0.2">
      <c r="A90" s="140" t="s">
        <v>230</v>
      </c>
      <c r="B90" s="81">
        <v>0</v>
      </c>
      <c r="C90" s="81">
        <v>2</v>
      </c>
      <c r="D90" s="169"/>
      <c r="F90" s="108"/>
    </row>
    <row r="91" spans="1:7" x14ac:dyDescent="0.2">
      <c r="A91" s="290" t="s">
        <v>238</v>
      </c>
      <c r="B91" s="81">
        <v>1</v>
      </c>
      <c r="C91" s="81">
        <v>2</v>
      </c>
      <c r="D91" s="169">
        <f>(Table3548[[#This Row],[Applications filed, 2025]]-Table3548[[#This Row],[Applications filed, 2024]])/Table3548[[#This Row],[Applications filed, 2024]]</f>
        <v>1</v>
      </c>
      <c r="F91" s="108"/>
    </row>
    <row r="92" spans="1:7" x14ac:dyDescent="0.2">
      <c r="A92" s="290" t="s">
        <v>846</v>
      </c>
      <c r="B92" s="81">
        <v>0</v>
      </c>
      <c r="C92" s="81">
        <v>1</v>
      </c>
      <c r="D92" s="169"/>
      <c r="F92" s="108"/>
    </row>
    <row r="93" spans="1:7" x14ac:dyDescent="0.2">
      <c r="A93" s="290" t="s">
        <v>224</v>
      </c>
      <c r="B93" s="81">
        <v>1</v>
      </c>
      <c r="C93" s="81">
        <v>1</v>
      </c>
      <c r="D93" s="169">
        <f>(Table3548[[#This Row],[Applications filed, 2025]]-Table3548[[#This Row],[Applications filed, 2024]])/Table3548[[#This Row],[Applications filed, 2024]]</f>
        <v>0</v>
      </c>
      <c r="E93" s="112"/>
      <c r="F93" s="108"/>
      <c r="G93" s="112"/>
    </row>
    <row r="94" spans="1:7" x14ac:dyDescent="0.2">
      <c r="A94" s="290" t="s">
        <v>628</v>
      </c>
      <c r="B94" s="81">
        <v>1</v>
      </c>
      <c r="C94" s="81">
        <v>1</v>
      </c>
      <c r="D94" s="169">
        <f>(Table3548[[#This Row],[Applications filed, 2025]]-Table3548[[#This Row],[Applications filed, 2024]])/Table3548[[#This Row],[Applications filed, 2024]]</f>
        <v>0</v>
      </c>
      <c r="F94" s="108"/>
    </row>
    <row r="95" spans="1:7" x14ac:dyDescent="0.2">
      <c r="A95" s="290" t="s">
        <v>600</v>
      </c>
      <c r="B95" s="81">
        <v>0</v>
      </c>
      <c r="C95" s="81">
        <v>1</v>
      </c>
      <c r="D95" s="169"/>
      <c r="F95" s="108"/>
    </row>
    <row r="96" spans="1:7" x14ac:dyDescent="0.2">
      <c r="A96" s="290" t="s">
        <v>242</v>
      </c>
      <c r="B96" s="81">
        <v>1</v>
      </c>
      <c r="C96" s="81">
        <v>1</v>
      </c>
      <c r="D96" s="169">
        <f>(Table3548[[#This Row],[Applications filed, 2025]]-Table3548[[#This Row],[Applications filed, 2024]])/Table3548[[#This Row],[Applications filed, 2024]]</f>
        <v>0</v>
      </c>
      <c r="F96" s="108"/>
    </row>
    <row r="97" spans="1:6" x14ac:dyDescent="0.2">
      <c r="A97" s="290" t="s">
        <v>604</v>
      </c>
      <c r="B97" s="81">
        <v>0</v>
      </c>
      <c r="C97" s="81">
        <v>1</v>
      </c>
      <c r="D97" s="169"/>
      <c r="F97" s="108"/>
    </row>
    <row r="98" spans="1:6" x14ac:dyDescent="0.2">
      <c r="A98" s="290" t="s">
        <v>247</v>
      </c>
      <c r="B98" s="81">
        <v>1</v>
      </c>
      <c r="C98" s="81">
        <v>1</v>
      </c>
      <c r="D98" s="169">
        <f>(Table3548[[#This Row],[Applications filed, 2025]]-Table3548[[#This Row],[Applications filed, 2024]])/Table3548[[#This Row],[Applications filed, 2024]]</f>
        <v>0</v>
      </c>
      <c r="F98" s="108"/>
    </row>
    <row r="99" spans="1:6" x14ac:dyDescent="0.2">
      <c r="A99" s="290" t="s">
        <v>620</v>
      </c>
      <c r="B99" s="81">
        <v>0</v>
      </c>
      <c r="C99" s="81">
        <v>1</v>
      </c>
      <c r="D99" s="169"/>
      <c r="F99" s="108"/>
    </row>
    <row r="100" spans="1:6" x14ac:dyDescent="0.2">
      <c r="A100" s="290" t="s">
        <v>250</v>
      </c>
      <c r="B100" s="81">
        <v>0</v>
      </c>
      <c r="C100" s="81">
        <v>1</v>
      </c>
      <c r="D100" s="169"/>
      <c r="F100" s="108"/>
    </row>
    <row r="101" spans="1:6" x14ac:dyDescent="0.2">
      <c r="A101" s="290" t="s">
        <v>586</v>
      </c>
      <c r="B101" s="81">
        <v>9</v>
      </c>
      <c r="C101" s="81">
        <v>1</v>
      </c>
      <c r="D101" s="169">
        <f>(Table3548[[#This Row],[Applications filed, 2025]]-Table3548[[#This Row],[Applications filed, 2024]])/Table3548[[#This Row],[Applications filed, 2024]]</f>
        <v>-0.88888888888888884</v>
      </c>
      <c r="F101" s="108"/>
    </row>
    <row r="102" spans="1:6" x14ac:dyDescent="0.2">
      <c r="A102" s="290" t="s">
        <v>265</v>
      </c>
      <c r="B102" s="81">
        <v>0</v>
      </c>
      <c r="C102" s="81">
        <v>1</v>
      </c>
      <c r="D102" s="169"/>
      <c r="F102" s="108"/>
    </row>
    <row r="103" spans="1:6" x14ac:dyDescent="0.2">
      <c r="A103" s="290" t="s">
        <v>847</v>
      </c>
      <c r="B103" s="81">
        <v>0</v>
      </c>
      <c r="C103" s="81">
        <v>1</v>
      </c>
      <c r="D103" s="169"/>
      <c r="F103" s="108"/>
    </row>
    <row r="104" spans="1:6" x14ac:dyDescent="0.2">
      <c r="A104" s="290" t="s">
        <v>602</v>
      </c>
      <c r="B104" s="81">
        <v>4</v>
      </c>
      <c r="C104" s="81">
        <v>1</v>
      </c>
      <c r="D104" s="169">
        <f>(Table3548[[#This Row],[Applications filed, 2025]]-Table3548[[#This Row],[Applications filed, 2024]])/Table3548[[#This Row],[Applications filed, 2024]]</f>
        <v>-0.75</v>
      </c>
      <c r="F104" s="108"/>
    </row>
    <row r="105" spans="1:6" x14ac:dyDescent="0.2">
      <c r="A105" s="290" t="s">
        <v>585</v>
      </c>
      <c r="B105" s="81">
        <v>0</v>
      </c>
      <c r="C105" s="81">
        <v>1</v>
      </c>
      <c r="D105" s="169"/>
      <c r="F105" s="108"/>
    </row>
    <row r="106" spans="1:6" x14ac:dyDescent="0.2">
      <c r="A106" s="290" t="s">
        <v>592</v>
      </c>
      <c r="B106" s="81">
        <v>0</v>
      </c>
      <c r="C106" s="81">
        <v>1</v>
      </c>
      <c r="D106" s="169"/>
      <c r="F106" s="108"/>
    </row>
    <row r="107" spans="1:6" x14ac:dyDescent="0.2">
      <c r="A107" s="290" t="s">
        <v>257</v>
      </c>
      <c r="B107" s="81">
        <v>1</v>
      </c>
      <c r="C107" s="81">
        <v>0</v>
      </c>
      <c r="D107" s="169">
        <f>(Table3548[[#This Row],[Applications filed, 2025]]-Table3548[[#This Row],[Applications filed, 2024]])/Table3548[[#This Row],[Applications filed, 2024]]</f>
        <v>-1</v>
      </c>
      <c r="F107" s="108"/>
    </row>
    <row r="108" spans="1:6" x14ac:dyDescent="0.2">
      <c r="A108" s="290" t="s">
        <v>583</v>
      </c>
      <c r="B108" s="81">
        <v>1</v>
      </c>
      <c r="C108" s="81">
        <v>0</v>
      </c>
      <c r="D108" s="169">
        <f>(Table3548[[#This Row],[Applications filed, 2025]]-Table3548[[#This Row],[Applications filed, 2024]])/Table3548[[#This Row],[Applications filed, 2024]]</f>
        <v>-1</v>
      </c>
      <c r="F108" s="108"/>
    </row>
    <row r="109" spans="1:6" x14ac:dyDescent="0.2">
      <c r="A109" s="290" t="s">
        <v>223</v>
      </c>
      <c r="B109" s="81">
        <v>2</v>
      </c>
      <c r="C109" s="81">
        <v>0</v>
      </c>
      <c r="D109" s="169">
        <f>(Table3548[[#This Row],[Applications filed, 2025]]-Table3548[[#This Row],[Applications filed, 2024]])/Table3548[[#This Row],[Applications filed, 2024]]</f>
        <v>-1</v>
      </c>
      <c r="F109" s="108"/>
    </row>
    <row r="110" spans="1:6" x14ac:dyDescent="0.2">
      <c r="A110" s="290" t="s">
        <v>207</v>
      </c>
      <c r="B110" s="81">
        <v>4</v>
      </c>
      <c r="C110" s="81">
        <v>0</v>
      </c>
      <c r="D110" s="169">
        <f>(Table3548[[#This Row],[Applications filed, 2025]]-Table3548[[#This Row],[Applications filed, 2024]])/Table3548[[#This Row],[Applications filed, 2024]]</f>
        <v>-1</v>
      </c>
      <c r="F110" s="108"/>
    </row>
    <row r="111" spans="1:6" x14ac:dyDescent="0.2">
      <c r="A111" s="290" t="s">
        <v>271</v>
      </c>
      <c r="B111" s="81">
        <v>3</v>
      </c>
      <c r="C111" s="81">
        <v>0</v>
      </c>
      <c r="D111" s="169">
        <f>(Table3548[[#This Row],[Applications filed, 2025]]-Table3548[[#This Row],[Applications filed, 2024]])/Table3548[[#This Row],[Applications filed, 2024]]</f>
        <v>-1</v>
      </c>
      <c r="F111" s="108"/>
    </row>
    <row r="112" spans="1:6" x14ac:dyDescent="0.2">
      <c r="A112" s="290" t="s">
        <v>253</v>
      </c>
      <c r="B112" s="81">
        <v>2</v>
      </c>
      <c r="C112" s="81">
        <v>0</v>
      </c>
      <c r="D112" s="169">
        <f>(Table3548[[#This Row],[Applications filed, 2025]]-Table3548[[#This Row],[Applications filed, 2024]])/Table3548[[#This Row],[Applications filed, 2024]]</f>
        <v>-1</v>
      </c>
      <c r="F112" s="108"/>
    </row>
    <row r="113" spans="1:4" x14ac:dyDescent="0.2">
      <c r="A113" s="290" t="s">
        <v>274</v>
      </c>
      <c r="B113" s="81">
        <v>1</v>
      </c>
      <c r="C113" s="81">
        <v>0</v>
      </c>
      <c r="D113" s="169">
        <f>(Table3548[[#This Row],[Applications filed, 2025]]-Table3548[[#This Row],[Applications filed, 2024]])/Table3548[[#This Row],[Applications filed, 2024]]</f>
        <v>-1</v>
      </c>
    </row>
    <row r="114" spans="1:4" x14ac:dyDescent="0.2">
      <c r="A114" s="291"/>
      <c r="B114" s="142"/>
      <c r="C114" s="142"/>
      <c r="D114" s="226"/>
    </row>
    <row r="115" spans="1:4" x14ac:dyDescent="0.2">
      <c r="A115" s="74"/>
      <c r="B115" s="74"/>
      <c r="C115" s="76"/>
      <c r="D115" s="76" t="s">
        <v>137</v>
      </c>
    </row>
    <row r="116" spans="1:4" x14ac:dyDescent="0.2">
      <c r="A116" s="77" t="s">
        <v>97</v>
      </c>
    </row>
    <row r="117" spans="1:4" x14ac:dyDescent="0.2">
      <c r="A117" s="112" t="s">
        <v>848</v>
      </c>
      <c r="B117" s="112"/>
      <c r="C117" s="112"/>
      <c r="D117" s="112"/>
    </row>
  </sheetData>
  <hyperlinks>
    <hyperlink ref="E1" location="Contents!A1" display="Contents" xr:uid="{3A7E13EE-2D07-40BA-88D3-E9FE807616A7}"/>
    <hyperlink ref="E2" location="Notes!A1" display="Notes" xr:uid="{FCA6D947-3B08-4219-8493-8DA67165E29B}"/>
  </hyperlinks>
  <pageMargins left="0.7" right="0.7" top="0.75" bottom="0.75" header="0.3" footer="0.3"/>
  <pageSetup orientation="portrait" r:id="rId1"/>
  <tableParts count="1">
    <tablePart r:id="rId2"/>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19016-A4B3-436D-8611-17C230DD6A4D}">
  <dimension ref="A1:G41"/>
  <sheetViews>
    <sheetView workbookViewId="0">
      <selection activeCell="C6" sqref="C6"/>
    </sheetView>
  </sheetViews>
  <sheetFormatPr defaultColWidth="8.77734375" defaultRowHeight="15" x14ac:dyDescent="0.2"/>
  <cols>
    <col min="1" max="1" width="20.21875" style="69" customWidth="1"/>
    <col min="2" max="2" width="39.6640625" style="69" bestFit="1" customWidth="1"/>
    <col min="3" max="3" width="15.77734375" style="69" customWidth="1"/>
    <col min="4" max="4" width="14.5546875" style="69" customWidth="1"/>
    <col min="5" max="5" width="15.21875" style="69" customWidth="1"/>
    <col min="6" max="16384" width="8.77734375" style="69"/>
  </cols>
  <sheetData>
    <row r="1" spans="1:7" ht="15.75" x14ac:dyDescent="0.25">
      <c r="A1" s="67" t="s">
        <v>849</v>
      </c>
      <c r="B1" s="67"/>
      <c r="C1" s="67"/>
      <c r="D1" s="67"/>
      <c r="E1" s="71"/>
      <c r="F1" s="70" t="s">
        <v>122</v>
      </c>
    </row>
    <row r="2" spans="1:7" x14ac:dyDescent="0.2">
      <c r="A2" s="71" t="s">
        <v>283</v>
      </c>
      <c r="B2" s="71"/>
      <c r="C2" s="71"/>
      <c r="D2" s="71"/>
      <c r="E2" s="71"/>
      <c r="F2" s="70" t="s">
        <v>97</v>
      </c>
    </row>
    <row r="3" spans="1:7" ht="28.5" customHeight="1" x14ac:dyDescent="0.25">
      <c r="A3" s="109" t="s">
        <v>850</v>
      </c>
      <c r="B3" s="139" t="s">
        <v>851</v>
      </c>
      <c r="C3" s="143" t="s">
        <v>564</v>
      </c>
      <c r="D3" s="143" t="s">
        <v>550</v>
      </c>
      <c r="E3" s="143" t="s">
        <v>134</v>
      </c>
    </row>
    <row r="4" spans="1:7" ht="31.5" customHeight="1" x14ac:dyDescent="0.2">
      <c r="A4" s="50"/>
      <c r="B4" s="203" t="s">
        <v>852</v>
      </c>
      <c r="C4" s="228">
        <f>SUM(C5:C37)</f>
        <v>63173</v>
      </c>
      <c r="D4" s="228">
        <f>SUM(D5:D37)</f>
        <v>64268</v>
      </c>
      <c r="E4" s="356">
        <f>(Table3849[[#This Row],[Applications filed, 2025]]-Table3849[[#This Row],[Applications filed, 2024]])/Table3849[[#This Row],[Applications filed, 2024]]</f>
        <v>1.7333354439396577E-2</v>
      </c>
    </row>
    <row r="5" spans="1:7" ht="18.75" customHeight="1" x14ac:dyDescent="0.2">
      <c r="A5" s="82">
        <v>1</v>
      </c>
      <c r="B5" s="170" t="s">
        <v>853</v>
      </c>
      <c r="C5" s="357">
        <v>251</v>
      </c>
      <c r="D5" s="357">
        <v>403</v>
      </c>
      <c r="E5" s="358">
        <f>(Table3849[[#This Row],[Applications filed, 2025]]-Table3849[[#This Row],[Applications filed, 2024]])/Table3849[[#This Row],[Applications filed, 2024]]</f>
        <v>0.60557768924302791</v>
      </c>
      <c r="G5" s="238"/>
    </row>
    <row r="6" spans="1:7" x14ac:dyDescent="0.2">
      <c r="A6" s="29">
        <v>2</v>
      </c>
      <c r="B6" s="144" t="s">
        <v>854</v>
      </c>
      <c r="C6" s="357">
        <v>5552</v>
      </c>
      <c r="D6" s="357">
        <v>5524</v>
      </c>
      <c r="E6" s="358">
        <f>(Table3849[[#This Row],[Applications filed, 2025]]-Table3849[[#This Row],[Applications filed, 2024]])/Table3849[[#This Row],[Applications filed, 2024]]</f>
        <v>-5.0432276657060519E-3</v>
      </c>
      <c r="G6" s="238"/>
    </row>
    <row r="7" spans="1:7" x14ac:dyDescent="0.2">
      <c r="A7" s="29">
        <v>3</v>
      </c>
      <c r="B7" s="144" t="s">
        <v>855</v>
      </c>
      <c r="C7" s="357">
        <v>2285</v>
      </c>
      <c r="D7" s="357">
        <v>2230</v>
      </c>
      <c r="E7" s="358">
        <f>(Table3849[[#This Row],[Applications filed, 2025]]-Table3849[[#This Row],[Applications filed, 2024]])/Table3849[[#This Row],[Applications filed, 2024]]</f>
        <v>-2.4070021881838075E-2</v>
      </c>
      <c r="G7" s="238"/>
    </row>
    <row r="8" spans="1:7" x14ac:dyDescent="0.2">
      <c r="A8" s="29">
        <v>4</v>
      </c>
      <c r="B8" s="144" t="s">
        <v>856</v>
      </c>
      <c r="C8" s="357">
        <v>627</v>
      </c>
      <c r="D8" s="357">
        <v>569</v>
      </c>
      <c r="E8" s="358">
        <f>(Table3849[[#This Row],[Applications filed, 2025]]-Table3849[[#This Row],[Applications filed, 2024]])/Table3849[[#This Row],[Applications filed, 2024]]</f>
        <v>-9.2503987240829352E-2</v>
      </c>
      <c r="G8" s="238"/>
    </row>
    <row r="9" spans="1:7" x14ac:dyDescent="0.2">
      <c r="A9" s="29">
        <v>5</v>
      </c>
      <c r="B9" s="144" t="s">
        <v>857</v>
      </c>
      <c r="C9" s="357">
        <v>525</v>
      </c>
      <c r="D9" s="357">
        <v>507</v>
      </c>
      <c r="E9" s="358">
        <f>(Table3849[[#This Row],[Applications filed, 2025]]-Table3849[[#This Row],[Applications filed, 2024]])/Table3849[[#This Row],[Applications filed, 2024]]</f>
        <v>-3.4285714285714287E-2</v>
      </c>
      <c r="G9" s="238"/>
    </row>
    <row r="10" spans="1:7" x14ac:dyDescent="0.2">
      <c r="A10" s="29">
        <v>6</v>
      </c>
      <c r="B10" s="144" t="s">
        <v>858</v>
      </c>
      <c r="C10" s="357">
        <v>4788</v>
      </c>
      <c r="D10" s="357">
        <v>6446</v>
      </c>
      <c r="E10" s="358">
        <f>(Table3849[[#This Row],[Applications filed, 2025]]-Table3849[[#This Row],[Applications filed, 2024]])/Table3849[[#This Row],[Applications filed, 2024]]</f>
        <v>0.34628237259816208</v>
      </c>
      <c r="G10" s="238"/>
    </row>
    <row r="11" spans="1:7" x14ac:dyDescent="0.2">
      <c r="A11" s="29">
        <v>7</v>
      </c>
      <c r="B11" s="144" t="s">
        <v>859</v>
      </c>
      <c r="C11" s="357">
        <v>3220</v>
      </c>
      <c r="D11" s="357">
        <v>3082</v>
      </c>
      <c r="E11" s="358">
        <f>(Table3849[[#This Row],[Applications filed, 2025]]-Table3849[[#This Row],[Applications filed, 2024]])/Table3849[[#This Row],[Applications filed, 2024]]</f>
        <v>-4.2857142857142858E-2</v>
      </c>
      <c r="G11" s="238"/>
    </row>
    <row r="12" spans="1:7" x14ac:dyDescent="0.2">
      <c r="A12" s="29">
        <v>8</v>
      </c>
      <c r="B12" s="144" t="s">
        <v>860</v>
      </c>
      <c r="C12" s="357">
        <v>2729</v>
      </c>
      <c r="D12" s="357">
        <v>2742</v>
      </c>
      <c r="E12" s="358">
        <f>(Table3849[[#This Row],[Applications filed, 2025]]-Table3849[[#This Row],[Applications filed, 2024]])/Table3849[[#This Row],[Applications filed, 2024]]</f>
        <v>4.7636496885305971E-3</v>
      </c>
      <c r="G12" s="238"/>
    </row>
    <row r="13" spans="1:7" x14ac:dyDescent="0.2">
      <c r="A13" s="29">
        <v>9</v>
      </c>
      <c r="B13" s="144" t="s">
        <v>861</v>
      </c>
      <c r="C13" s="357">
        <v>3102</v>
      </c>
      <c r="D13" s="357">
        <v>3018</v>
      </c>
      <c r="E13" s="358">
        <f>(Table3849[[#This Row],[Applications filed, 2025]]-Table3849[[#This Row],[Applications filed, 2024]])/Table3849[[#This Row],[Applications filed, 2024]]</f>
        <v>-2.7079303675048357E-2</v>
      </c>
      <c r="G13" s="238"/>
    </row>
    <row r="14" spans="1:7" x14ac:dyDescent="0.2">
      <c r="A14" s="29">
        <v>10</v>
      </c>
      <c r="B14" s="144" t="s">
        <v>862</v>
      </c>
      <c r="C14" s="357">
        <v>1461</v>
      </c>
      <c r="D14" s="357">
        <v>1639</v>
      </c>
      <c r="E14" s="358">
        <f>(Table3849[[#This Row],[Applications filed, 2025]]-Table3849[[#This Row],[Applications filed, 2024]])/Table3849[[#This Row],[Applications filed, 2024]]</f>
        <v>0.1218343600273785</v>
      </c>
      <c r="G14" s="238"/>
    </row>
    <row r="15" spans="1:7" x14ac:dyDescent="0.2">
      <c r="A15" s="29">
        <v>11</v>
      </c>
      <c r="B15" s="144" t="s">
        <v>863</v>
      </c>
      <c r="C15" s="357">
        <v>2417</v>
      </c>
      <c r="D15" s="357">
        <v>2912</v>
      </c>
      <c r="E15" s="358">
        <f>(Table3849[[#This Row],[Applications filed, 2025]]-Table3849[[#This Row],[Applications filed, 2024]])/Table3849[[#This Row],[Applications filed, 2024]]</f>
        <v>0.20479933802234174</v>
      </c>
      <c r="G15" s="238"/>
    </row>
    <row r="16" spans="1:7" x14ac:dyDescent="0.2">
      <c r="A16" s="29">
        <v>12</v>
      </c>
      <c r="B16" s="144" t="s">
        <v>864</v>
      </c>
      <c r="C16" s="357">
        <v>2643</v>
      </c>
      <c r="D16" s="357">
        <v>2716</v>
      </c>
      <c r="E16" s="358">
        <f>(Table3849[[#This Row],[Applications filed, 2025]]-Table3849[[#This Row],[Applications filed, 2024]])/Table3849[[#This Row],[Applications filed, 2024]]</f>
        <v>2.7620128641695045E-2</v>
      </c>
      <c r="G16" s="238"/>
    </row>
    <row r="17" spans="1:7" x14ac:dyDescent="0.2">
      <c r="A17" s="29">
        <v>13</v>
      </c>
      <c r="B17" s="144" t="s">
        <v>865</v>
      </c>
      <c r="C17" s="357">
        <v>1959</v>
      </c>
      <c r="D17" s="357">
        <v>1554</v>
      </c>
      <c r="E17" s="358">
        <f>(Table3849[[#This Row],[Applications filed, 2025]]-Table3849[[#This Row],[Applications filed, 2024]])/Table3849[[#This Row],[Applications filed, 2024]]</f>
        <v>-0.20673813169984687</v>
      </c>
      <c r="G17" s="238"/>
    </row>
    <row r="18" spans="1:7" x14ac:dyDescent="0.2">
      <c r="A18" s="29">
        <v>14</v>
      </c>
      <c r="B18" s="144" t="s">
        <v>866</v>
      </c>
      <c r="C18" s="357">
        <v>5581</v>
      </c>
      <c r="D18" s="357">
        <v>5223</v>
      </c>
      <c r="E18" s="358">
        <f>(Table3849[[#This Row],[Applications filed, 2025]]-Table3849[[#This Row],[Applications filed, 2024]])/Table3849[[#This Row],[Applications filed, 2024]]</f>
        <v>-6.4146210356566924E-2</v>
      </c>
      <c r="G18" s="238"/>
    </row>
    <row r="19" spans="1:7" x14ac:dyDescent="0.2">
      <c r="A19" s="29">
        <v>15</v>
      </c>
      <c r="B19" s="144" t="s">
        <v>867</v>
      </c>
      <c r="C19" s="357">
        <v>1300</v>
      </c>
      <c r="D19" s="357">
        <v>1223</v>
      </c>
      <c r="E19" s="358">
        <f>(Table3849[[#This Row],[Applications filed, 2025]]-Table3849[[#This Row],[Applications filed, 2024]])/Table3849[[#This Row],[Applications filed, 2024]]</f>
        <v>-5.9230769230769233E-2</v>
      </c>
      <c r="G19" s="238"/>
    </row>
    <row r="20" spans="1:7" x14ac:dyDescent="0.2">
      <c r="A20" s="29">
        <v>16</v>
      </c>
      <c r="B20" s="144" t="s">
        <v>868</v>
      </c>
      <c r="C20" s="357">
        <v>741</v>
      </c>
      <c r="D20" s="357">
        <v>781</v>
      </c>
      <c r="E20" s="358">
        <f>(Table3849[[#This Row],[Applications filed, 2025]]-Table3849[[#This Row],[Applications filed, 2024]])/Table3849[[#This Row],[Applications filed, 2024]]</f>
        <v>5.3981106612685563E-2</v>
      </c>
      <c r="G20" s="238"/>
    </row>
    <row r="21" spans="1:7" x14ac:dyDescent="0.2">
      <c r="A21" s="29">
        <v>17</v>
      </c>
      <c r="B21" s="144" t="s">
        <v>869</v>
      </c>
      <c r="C21" s="357">
        <v>67</v>
      </c>
      <c r="D21" s="357">
        <v>78</v>
      </c>
      <c r="E21" s="358">
        <f>(Table3849[[#This Row],[Applications filed, 2025]]-Table3849[[#This Row],[Applications filed, 2024]])/Table3849[[#This Row],[Applications filed, 2024]]</f>
        <v>0.16417910447761194</v>
      </c>
      <c r="G21" s="238"/>
    </row>
    <row r="22" spans="1:7" x14ac:dyDescent="0.2">
      <c r="A22" s="29">
        <v>18</v>
      </c>
      <c r="B22" s="144" t="s">
        <v>870</v>
      </c>
      <c r="C22" s="357">
        <v>86</v>
      </c>
      <c r="D22" s="357">
        <v>88</v>
      </c>
      <c r="E22" s="358">
        <f>(Table3849[[#This Row],[Applications filed, 2025]]-Table3849[[#This Row],[Applications filed, 2024]])/Table3849[[#This Row],[Applications filed, 2024]]</f>
        <v>2.3255813953488372E-2</v>
      </c>
      <c r="G22" s="238"/>
    </row>
    <row r="23" spans="1:7" x14ac:dyDescent="0.2">
      <c r="A23" s="29">
        <v>19</v>
      </c>
      <c r="B23" s="144" t="s">
        <v>871</v>
      </c>
      <c r="C23" s="357">
        <v>3199</v>
      </c>
      <c r="D23" s="357">
        <v>1922</v>
      </c>
      <c r="E23" s="358">
        <f>(Table3849[[#This Row],[Applications filed, 2025]]-Table3849[[#This Row],[Applications filed, 2024]])/Table3849[[#This Row],[Applications filed, 2024]]</f>
        <v>-0.39918724601437949</v>
      </c>
      <c r="G23" s="238"/>
    </row>
    <row r="24" spans="1:7" x14ac:dyDescent="0.2">
      <c r="A24" s="29">
        <v>20</v>
      </c>
      <c r="B24" s="144" t="s">
        <v>872</v>
      </c>
      <c r="C24" s="357">
        <v>289</v>
      </c>
      <c r="D24" s="357">
        <v>444</v>
      </c>
      <c r="E24" s="358">
        <f>(Table3849[[#This Row],[Applications filed, 2025]]-Table3849[[#This Row],[Applications filed, 2024]])/Table3849[[#This Row],[Applications filed, 2024]]</f>
        <v>0.53633217993079585</v>
      </c>
      <c r="G24" s="238"/>
    </row>
    <row r="25" spans="1:7" x14ac:dyDescent="0.2">
      <c r="A25" s="29">
        <v>21</v>
      </c>
      <c r="B25" s="144" t="s">
        <v>873</v>
      </c>
      <c r="C25" s="357">
        <v>3911</v>
      </c>
      <c r="D25" s="357">
        <v>4911</v>
      </c>
      <c r="E25" s="358">
        <f>(Table3849[[#This Row],[Applications filed, 2025]]-Table3849[[#This Row],[Applications filed, 2024]])/Table3849[[#This Row],[Applications filed, 2024]]</f>
        <v>0.25568908207619534</v>
      </c>
      <c r="G25" s="238"/>
    </row>
    <row r="26" spans="1:7" x14ac:dyDescent="0.2">
      <c r="A26" s="29">
        <v>22</v>
      </c>
      <c r="B26" s="144" t="s">
        <v>874</v>
      </c>
      <c r="C26" s="357">
        <v>285</v>
      </c>
      <c r="D26" s="357">
        <v>268</v>
      </c>
      <c r="E26" s="358">
        <f>(Table3849[[#This Row],[Applications filed, 2025]]-Table3849[[#This Row],[Applications filed, 2024]])/Table3849[[#This Row],[Applications filed, 2024]]</f>
        <v>-5.9649122807017542E-2</v>
      </c>
      <c r="G26" s="238"/>
    </row>
    <row r="27" spans="1:7" x14ac:dyDescent="0.2">
      <c r="A27" s="29">
        <v>23</v>
      </c>
      <c r="B27" s="144" t="s">
        <v>875</v>
      </c>
      <c r="C27" s="357">
        <v>2000</v>
      </c>
      <c r="D27" s="357">
        <v>2120</v>
      </c>
      <c r="E27" s="358">
        <f>(Table3849[[#This Row],[Applications filed, 2025]]-Table3849[[#This Row],[Applications filed, 2024]])/Table3849[[#This Row],[Applications filed, 2024]]</f>
        <v>0.06</v>
      </c>
      <c r="G27" s="238"/>
    </row>
    <row r="28" spans="1:7" x14ac:dyDescent="0.2">
      <c r="A28" s="29">
        <v>24</v>
      </c>
      <c r="B28" s="144" t="s">
        <v>876</v>
      </c>
      <c r="C28" s="357">
        <v>2107</v>
      </c>
      <c r="D28" s="357">
        <v>2431</v>
      </c>
      <c r="E28" s="358">
        <f>(Table3849[[#This Row],[Applications filed, 2025]]-Table3849[[#This Row],[Applications filed, 2024]])/Table3849[[#This Row],[Applications filed, 2024]]</f>
        <v>0.15377313716184149</v>
      </c>
      <c r="G28" s="238"/>
    </row>
    <row r="29" spans="1:7" x14ac:dyDescent="0.2">
      <c r="A29" s="29">
        <v>25</v>
      </c>
      <c r="B29" s="144" t="s">
        <v>877</v>
      </c>
      <c r="C29" s="357">
        <v>1338</v>
      </c>
      <c r="D29" s="357">
        <v>1306</v>
      </c>
      <c r="E29" s="358">
        <f>(Table3849[[#This Row],[Applications filed, 2025]]-Table3849[[#This Row],[Applications filed, 2024]])/Table3849[[#This Row],[Applications filed, 2024]]</f>
        <v>-2.391629297458894E-2</v>
      </c>
      <c r="G29" s="238"/>
    </row>
    <row r="30" spans="1:7" x14ac:dyDescent="0.2">
      <c r="A30" s="29">
        <v>26</v>
      </c>
      <c r="B30" s="144" t="s">
        <v>878</v>
      </c>
      <c r="C30" s="357">
        <v>3270</v>
      </c>
      <c r="D30" s="357">
        <v>3305</v>
      </c>
      <c r="E30" s="358">
        <f>(Table3849[[#This Row],[Applications filed, 2025]]-Table3849[[#This Row],[Applications filed, 2024]])/Table3849[[#This Row],[Applications filed, 2024]]</f>
        <v>1.0703363914373088E-2</v>
      </c>
      <c r="G30" s="238"/>
    </row>
    <row r="31" spans="1:7" x14ac:dyDescent="0.2">
      <c r="A31" s="29">
        <v>27</v>
      </c>
      <c r="B31" s="144" t="s">
        <v>879</v>
      </c>
      <c r="C31" s="357">
        <v>409</v>
      </c>
      <c r="D31" s="357">
        <v>491</v>
      </c>
      <c r="E31" s="358">
        <f>(Table3849[[#This Row],[Applications filed, 2025]]-Table3849[[#This Row],[Applications filed, 2024]])/Table3849[[#This Row],[Applications filed, 2024]]</f>
        <v>0.20048899755501223</v>
      </c>
      <c r="G31" s="238"/>
    </row>
    <row r="32" spans="1:7" x14ac:dyDescent="0.2">
      <c r="A32" s="29">
        <v>28</v>
      </c>
      <c r="B32" s="144" t="s">
        <v>880</v>
      </c>
      <c r="C32" s="357">
        <v>1953</v>
      </c>
      <c r="D32" s="357">
        <v>2227</v>
      </c>
      <c r="E32" s="358">
        <f>(Table3849[[#This Row],[Applications filed, 2025]]-Table3849[[#This Row],[Applications filed, 2024]])/Table3849[[#This Row],[Applications filed, 2024]]</f>
        <v>0.14029697900665641</v>
      </c>
      <c r="G32" s="238"/>
    </row>
    <row r="33" spans="1:7" x14ac:dyDescent="0.2">
      <c r="A33" s="29">
        <v>29</v>
      </c>
      <c r="B33" s="144" t="s">
        <v>881</v>
      </c>
      <c r="C33" s="357">
        <v>80</v>
      </c>
      <c r="D33" s="357">
        <v>96</v>
      </c>
      <c r="E33" s="358">
        <f>(Table3849[[#This Row],[Applications filed, 2025]]-Table3849[[#This Row],[Applications filed, 2024]])/Table3849[[#This Row],[Applications filed, 2024]]</f>
        <v>0.2</v>
      </c>
      <c r="G33" s="238"/>
    </row>
    <row r="34" spans="1:7" x14ac:dyDescent="0.2">
      <c r="A34" s="29">
        <v>30</v>
      </c>
      <c r="B34" s="144" t="s">
        <v>882</v>
      </c>
      <c r="C34" s="357">
        <v>1232</v>
      </c>
      <c r="D34" s="357">
        <v>1089</v>
      </c>
      <c r="E34" s="358">
        <f>(Table3849[[#This Row],[Applications filed, 2025]]-Table3849[[#This Row],[Applications filed, 2024]])/Table3849[[#This Row],[Applications filed, 2024]]</f>
        <v>-0.11607142857142858</v>
      </c>
      <c r="G34" s="238"/>
    </row>
    <row r="35" spans="1:7" x14ac:dyDescent="0.2">
      <c r="A35" s="29">
        <v>31</v>
      </c>
      <c r="B35" s="144" t="s">
        <v>883</v>
      </c>
      <c r="C35" s="357">
        <v>181</v>
      </c>
      <c r="D35" s="357">
        <v>161</v>
      </c>
      <c r="E35" s="358">
        <f>(Table3849[[#This Row],[Applications filed, 2025]]-Table3849[[#This Row],[Applications filed, 2024]])/Table3849[[#This Row],[Applications filed, 2024]]</f>
        <v>-0.11049723756906077</v>
      </c>
      <c r="G35" s="238"/>
    </row>
    <row r="36" spans="1:7" x14ac:dyDescent="0.2">
      <c r="A36" s="292">
        <v>32</v>
      </c>
      <c r="B36" s="144" t="s">
        <v>884</v>
      </c>
      <c r="C36" s="357">
        <v>3534</v>
      </c>
      <c r="D36" s="357">
        <v>2485</v>
      </c>
      <c r="E36" s="358">
        <f>(Table3849[[#This Row],[Applications filed, 2025]]-Table3849[[#This Row],[Applications filed, 2024]])/Table3849[[#This Row],[Applications filed, 2024]]</f>
        <v>-0.29683078664402945</v>
      </c>
      <c r="G36" s="238"/>
    </row>
    <row r="37" spans="1:7" x14ac:dyDescent="0.2">
      <c r="A37" s="292">
        <v>99</v>
      </c>
      <c r="B37" s="144" t="s">
        <v>885</v>
      </c>
      <c r="C37" s="359">
        <v>51</v>
      </c>
      <c r="D37" s="357">
        <v>277</v>
      </c>
      <c r="E37" s="358">
        <f>(Table3849[[#This Row],[Applications filed, 2025]]-Table3849[[#This Row],[Applications filed, 2024]])/Table3849[[#This Row],[Applications filed, 2024]]</f>
        <v>4.4313725490196081</v>
      </c>
      <c r="G37" s="247"/>
    </row>
    <row r="38" spans="1:7" x14ac:dyDescent="0.2">
      <c r="A38" s="74"/>
      <c r="B38" s="74"/>
      <c r="C38" s="76"/>
      <c r="E38" s="76" t="s">
        <v>137</v>
      </c>
    </row>
    <row r="39" spans="1:7" x14ac:dyDescent="0.2">
      <c r="A39" s="77" t="s">
        <v>97</v>
      </c>
    </row>
    <row r="40" spans="1:7" x14ac:dyDescent="0.2">
      <c r="A40" s="78" t="s">
        <v>886</v>
      </c>
    </row>
    <row r="41" spans="1:7" x14ac:dyDescent="0.2">
      <c r="A41" s="78"/>
    </row>
  </sheetData>
  <phoneticPr fontId="30" type="noConversion"/>
  <hyperlinks>
    <hyperlink ref="F1" location="Contents!A1" display="Contents" xr:uid="{443A2FFC-8924-4184-BF19-BFB366AD04C8}"/>
    <hyperlink ref="F2" location="Notes!A1" display="Notes" xr:uid="{37919BE0-80B8-4E41-80C6-FFB7D66BAD84}"/>
  </hyperlinks>
  <pageMargins left="0.7" right="0.7" top="0.75" bottom="0.75" header="0.3" footer="0.3"/>
  <pageSetup orientation="portrait" r:id="rId1"/>
  <ignoredErrors>
    <ignoredError sqref="C5:C37" calculatedColumn="1"/>
  </ignoredErrors>
  <tableParts count="1">
    <tablePart r:id="rId2"/>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D9517-AB8F-44B1-B628-896FD0601D96}">
  <dimension ref="A1:P20"/>
  <sheetViews>
    <sheetView workbookViewId="0"/>
  </sheetViews>
  <sheetFormatPr defaultColWidth="8.77734375" defaultRowHeight="15" x14ac:dyDescent="0.2"/>
  <cols>
    <col min="1" max="1" width="10.21875" style="69" customWidth="1"/>
    <col min="2" max="2" width="3.6640625" style="69" customWidth="1"/>
    <col min="3" max="3" width="36.5546875" style="69" customWidth="1"/>
    <col min="4" max="4" width="15" style="69" customWidth="1"/>
    <col min="5" max="5" width="18.5546875" style="69" customWidth="1"/>
    <col min="6" max="6" width="5.5546875" style="69" customWidth="1"/>
    <col min="7" max="7" width="30.6640625" style="69" customWidth="1"/>
    <col min="8" max="8" width="14.77734375" style="69" customWidth="1"/>
    <col min="9" max="9" width="19.109375" style="69" customWidth="1"/>
    <col min="10" max="16384" width="8.77734375" style="69"/>
  </cols>
  <sheetData>
    <row r="1" spans="1:10" ht="15.75" x14ac:dyDescent="0.25">
      <c r="A1" s="67" t="s">
        <v>887</v>
      </c>
      <c r="B1" s="67"/>
      <c r="C1" s="67"/>
      <c r="G1" s="67"/>
      <c r="H1" s="71"/>
      <c r="I1" s="71"/>
      <c r="J1" s="70" t="s">
        <v>122</v>
      </c>
    </row>
    <row r="2" spans="1:10" x14ac:dyDescent="0.2">
      <c r="A2" s="107" t="s">
        <v>283</v>
      </c>
      <c r="B2" s="107"/>
      <c r="C2" s="71"/>
      <c r="G2" s="71"/>
      <c r="H2" s="71"/>
      <c r="I2" s="71"/>
      <c r="J2" s="70" t="s">
        <v>97</v>
      </c>
    </row>
    <row r="3" spans="1:10" s="5" customFormat="1" ht="21" customHeight="1" x14ac:dyDescent="0.2">
      <c r="A3" s="23" t="s">
        <v>349</v>
      </c>
      <c r="B3" s="7"/>
      <c r="C3" s="70"/>
      <c r="D3" s="8"/>
      <c r="E3" s="8"/>
    </row>
    <row r="4" spans="1:10" s="34" customFormat="1" ht="33.75" customHeight="1" x14ac:dyDescent="0.2">
      <c r="A4" s="19" t="s">
        <v>407</v>
      </c>
      <c r="B4" s="89"/>
      <c r="C4" s="88"/>
      <c r="D4" s="64"/>
      <c r="E4" s="64"/>
    </row>
    <row r="5" spans="1:10" ht="45.75" customHeight="1" x14ac:dyDescent="0.25">
      <c r="A5" s="139" t="s">
        <v>351</v>
      </c>
      <c r="B5" s="138"/>
      <c r="C5" s="139" t="s">
        <v>888</v>
      </c>
      <c r="D5" s="143" t="s">
        <v>889</v>
      </c>
      <c r="E5" s="143" t="s">
        <v>890</v>
      </c>
      <c r="F5" s="143"/>
      <c r="G5" s="139" t="s">
        <v>891</v>
      </c>
      <c r="H5" s="143" t="s">
        <v>892</v>
      </c>
      <c r="I5" s="143" t="s">
        <v>893</v>
      </c>
    </row>
    <row r="6" spans="1:10" ht="39" customHeight="1" x14ac:dyDescent="0.2">
      <c r="A6" s="50"/>
      <c r="B6" s="50"/>
      <c r="C6" s="203" t="s">
        <v>746</v>
      </c>
      <c r="D6" s="216">
        <f>SUM(D7:D16)</f>
        <v>5785</v>
      </c>
      <c r="E6" s="218">
        <f>D6/'Table 1'!J10</f>
        <v>7.4658648013834761E-2</v>
      </c>
      <c r="F6" s="216"/>
      <c r="G6" s="203" t="s">
        <v>746</v>
      </c>
      <c r="H6" s="216">
        <f>SUM(H7:H16)</f>
        <v>4544</v>
      </c>
      <c r="I6" s="218">
        <f>H6/'Table 1'!K10</f>
        <v>5.7127052374845992E-2</v>
      </c>
    </row>
    <row r="7" spans="1:10" x14ac:dyDescent="0.2">
      <c r="A7" s="140">
        <v>1</v>
      </c>
      <c r="C7" s="140" t="s">
        <v>894</v>
      </c>
      <c r="D7" s="81">
        <v>1069</v>
      </c>
      <c r="E7" s="81"/>
      <c r="F7" s="81"/>
      <c r="G7" s="140" t="s">
        <v>894</v>
      </c>
      <c r="H7" s="81">
        <v>585</v>
      </c>
      <c r="I7" s="81"/>
    </row>
    <row r="8" spans="1:10" x14ac:dyDescent="0.2">
      <c r="A8" s="140">
        <v>2</v>
      </c>
      <c r="C8" s="140" t="s">
        <v>895</v>
      </c>
      <c r="D8" s="81">
        <v>895</v>
      </c>
      <c r="E8" s="81"/>
      <c r="F8" s="81"/>
      <c r="G8" s="140" t="s">
        <v>806</v>
      </c>
      <c r="H8" s="81">
        <v>566</v>
      </c>
      <c r="I8" s="81"/>
    </row>
    <row r="9" spans="1:10" x14ac:dyDescent="0.2">
      <c r="A9" s="140">
        <v>3</v>
      </c>
      <c r="C9" s="140" t="s">
        <v>396</v>
      </c>
      <c r="D9" s="81">
        <v>613</v>
      </c>
      <c r="E9" s="81"/>
      <c r="F9" s="81"/>
      <c r="G9" s="140" t="s">
        <v>896</v>
      </c>
      <c r="H9" s="81">
        <v>550</v>
      </c>
      <c r="I9" s="81"/>
    </row>
    <row r="10" spans="1:10" x14ac:dyDescent="0.2">
      <c r="A10" s="140">
        <v>4</v>
      </c>
      <c r="C10" s="140" t="s">
        <v>806</v>
      </c>
      <c r="D10" s="81">
        <v>576</v>
      </c>
      <c r="E10" s="81"/>
      <c r="F10" s="81"/>
      <c r="G10" s="140" t="s">
        <v>396</v>
      </c>
      <c r="H10" s="81">
        <v>521</v>
      </c>
      <c r="I10" s="81"/>
    </row>
    <row r="11" spans="1:10" x14ac:dyDescent="0.2">
      <c r="A11" s="140">
        <v>5</v>
      </c>
      <c r="C11" s="140" t="s">
        <v>774</v>
      </c>
      <c r="D11" s="81">
        <v>514</v>
      </c>
      <c r="E11" s="81"/>
      <c r="F11" s="81"/>
      <c r="G11" s="140" t="s">
        <v>897</v>
      </c>
      <c r="H11" s="81">
        <v>489</v>
      </c>
      <c r="I11" s="81"/>
    </row>
    <row r="12" spans="1:10" x14ac:dyDescent="0.2">
      <c r="A12" s="140">
        <v>6</v>
      </c>
      <c r="C12" s="140" t="s">
        <v>898</v>
      </c>
      <c r="D12" s="81">
        <v>450</v>
      </c>
      <c r="E12" s="81"/>
      <c r="F12" s="81"/>
      <c r="G12" s="140" t="s">
        <v>899</v>
      </c>
      <c r="H12" s="81">
        <v>478</v>
      </c>
      <c r="I12" s="81"/>
    </row>
    <row r="13" spans="1:10" x14ac:dyDescent="0.2">
      <c r="A13" s="140">
        <v>7</v>
      </c>
      <c r="C13" s="140" t="s">
        <v>900</v>
      </c>
      <c r="D13" s="81">
        <v>448</v>
      </c>
      <c r="E13" s="81"/>
      <c r="F13" s="81"/>
      <c r="G13" s="140" t="s">
        <v>901</v>
      </c>
      <c r="H13" s="81">
        <v>360</v>
      </c>
      <c r="I13" s="81"/>
    </row>
    <row r="14" spans="1:10" x14ac:dyDescent="0.2">
      <c r="A14" s="140">
        <v>8</v>
      </c>
      <c r="C14" s="140" t="s">
        <v>902</v>
      </c>
      <c r="D14" s="81">
        <v>447</v>
      </c>
      <c r="E14" s="81"/>
      <c r="F14" s="81"/>
      <c r="G14" s="140" t="s">
        <v>903</v>
      </c>
      <c r="H14" s="81">
        <v>350</v>
      </c>
      <c r="I14" s="81"/>
    </row>
    <row r="15" spans="1:10" ht="15" customHeight="1" x14ac:dyDescent="0.2">
      <c r="A15" s="140">
        <v>9</v>
      </c>
      <c r="C15" s="140" t="s">
        <v>904</v>
      </c>
      <c r="D15" s="81">
        <v>411</v>
      </c>
      <c r="E15" s="81"/>
      <c r="F15" s="81"/>
      <c r="G15" s="140" t="s">
        <v>905</v>
      </c>
      <c r="H15" s="81">
        <v>345</v>
      </c>
      <c r="I15" s="81"/>
    </row>
    <row r="16" spans="1:10" x14ac:dyDescent="0.2">
      <c r="A16" s="141">
        <v>10</v>
      </c>
      <c r="B16" s="138"/>
      <c r="C16" s="141" t="s">
        <v>906</v>
      </c>
      <c r="D16" s="142">
        <v>362</v>
      </c>
      <c r="E16" s="142"/>
      <c r="F16" s="142"/>
      <c r="G16" s="141" t="s">
        <v>907</v>
      </c>
      <c r="H16" s="142">
        <v>300</v>
      </c>
      <c r="I16" s="142"/>
    </row>
    <row r="17" spans="1:16" x14ac:dyDescent="0.2">
      <c r="A17" s="74"/>
      <c r="B17" s="74"/>
      <c r="C17" s="74"/>
      <c r="G17" s="74"/>
      <c r="H17" s="76"/>
      <c r="I17" s="76" t="s">
        <v>137</v>
      </c>
    </row>
    <row r="18" spans="1:16" x14ac:dyDescent="0.2">
      <c r="A18" s="77" t="s">
        <v>97</v>
      </c>
      <c r="B18" s="77"/>
      <c r="C18" s="78"/>
      <c r="D18" s="78"/>
      <c r="E18" s="78"/>
      <c r="F18" s="78"/>
      <c r="G18" s="78"/>
      <c r="H18" s="78"/>
      <c r="I18" s="78"/>
      <c r="J18" s="78"/>
      <c r="K18" s="78"/>
      <c r="L18" s="78"/>
      <c r="M18" s="78"/>
      <c r="N18" s="78"/>
      <c r="O18" s="78"/>
      <c r="P18" s="78"/>
    </row>
    <row r="19" spans="1:16" x14ac:dyDescent="0.2">
      <c r="A19" s="78" t="s">
        <v>908</v>
      </c>
      <c r="B19" s="78"/>
      <c r="C19" s="78"/>
      <c r="D19" s="78"/>
      <c r="E19" s="78"/>
      <c r="F19" s="78"/>
      <c r="G19" s="78"/>
      <c r="H19" s="78"/>
      <c r="I19" s="78"/>
      <c r="J19" s="78"/>
      <c r="K19" s="78"/>
      <c r="L19" s="78"/>
      <c r="M19" s="78"/>
      <c r="N19" s="78"/>
      <c r="O19" s="78"/>
      <c r="P19" s="78"/>
    </row>
    <row r="20" spans="1:16" x14ac:dyDescent="0.2">
      <c r="A20" s="78" t="s">
        <v>408</v>
      </c>
      <c r="B20" s="78"/>
      <c r="C20" s="78"/>
      <c r="D20" s="78"/>
      <c r="E20" s="78"/>
      <c r="F20" s="78"/>
      <c r="G20" s="78"/>
      <c r="H20" s="78"/>
      <c r="I20" s="78"/>
      <c r="J20" s="78"/>
      <c r="K20" s="78"/>
      <c r="L20" s="78"/>
      <c r="M20" s="78"/>
      <c r="N20" s="78"/>
      <c r="O20" s="78"/>
      <c r="P20" s="78"/>
    </row>
  </sheetData>
  <hyperlinks>
    <hyperlink ref="J1" location="Contents!A1" display="Contents" xr:uid="{24B4658B-3995-4DB4-8AA4-90951C98799F}"/>
    <hyperlink ref="J2" location="Notes!A1" display="Notes" xr:uid="{09E72A26-C61B-420B-BCBA-932D96206C79}"/>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DAB8F-E425-4A5A-AF75-50B3E386AFA0}">
  <dimension ref="A1:Q60"/>
  <sheetViews>
    <sheetView workbookViewId="0">
      <selection activeCell="C7" sqref="C7"/>
    </sheetView>
  </sheetViews>
  <sheetFormatPr defaultColWidth="8.77734375" defaultRowHeight="15" x14ac:dyDescent="0.2"/>
  <cols>
    <col min="1" max="1" width="12.21875" style="5" customWidth="1"/>
    <col min="2" max="2" width="44.5546875" style="14" customWidth="1"/>
    <col min="3" max="3" width="18.109375" style="5" customWidth="1"/>
    <col min="4" max="4" width="24.33203125" style="5" customWidth="1"/>
    <col min="5" max="16384" width="8.77734375" style="5"/>
  </cols>
  <sheetData>
    <row r="1" spans="1:5" ht="15.75" x14ac:dyDescent="0.25">
      <c r="A1" s="6" t="s">
        <v>909</v>
      </c>
      <c r="B1" s="37"/>
      <c r="C1" s="37"/>
      <c r="D1" s="7"/>
      <c r="E1" s="70" t="s">
        <v>122</v>
      </c>
    </row>
    <row r="2" spans="1:5" x14ac:dyDescent="0.2">
      <c r="A2" s="23">
        <v>2025</v>
      </c>
      <c r="B2" s="39"/>
      <c r="C2" s="39"/>
      <c r="D2" s="7"/>
      <c r="E2" s="70" t="s">
        <v>97</v>
      </c>
    </row>
    <row r="3" spans="1:5" ht="25.5" customHeight="1" x14ac:dyDescent="0.2">
      <c r="A3" s="23" t="s">
        <v>349</v>
      </c>
      <c r="B3" s="7"/>
      <c r="C3" s="70"/>
      <c r="D3" s="8"/>
    </row>
    <row r="4" spans="1:5" s="34" customFormat="1" ht="33.75" customHeight="1" x14ac:dyDescent="0.2">
      <c r="A4" s="19" t="s">
        <v>350</v>
      </c>
      <c r="B4" s="89"/>
      <c r="C4" s="88"/>
      <c r="D4" s="64"/>
    </row>
    <row r="5" spans="1:5" s="14" customFormat="1" ht="30.75" customHeight="1" x14ac:dyDescent="0.25">
      <c r="A5" s="101" t="s">
        <v>351</v>
      </c>
      <c r="B5" s="149" t="s">
        <v>352</v>
      </c>
      <c r="C5" s="259" t="s">
        <v>910</v>
      </c>
      <c r="D5" s="130" t="s">
        <v>911</v>
      </c>
    </row>
    <row r="6" spans="1:5" ht="30.75" customHeight="1" x14ac:dyDescent="0.2">
      <c r="A6" s="9"/>
      <c r="B6" s="229" t="s">
        <v>355</v>
      </c>
      <c r="C6" s="197">
        <f>SUM(C7:C56)</f>
        <v>10843</v>
      </c>
      <c r="D6" s="296">
        <f>Table3751[[#This Row],[Designs registered]]/'Table 1'!K11</f>
        <v>0.14697589936834116</v>
      </c>
    </row>
    <row r="7" spans="1:5" x14ac:dyDescent="0.2">
      <c r="A7" s="293">
        <v>1</v>
      </c>
      <c r="B7" s="54" t="s">
        <v>894</v>
      </c>
      <c r="C7" s="214">
        <v>748</v>
      </c>
      <c r="D7" s="237"/>
    </row>
    <row r="8" spans="1:5" x14ac:dyDescent="0.2">
      <c r="A8" s="293">
        <v>2</v>
      </c>
      <c r="B8" s="54" t="s">
        <v>806</v>
      </c>
      <c r="C8" s="27">
        <v>580</v>
      </c>
      <c r="D8" s="237"/>
    </row>
    <row r="9" spans="1:5" x14ac:dyDescent="0.2">
      <c r="A9" s="293">
        <v>3</v>
      </c>
      <c r="B9" s="54" t="s">
        <v>896</v>
      </c>
      <c r="C9" s="27">
        <v>550</v>
      </c>
      <c r="D9" s="237"/>
    </row>
    <row r="10" spans="1:5" x14ac:dyDescent="0.2">
      <c r="A10" s="293">
        <v>4</v>
      </c>
      <c r="B10" s="54" t="s">
        <v>396</v>
      </c>
      <c r="C10" s="27">
        <v>503</v>
      </c>
      <c r="D10" s="237"/>
    </row>
    <row r="11" spans="1:5" x14ac:dyDescent="0.2">
      <c r="A11" s="293">
        <v>5</v>
      </c>
      <c r="B11" s="54" t="s">
        <v>897</v>
      </c>
      <c r="C11" s="27">
        <v>489</v>
      </c>
      <c r="D11" s="237"/>
    </row>
    <row r="12" spans="1:5" x14ac:dyDescent="0.2">
      <c r="A12" s="293">
        <v>6</v>
      </c>
      <c r="B12" s="54" t="s">
        <v>901</v>
      </c>
      <c r="C12" s="27">
        <v>356</v>
      </c>
      <c r="D12" s="237"/>
    </row>
    <row r="13" spans="1:5" x14ac:dyDescent="0.2">
      <c r="A13" s="293">
        <v>7</v>
      </c>
      <c r="B13" s="54" t="s">
        <v>903</v>
      </c>
      <c r="C13" s="27">
        <v>349</v>
      </c>
      <c r="D13" s="237"/>
    </row>
    <row r="14" spans="1:5" x14ac:dyDescent="0.2">
      <c r="A14" s="293">
        <v>8</v>
      </c>
      <c r="B14" s="183" t="s">
        <v>912</v>
      </c>
      <c r="C14" s="27">
        <v>340</v>
      </c>
      <c r="D14" s="237"/>
    </row>
    <row r="15" spans="1:5" x14ac:dyDescent="0.2">
      <c r="A15" s="293">
        <v>9</v>
      </c>
      <c r="B15" s="54" t="s">
        <v>905</v>
      </c>
      <c r="C15" s="27">
        <v>334</v>
      </c>
      <c r="D15" s="237"/>
    </row>
    <row r="16" spans="1:5" x14ac:dyDescent="0.2">
      <c r="A16" s="293">
        <v>10</v>
      </c>
      <c r="B16" s="54" t="s">
        <v>913</v>
      </c>
      <c r="C16" s="27">
        <v>326</v>
      </c>
      <c r="D16" s="237"/>
    </row>
    <row r="17" spans="1:4" x14ac:dyDescent="0.2">
      <c r="A17" s="36">
        <v>11</v>
      </c>
      <c r="B17" s="54" t="s">
        <v>783</v>
      </c>
      <c r="C17" s="27">
        <v>293</v>
      </c>
      <c r="D17" s="237"/>
    </row>
    <row r="18" spans="1:4" x14ac:dyDescent="0.2">
      <c r="A18" s="36">
        <v>12</v>
      </c>
      <c r="B18" s="54" t="s">
        <v>907</v>
      </c>
      <c r="C18" s="27">
        <v>287</v>
      </c>
      <c r="D18" s="237"/>
    </row>
    <row r="19" spans="1:4" x14ac:dyDescent="0.2">
      <c r="A19" s="36">
        <v>13</v>
      </c>
      <c r="B19" s="54" t="s">
        <v>914</v>
      </c>
      <c r="C19" s="27">
        <v>240</v>
      </c>
      <c r="D19" s="237"/>
    </row>
    <row r="20" spans="1:4" x14ac:dyDescent="0.2">
      <c r="A20" s="36">
        <v>14</v>
      </c>
      <c r="B20" s="54" t="s">
        <v>915</v>
      </c>
      <c r="C20" s="27">
        <v>224</v>
      </c>
      <c r="D20" s="237"/>
    </row>
    <row r="21" spans="1:4" x14ac:dyDescent="0.2">
      <c r="A21" s="36">
        <v>15</v>
      </c>
      <c r="B21" s="54" t="s">
        <v>916</v>
      </c>
      <c r="C21" s="27">
        <v>209</v>
      </c>
      <c r="D21" s="237"/>
    </row>
    <row r="22" spans="1:4" x14ac:dyDescent="0.2">
      <c r="A22" s="36">
        <v>16</v>
      </c>
      <c r="B22" s="54" t="s">
        <v>917</v>
      </c>
      <c r="C22" s="27">
        <v>201</v>
      </c>
      <c r="D22" s="237"/>
    </row>
    <row r="23" spans="1:4" x14ac:dyDescent="0.2">
      <c r="A23" s="36">
        <v>17</v>
      </c>
      <c r="B23" s="54" t="s">
        <v>918</v>
      </c>
      <c r="C23" s="27">
        <v>200</v>
      </c>
      <c r="D23" s="237"/>
    </row>
    <row r="24" spans="1:4" x14ac:dyDescent="0.2">
      <c r="A24" s="36">
        <v>18</v>
      </c>
      <c r="B24" s="54" t="s">
        <v>919</v>
      </c>
      <c r="C24" s="27">
        <v>200</v>
      </c>
      <c r="D24" s="237"/>
    </row>
    <row r="25" spans="1:4" x14ac:dyDescent="0.2">
      <c r="A25" s="36">
        <v>19</v>
      </c>
      <c r="B25" s="54" t="s">
        <v>920</v>
      </c>
      <c r="C25" s="27">
        <v>188</v>
      </c>
      <c r="D25" s="237"/>
    </row>
    <row r="26" spans="1:4" x14ac:dyDescent="0.2">
      <c r="A26" s="36">
        <v>20</v>
      </c>
      <c r="B26" s="54" t="s">
        <v>921</v>
      </c>
      <c r="C26" s="27">
        <v>185</v>
      </c>
      <c r="D26" s="237"/>
    </row>
    <row r="27" spans="1:4" x14ac:dyDescent="0.2">
      <c r="A27" s="36">
        <v>21</v>
      </c>
      <c r="B27" s="54" t="s">
        <v>922</v>
      </c>
      <c r="C27" s="27">
        <v>183</v>
      </c>
      <c r="D27" s="237"/>
    </row>
    <row r="28" spans="1:4" x14ac:dyDescent="0.2">
      <c r="A28" s="36">
        <v>22</v>
      </c>
      <c r="B28" s="54" t="s">
        <v>923</v>
      </c>
      <c r="C28" s="27">
        <v>171</v>
      </c>
      <c r="D28" s="237"/>
    </row>
    <row r="29" spans="1:4" x14ac:dyDescent="0.2">
      <c r="A29" s="36">
        <v>23</v>
      </c>
      <c r="B29" s="54" t="s">
        <v>924</v>
      </c>
      <c r="C29" s="27">
        <v>169</v>
      </c>
      <c r="D29" s="237"/>
    </row>
    <row r="30" spans="1:4" x14ac:dyDescent="0.2">
      <c r="A30" s="36">
        <v>24</v>
      </c>
      <c r="B30" s="54" t="s">
        <v>925</v>
      </c>
      <c r="C30" s="27">
        <v>168</v>
      </c>
      <c r="D30" s="237"/>
    </row>
    <row r="31" spans="1:4" x14ac:dyDescent="0.2">
      <c r="A31" s="36">
        <v>25</v>
      </c>
      <c r="B31" s="54" t="s">
        <v>813</v>
      </c>
      <c r="C31" s="27">
        <v>167</v>
      </c>
      <c r="D31" s="237"/>
    </row>
    <row r="32" spans="1:4" x14ac:dyDescent="0.2">
      <c r="A32" s="36">
        <v>26</v>
      </c>
      <c r="B32" s="54" t="s">
        <v>926</v>
      </c>
      <c r="C32" s="27">
        <v>162</v>
      </c>
      <c r="D32" s="237"/>
    </row>
    <row r="33" spans="1:4" x14ac:dyDescent="0.2">
      <c r="A33" s="36">
        <v>27</v>
      </c>
      <c r="B33" s="54" t="s">
        <v>927</v>
      </c>
      <c r="C33" s="27">
        <v>157</v>
      </c>
      <c r="D33" s="237"/>
    </row>
    <row r="34" spans="1:4" x14ac:dyDescent="0.2">
      <c r="A34" s="36">
        <v>28</v>
      </c>
      <c r="B34" s="54" t="s">
        <v>928</v>
      </c>
      <c r="C34" s="27">
        <v>148</v>
      </c>
      <c r="D34" s="237"/>
    </row>
    <row r="35" spans="1:4" x14ac:dyDescent="0.2">
      <c r="A35" s="36">
        <v>29</v>
      </c>
      <c r="B35" s="54" t="s">
        <v>929</v>
      </c>
      <c r="C35" s="27">
        <v>146</v>
      </c>
      <c r="D35" s="237"/>
    </row>
    <row r="36" spans="1:4" x14ac:dyDescent="0.2">
      <c r="A36" s="36">
        <v>30</v>
      </c>
      <c r="B36" s="54" t="s">
        <v>930</v>
      </c>
      <c r="C36" s="27">
        <v>144</v>
      </c>
      <c r="D36" s="237"/>
    </row>
    <row r="37" spans="1:4" x14ac:dyDescent="0.2">
      <c r="A37" s="36">
        <v>31</v>
      </c>
      <c r="B37" s="54" t="s">
        <v>931</v>
      </c>
      <c r="C37" s="27">
        <v>143</v>
      </c>
      <c r="D37" s="237"/>
    </row>
    <row r="38" spans="1:4" x14ac:dyDescent="0.2">
      <c r="A38" s="36">
        <v>32</v>
      </c>
      <c r="B38" s="54" t="s">
        <v>932</v>
      </c>
      <c r="C38" s="27">
        <v>143</v>
      </c>
      <c r="D38" s="237"/>
    </row>
    <row r="39" spans="1:4" x14ac:dyDescent="0.2">
      <c r="A39" s="36">
        <v>33</v>
      </c>
      <c r="B39" s="54" t="s">
        <v>933</v>
      </c>
      <c r="C39" s="27">
        <v>139</v>
      </c>
      <c r="D39" s="237"/>
    </row>
    <row r="40" spans="1:4" x14ac:dyDescent="0.2">
      <c r="A40" s="36">
        <v>34</v>
      </c>
      <c r="B40" s="54" t="s">
        <v>934</v>
      </c>
      <c r="C40" s="27">
        <v>133</v>
      </c>
      <c r="D40" s="237"/>
    </row>
    <row r="41" spans="1:4" x14ac:dyDescent="0.2">
      <c r="A41" s="36">
        <v>35</v>
      </c>
      <c r="B41" s="54" t="s">
        <v>935</v>
      </c>
      <c r="C41" s="27">
        <v>133</v>
      </c>
      <c r="D41" s="237"/>
    </row>
    <row r="42" spans="1:4" x14ac:dyDescent="0.2">
      <c r="A42" s="36">
        <v>36</v>
      </c>
      <c r="B42" s="54" t="s">
        <v>936</v>
      </c>
      <c r="C42" s="27">
        <v>130</v>
      </c>
      <c r="D42" s="237"/>
    </row>
    <row r="43" spans="1:4" x14ac:dyDescent="0.2">
      <c r="A43" s="36">
        <v>37</v>
      </c>
      <c r="B43" s="54" t="s">
        <v>937</v>
      </c>
      <c r="C43" s="27">
        <v>130</v>
      </c>
      <c r="D43" s="237"/>
    </row>
    <row r="44" spans="1:4" x14ac:dyDescent="0.2">
      <c r="A44" s="36">
        <v>38</v>
      </c>
      <c r="B44" s="54" t="s">
        <v>938</v>
      </c>
      <c r="C44" s="27">
        <v>127</v>
      </c>
      <c r="D44" s="237"/>
    </row>
    <row r="45" spans="1:4" x14ac:dyDescent="0.2">
      <c r="A45" s="36">
        <v>39</v>
      </c>
      <c r="B45" s="54" t="s">
        <v>939</v>
      </c>
      <c r="C45" s="27">
        <v>127</v>
      </c>
      <c r="D45" s="237"/>
    </row>
    <row r="46" spans="1:4" ht="13.9" customHeight="1" x14ac:dyDescent="0.2">
      <c r="A46" s="36">
        <v>40</v>
      </c>
      <c r="B46" s="163" t="s">
        <v>940</v>
      </c>
      <c r="C46" s="27">
        <v>125</v>
      </c>
      <c r="D46" s="237"/>
    </row>
    <row r="47" spans="1:4" x14ac:dyDescent="0.2">
      <c r="A47" s="36">
        <v>41</v>
      </c>
      <c r="B47" s="54" t="s">
        <v>941</v>
      </c>
      <c r="C47" s="27">
        <v>118</v>
      </c>
      <c r="D47" s="237"/>
    </row>
    <row r="48" spans="1:4" x14ac:dyDescent="0.2">
      <c r="A48" s="36">
        <v>42</v>
      </c>
      <c r="B48" s="54" t="s">
        <v>942</v>
      </c>
      <c r="C48" s="27">
        <v>114</v>
      </c>
      <c r="D48" s="237"/>
    </row>
    <row r="49" spans="1:17" x14ac:dyDescent="0.2">
      <c r="A49" s="294">
        <v>43</v>
      </c>
      <c r="B49" s="54" t="s">
        <v>943</v>
      </c>
      <c r="C49" s="27">
        <v>113</v>
      </c>
      <c r="D49" s="237"/>
    </row>
    <row r="50" spans="1:17" x14ac:dyDescent="0.2">
      <c r="A50" s="294">
        <v>44</v>
      </c>
      <c r="B50" s="54" t="s">
        <v>944</v>
      </c>
      <c r="C50" s="27">
        <v>109</v>
      </c>
      <c r="D50" s="237"/>
    </row>
    <row r="51" spans="1:17" x14ac:dyDescent="0.2">
      <c r="A51" s="294">
        <v>45</v>
      </c>
      <c r="B51" s="54" t="s">
        <v>945</v>
      </c>
      <c r="C51" s="27">
        <v>109</v>
      </c>
      <c r="D51" s="237"/>
    </row>
    <row r="52" spans="1:17" x14ac:dyDescent="0.2">
      <c r="A52" s="294">
        <v>46</v>
      </c>
      <c r="B52" s="54" t="s">
        <v>946</v>
      </c>
      <c r="C52" s="27">
        <v>109</v>
      </c>
      <c r="D52" s="237"/>
    </row>
    <row r="53" spans="1:17" x14ac:dyDescent="0.2">
      <c r="A53" s="294">
        <v>47</v>
      </c>
      <c r="B53" s="54" t="s">
        <v>947</v>
      </c>
      <c r="C53" s="27">
        <v>107</v>
      </c>
      <c r="D53" s="237"/>
    </row>
    <row r="54" spans="1:17" x14ac:dyDescent="0.2">
      <c r="A54" s="294">
        <v>48</v>
      </c>
      <c r="B54" s="54" t="s">
        <v>948</v>
      </c>
      <c r="C54" s="27">
        <v>106</v>
      </c>
      <c r="D54" s="237"/>
    </row>
    <row r="55" spans="1:17" x14ac:dyDescent="0.2">
      <c r="A55" s="294">
        <v>49</v>
      </c>
      <c r="B55" s="54" t="s">
        <v>808</v>
      </c>
      <c r="C55" s="27">
        <v>106</v>
      </c>
      <c r="D55" s="237"/>
    </row>
    <row r="56" spans="1:17" x14ac:dyDescent="0.2">
      <c r="A56" s="295">
        <v>50</v>
      </c>
      <c r="B56" s="162" t="s">
        <v>949</v>
      </c>
      <c r="C56" s="128">
        <v>105</v>
      </c>
      <c r="D56" s="297"/>
    </row>
    <row r="57" spans="1:17" x14ac:dyDescent="0.2">
      <c r="A57" s="35"/>
      <c r="B57" s="54"/>
      <c r="C57" s="302"/>
      <c r="D57" s="237" t="s">
        <v>137</v>
      </c>
    </row>
    <row r="58" spans="1:17" x14ac:dyDescent="0.2">
      <c r="A58" s="12" t="s">
        <v>97</v>
      </c>
      <c r="B58" s="40"/>
      <c r="D58" s="237"/>
    </row>
    <row r="59" spans="1:17" x14ac:dyDescent="0.2">
      <c r="A59" s="10" t="s">
        <v>950</v>
      </c>
      <c r="B59" s="10"/>
      <c r="C59" s="10"/>
      <c r="D59" s="10"/>
      <c r="E59" s="10"/>
      <c r="F59" s="10"/>
      <c r="G59" s="10"/>
      <c r="H59" s="10"/>
      <c r="I59" s="10"/>
      <c r="J59" s="10"/>
      <c r="K59" s="10"/>
      <c r="L59" s="10"/>
      <c r="M59" s="10"/>
      <c r="N59" s="10"/>
      <c r="O59" s="10"/>
      <c r="P59" s="10"/>
      <c r="Q59" s="10"/>
    </row>
    <row r="60" spans="1:17" x14ac:dyDescent="0.2">
      <c r="A60" s="10" t="s">
        <v>408</v>
      </c>
      <c r="B60" s="47"/>
      <c r="C60" s="10"/>
      <c r="D60" s="10"/>
      <c r="E60" s="10"/>
      <c r="F60" s="10"/>
      <c r="G60" s="10"/>
      <c r="H60" s="10"/>
      <c r="I60" s="10"/>
      <c r="J60" s="10"/>
      <c r="K60" s="10"/>
      <c r="L60" s="10"/>
      <c r="M60" s="10"/>
      <c r="N60" s="10"/>
      <c r="O60" s="10"/>
      <c r="P60" s="10"/>
      <c r="Q60" s="10"/>
    </row>
  </sheetData>
  <hyperlinks>
    <hyperlink ref="E1" location="Contents!A1" display="Contents" xr:uid="{74CEF950-2B8E-4F80-BE5F-F2C025E1A5C5}"/>
    <hyperlink ref="E2" location="Notes!A1" display="Notes" xr:uid="{C43D57E7-99AC-44F2-BFD9-5F143EB2DEF1}"/>
  </hyperlinks>
  <pageMargins left="0.7" right="0.7" top="0.75" bottom="0.75" header="0.3" footer="0.3"/>
  <pageSetup orientation="portrait" r:id="rId1"/>
  <tableParts count="1">
    <tablePart r:id="rId2"/>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69CB0-E417-49F3-8FCF-7B7B5D120408}">
  <dimension ref="A1:H9"/>
  <sheetViews>
    <sheetView workbookViewId="0">
      <selection activeCell="E22" sqref="E22"/>
    </sheetView>
  </sheetViews>
  <sheetFormatPr defaultColWidth="8.77734375" defaultRowHeight="15" x14ac:dyDescent="0.2"/>
  <cols>
    <col min="1" max="1" width="24.21875" style="5" customWidth="1"/>
    <col min="2" max="2" width="13.6640625" style="5" customWidth="1"/>
    <col min="3" max="3" width="9.77734375" style="5" bestFit="1" customWidth="1"/>
    <col min="4" max="4" width="9.77734375" style="69" bestFit="1" customWidth="1"/>
    <col min="5" max="8" width="9.77734375" style="5" bestFit="1" customWidth="1"/>
    <col min="9" max="16384" width="8.77734375" style="5"/>
  </cols>
  <sheetData>
    <row r="1" spans="1:8" ht="17.25" x14ac:dyDescent="0.25">
      <c r="A1" s="6" t="s">
        <v>951</v>
      </c>
      <c r="B1" s="6"/>
      <c r="C1" s="6"/>
      <c r="D1" s="7"/>
      <c r="E1" s="70" t="s">
        <v>122</v>
      </c>
      <c r="F1" s="6"/>
      <c r="G1" s="6"/>
      <c r="H1" s="6"/>
    </row>
    <row r="2" spans="1:8" x14ac:dyDescent="0.2">
      <c r="A2" s="71" t="s">
        <v>283</v>
      </c>
      <c r="B2" s="7"/>
      <c r="D2" s="7"/>
      <c r="E2" s="70" t="s">
        <v>97</v>
      </c>
    </row>
    <row r="3" spans="1:8" ht="34.5" customHeight="1" x14ac:dyDescent="0.25">
      <c r="A3" s="94" t="s">
        <v>438</v>
      </c>
      <c r="B3" s="100">
        <v>2024</v>
      </c>
      <c r="C3" s="100">
        <v>2025</v>
      </c>
    </row>
    <row r="4" spans="1:8" x14ac:dyDescent="0.2">
      <c r="A4" s="9" t="s">
        <v>440</v>
      </c>
      <c r="B4" s="15">
        <v>22341</v>
      </c>
      <c r="C4" s="15">
        <v>22756</v>
      </c>
    </row>
    <row r="5" spans="1:8" x14ac:dyDescent="0.2">
      <c r="A5" s="9" t="s">
        <v>439</v>
      </c>
      <c r="B5" s="15">
        <v>55145</v>
      </c>
      <c r="C5" s="15">
        <v>56786</v>
      </c>
    </row>
    <row r="6" spans="1:8" ht="37.5" customHeight="1" x14ac:dyDescent="0.2">
      <c r="A6" s="230" t="s">
        <v>486</v>
      </c>
      <c r="B6" s="231">
        <f>B4+B5</f>
        <v>77486</v>
      </c>
      <c r="C6" s="231">
        <f>C4+C5</f>
        <v>79542</v>
      </c>
    </row>
    <row r="7" spans="1:8" x14ac:dyDescent="0.2">
      <c r="A7" s="3"/>
      <c r="B7" s="3"/>
      <c r="C7" s="13" t="s">
        <v>137</v>
      </c>
    </row>
    <row r="8" spans="1:8" x14ac:dyDescent="0.2">
      <c r="A8" s="12" t="s">
        <v>97</v>
      </c>
    </row>
    <row r="9" spans="1:8" x14ac:dyDescent="0.2">
      <c r="A9" s="10" t="s">
        <v>952</v>
      </c>
    </row>
  </sheetData>
  <hyperlinks>
    <hyperlink ref="E1" location="Contents!A1" display="Contents" xr:uid="{6E8C8659-3F69-4EC2-A688-AFF1E0C1F2B6}"/>
    <hyperlink ref="E2" location="Notes!A1" display="Notes" xr:uid="{7049F3B4-FE87-4F6A-9ED9-60B2121F41F6}"/>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AE36C-56E8-42B6-838B-38FA285760C1}">
  <dimension ref="A1:H8"/>
  <sheetViews>
    <sheetView workbookViewId="0">
      <selection activeCell="G5" sqref="G5"/>
    </sheetView>
  </sheetViews>
  <sheetFormatPr defaultColWidth="8.77734375" defaultRowHeight="15" x14ac:dyDescent="0.2"/>
  <cols>
    <col min="1" max="1" width="24.21875" style="69" customWidth="1"/>
    <col min="2" max="2" width="13.6640625" style="69" customWidth="1"/>
    <col min="3" max="8" width="9.77734375" style="69" bestFit="1" customWidth="1"/>
    <col min="9" max="16384" width="8.77734375" style="69"/>
  </cols>
  <sheetData>
    <row r="1" spans="1:8" ht="15.75" x14ac:dyDescent="0.25">
      <c r="A1" s="67" t="s">
        <v>953</v>
      </c>
      <c r="B1" s="67"/>
      <c r="C1" s="71"/>
      <c r="D1" s="70" t="s">
        <v>122</v>
      </c>
      <c r="E1" s="67"/>
      <c r="F1" s="67"/>
      <c r="G1" s="67"/>
      <c r="H1" s="67"/>
    </row>
    <row r="2" spans="1:8" x14ac:dyDescent="0.2">
      <c r="A2" s="71" t="s">
        <v>283</v>
      </c>
      <c r="B2" s="71"/>
      <c r="C2" s="71"/>
      <c r="D2" s="70" t="s">
        <v>97</v>
      </c>
    </row>
    <row r="3" spans="1:8" ht="40.5" customHeight="1" x14ac:dyDescent="0.25">
      <c r="A3" s="139" t="s">
        <v>483</v>
      </c>
      <c r="B3" s="299" t="s">
        <v>132</v>
      </c>
      <c r="C3" s="288" t="s">
        <v>133</v>
      </c>
    </row>
    <row r="4" spans="1:8" x14ac:dyDescent="0.2">
      <c r="A4" s="50" t="s">
        <v>484</v>
      </c>
      <c r="B4" s="298">
        <v>30988</v>
      </c>
      <c r="C4" s="298">
        <v>29773</v>
      </c>
    </row>
    <row r="5" spans="1:8" x14ac:dyDescent="0.2">
      <c r="A5" s="50" t="s">
        <v>954</v>
      </c>
      <c r="B5" s="298">
        <v>46498</v>
      </c>
      <c r="C5" s="298">
        <v>49769</v>
      </c>
    </row>
    <row r="6" spans="1:8" ht="42" customHeight="1" x14ac:dyDescent="0.2">
      <c r="A6" s="203" t="s">
        <v>486</v>
      </c>
      <c r="B6" s="216">
        <f>SUM(B4:B5)</f>
        <v>77486</v>
      </c>
      <c r="C6" s="216">
        <f>SUBTOTAL(109,C4:C5)</f>
        <v>79542</v>
      </c>
    </row>
    <row r="7" spans="1:8" x14ac:dyDescent="0.2">
      <c r="A7" s="74"/>
      <c r="B7" s="74"/>
      <c r="C7" s="76" t="s">
        <v>137</v>
      </c>
    </row>
    <row r="8" spans="1:8" x14ac:dyDescent="0.2">
      <c r="A8" s="77"/>
    </row>
  </sheetData>
  <hyperlinks>
    <hyperlink ref="D1" location="Contents!A1" display="Contents" xr:uid="{93DDE6F5-5A8B-4536-9F51-949CF1D6D58D}"/>
    <hyperlink ref="D2" location="Notes!A1" display="Notes" xr:uid="{25028B4B-D2CD-424E-8F52-58770C9C0E8B}"/>
  </hyperlinks>
  <pageMargins left="0.7" right="0.7" top="0.75" bottom="0.75" header="0.3" footer="0.3"/>
  <pageSetup paperSize="9" orientation="portrait" r:id="rId1"/>
  <tableParts count="1">
    <tablePart r:id="rId2"/>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4DE6E-1BAF-4ADC-959C-D08EE90AE725}">
  <dimension ref="A1:H11"/>
  <sheetViews>
    <sheetView workbookViewId="0">
      <selection activeCell="A11" sqref="A11"/>
    </sheetView>
  </sheetViews>
  <sheetFormatPr defaultColWidth="8.77734375" defaultRowHeight="15" x14ac:dyDescent="0.2"/>
  <cols>
    <col min="1" max="1" width="24.21875" style="69" customWidth="1"/>
    <col min="2" max="3" width="9.77734375" style="69" customWidth="1"/>
    <col min="4" max="8" width="9.77734375" style="69" bestFit="1" customWidth="1"/>
    <col min="9" max="16384" width="8.77734375" style="69"/>
  </cols>
  <sheetData>
    <row r="1" spans="1:8" ht="17.25" x14ac:dyDescent="0.25">
      <c r="A1" s="67" t="s">
        <v>955</v>
      </c>
      <c r="B1" s="67"/>
      <c r="C1" s="67"/>
      <c r="D1" s="71"/>
      <c r="E1" s="70" t="s">
        <v>122</v>
      </c>
      <c r="F1" s="67"/>
      <c r="G1" s="67"/>
      <c r="H1" s="67"/>
    </row>
    <row r="2" spans="1:8" x14ac:dyDescent="0.2">
      <c r="A2" s="71" t="s">
        <v>283</v>
      </c>
      <c r="B2" s="71"/>
      <c r="D2" s="71"/>
      <c r="E2" s="70" t="s">
        <v>97</v>
      </c>
    </row>
    <row r="3" spans="1:8" ht="43.5" customHeight="1" x14ac:dyDescent="0.25">
      <c r="A3" s="139" t="s">
        <v>956</v>
      </c>
      <c r="B3" s="288" t="s">
        <v>132</v>
      </c>
      <c r="C3" s="288" t="s">
        <v>133</v>
      </c>
    </row>
    <row r="4" spans="1:8" x14ac:dyDescent="0.2">
      <c r="A4" s="50" t="s">
        <v>957</v>
      </c>
      <c r="B4" s="73">
        <v>43830</v>
      </c>
      <c r="C4" s="73">
        <v>34323</v>
      </c>
    </row>
    <row r="5" spans="1:8" x14ac:dyDescent="0.2">
      <c r="A5" s="50" t="s">
        <v>958</v>
      </c>
      <c r="B5" s="73">
        <v>22161</v>
      </c>
      <c r="C5" s="73">
        <v>23054</v>
      </c>
    </row>
    <row r="6" spans="1:8" x14ac:dyDescent="0.2">
      <c r="A6" s="50" t="s">
        <v>959</v>
      </c>
      <c r="B6" s="73">
        <v>10143</v>
      </c>
      <c r="C6" s="73">
        <v>10971</v>
      </c>
    </row>
    <row r="7" spans="1:8" x14ac:dyDescent="0.2">
      <c r="A7" s="50" t="s">
        <v>960</v>
      </c>
      <c r="B7" s="73">
        <v>4412</v>
      </c>
      <c r="C7" s="73">
        <v>5166</v>
      </c>
    </row>
    <row r="8" spans="1:8" ht="33.75" customHeight="1" x14ac:dyDescent="0.2">
      <c r="A8" s="203" t="s">
        <v>961</v>
      </c>
      <c r="B8" s="216">
        <f>SUBTOTAL(109,B4:B7)</f>
        <v>80546</v>
      </c>
      <c r="C8" s="216">
        <f>SUM(C4:C7)</f>
        <v>73514</v>
      </c>
    </row>
    <row r="9" spans="1:8" x14ac:dyDescent="0.2">
      <c r="A9" s="74"/>
      <c r="B9" s="74"/>
      <c r="C9" s="76" t="s">
        <v>137</v>
      </c>
    </row>
    <row r="10" spans="1:8" x14ac:dyDescent="0.2">
      <c r="A10" s="77" t="s">
        <v>97</v>
      </c>
    </row>
    <row r="11" spans="1:8" x14ac:dyDescent="0.2">
      <c r="A11" s="78" t="s">
        <v>962</v>
      </c>
    </row>
  </sheetData>
  <hyperlinks>
    <hyperlink ref="E1" location="Contents!A1" display="Contents" xr:uid="{A3D09EA9-C649-43BC-91B0-5A99E40A8E64}"/>
    <hyperlink ref="E2" location="Notes!A1" display="Notes" xr:uid="{48FD5380-6F38-465D-9D6B-190BD16FB326}"/>
  </hyperlinks>
  <pageMargins left="0.7" right="0.7" top="0.75" bottom="0.75" header="0.3" footer="0.3"/>
  <pageSetup paperSize="9" orientation="portrait" r:id="rId1"/>
  <tableParts count="1">
    <tablePart r:id="rId2"/>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B1451-7950-4BE9-B909-292812075E09}">
  <dimension ref="A1:R15"/>
  <sheetViews>
    <sheetView showGridLines="0" workbookViewId="0">
      <selection activeCell="F15" sqref="F15"/>
    </sheetView>
  </sheetViews>
  <sheetFormatPr defaultColWidth="8.77734375" defaultRowHeight="15" x14ac:dyDescent="0.2"/>
  <cols>
    <col min="1" max="1" width="49.21875" style="69" customWidth="1"/>
    <col min="2" max="2" width="14.21875" style="69" customWidth="1"/>
    <col min="3" max="3" width="12.77734375" style="69" customWidth="1"/>
    <col min="4" max="4" width="17" style="69" customWidth="1"/>
    <col min="5" max="5" width="11.21875" style="69" customWidth="1"/>
    <col min="6" max="6" width="14.44140625" style="69" customWidth="1"/>
    <col min="7" max="7" width="13" style="69" customWidth="1"/>
    <col min="8" max="8" width="18.77734375" style="69" customWidth="1"/>
    <col min="9" max="9" width="11" style="69" customWidth="1"/>
    <col min="10" max="11" width="12.44140625" style="68" customWidth="1"/>
    <col min="12" max="12" width="3.6640625" style="68" customWidth="1"/>
    <col min="13" max="14" width="11" style="69" customWidth="1"/>
    <col min="15" max="16384" width="8.77734375" style="69"/>
  </cols>
  <sheetData>
    <row r="1" spans="1:18" ht="17.25" x14ac:dyDescent="0.25">
      <c r="A1" s="67" t="s">
        <v>963</v>
      </c>
      <c r="B1" s="67"/>
      <c r="C1" s="67"/>
      <c r="D1" s="67"/>
      <c r="E1" s="67"/>
      <c r="F1" s="67"/>
      <c r="G1" s="67"/>
      <c r="H1" s="67"/>
      <c r="I1" s="70"/>
      <c r="J1" s="70" t="s">
        <v>122</v>
      </c>
      <c r="K1" s="67"/>
      <c r="L1" s="67"/>
      <c r="M1" s="67"/>
      <c r="N1" s="67"/>
      <c r="O1" s="67"/>
      <c r="P1" s="67"/>
      <c r="Q1" s="68"/>
      <c r="R1" s="68"/>
    </row>
    <row r="2" spans="1:18" x14ac:dyDescent="0.2">
      <c r="A2" s="71" t="s">
        <v>283</v>
      </c>
      <c r="B2" s="71"/>
      <c r="C2" s="71"/>
      <c r="D2" s="71"/>
      <c r="E2" s="71"/>
      <c r="F2" s="71"/>
      <c r="G2" s="71"/>
      <c r="H2" s="71"/>
      <c r="J2" s="70" t="s">
        <v>97</v>
      </c>
      <c r="K2" s="71"/>
      <c r="L2" s="71"/>
      <c r="M2" s="71"/>
      <c r="N2" s="71"/>
      <c r="P2" s="68"/>
      <c r="Q2" s="68"/>
      <c r="R2" s="68"/>
    </row>
    <row r="3" spans="1:18" ht="56.25" customHeight="1" x14ac:dyDescent="0.25">
      <c r="A3" s="139" t="s">
        <v>964</v>
      </c>
      <c r="B3" s="143" t="s">
        <v>965</v>
      </c>
      <c r="C3" s="143" t="s">
        <v>966</v>
      </c>
      <c r="D3" s="143" t="s">
        <v>967</v>
      </c>
      <c r="E3" s="143" t="s">
        <v>496</v>
      </c>
      <c r="F3" s="143" t="s">
        <v>968</v>
      </c>
      <c r="G3" s="143" t="s">
        <v>969</v>
      </c>
      <c r="H3" s="143" t="s">
        <v>970</v>
      </c>
      <c r="I3" s="143" t="s">
        <v>499</v>
      </c>
      <c r="J3" s="69"/>
      <c r="K3" s="69"/>
      <c r="L3" s="69"/>
    </row>
    <row r="4" spans="1:18" ht="16.5" x14ac:dyDescent="0.2">
      <c r="A4" s="82" t="s">
        <v>971</v>
      </c>
      <c r="B4" s="154">
        <v>50</v>
      </c>
      <c r="C4" s="154">
        <v>1</v>
      </c>
      <c r="D4" s="154">
        <v>4</v>
      </c>
      <c r="E4" s="154">
        <v>55</v>
      </c>
      <c r="F4" s="154">
        <v>39</v>
      </c>
      <c r="G4" s="154">
        <v>2</v>
      </c>
      <c r="H4" s="154">
        <v>3</v>
      </c>
      <c r="I4" s="154">
        <v>44</v>
      </c>
      <c r="J4" s="69"/>
      <c r="K4" s="69"/>
      <c r="L4" s="69"/>
    </row>
    <row r="5" spans="1:18" ht="16.5" x14ac:dyDescent="0.2">
      <c r="A5" s="50" t="s">
        <v>972</v>
      </c>
      <c r="B5" s="48">
        <v>37</v>
      </c>
      <c r="C5" s="48">
        <v>2</v>
      </c>
      <c r="D5" s="48">
        <v>1</v>
      </c>
      <c r="E5" s="48">
        <v>40</v>
      </c>
      <c r="F5" s="48">
        <v>32</v>
      </c>
      <c r="G5" s="48">
        <v>3</v>
      </c>
      <c r="H5" s="48">
        <v>3</v>
      </c>
      <c r="I5" s="48">
        <v>38</v>
      </c>
      <c r="J5" s="69"/>
      <c r="K5" s="69"/>
      <c r="L5" s="69"/>
    </row>
    <row r="6" spans="1:18" x14ac:dyDescent="0.2">
      <c r="A6" s="50" t="s">
        <v>973</v>
      </c>
      <c r="B6" s="81">
        <v>12</v>
      </c>
      <c r="C6" s="81">
        <v>1</v>
      </c>
      <c r="D6" s="81">
        <v>1</v>
      </c>
      <c r="E6" s="81">
        <v>14</v>
      </c>
      <c r="F6" s="81">
        <v>12</v>
      </c>
      <c r="G6" s="81">
        <v>0</v>
      </c>
      <c r="H6" s="81">
        <v>0</v>
      </c>
      <c r="I6" s="81">
        <v>12</v>
      </c>
      <c r="J6" s="69"/>
      <c r="K6" s="69"/>
      <c r="L6" s="69"/>
    </row>
    <row r="7" spans="1:18" x14ac:dyDescent="0.2">
      <c r="B7" s="74"/>
      <c r="C7" s="74"/>
      <c r="D7" s="74"/>
      <c r="E7" s="60"/>
      <c r="F7" s="60"/>
      <c r="G7" s="60"/>
      <c r="H7" s="60"/>
      <c r="I7" s="76" t="s">
        <v>137</v>
      </c>
      <c r="J7" s="69"/>
      <c r="K7" s="69"/>
      <c r="L7" s="69"/>
    </row>
    <row r="8" spans="1:18" x14ac:dyDescent="0.2">
      <c r="A8" s="77" t="s">
        <v>97</v>
      </c>
    </row>
    <row r="9" spans="1:18" x14ac:dyDescent="0.2">
      <c r="A9" s="78" t="s">
        <v>974</v>
      </c>
    </row>
    <row r="10" spans="1:18" x14ac:dyDescent="0.2">
      <c r="A10" s="208" t="s">
        <v>975</v>
      </c>
      <c r="B10" s="135"/>
      <c r="C10" s="135"/>
      <c r="D10" s="135"/>
      <c r="E10" s="135"/>
      <c r="F10" s="135"/>
      <c r="G10" s="135"/>
      <c r="H10" s="135"/>
    </row>
    <row r="11" spans="1:18" x14ac:dyDescent="0.2">
      <c r="A11" s="208" t="s">
        <v>976</v>
      </c>
      <c r="B11" s="135"/>
      <c r="C11" s="135"/>
      <c r="D11" s="135"/>
      <c r="E11" s="135"/>
      <c r="F11" s="135"/>
      <c r="G11" s="135"/>
      <c r="H11" s="135"/>
    </row>
    <row r="12" spans="1:18" s="191" customFormat="1" x14ac:dyDescent="0.2">
      <c r="A12" s="252" t="s">
        <v>977</v>
      </c>
      <c r="B12" s="190"/>
      <c r="C12" s="190"/>
      <c r="D12" s="190"/>
      <c r="E12" s="190"/>
      <c r="F12" s="190"/>
      <c r="G12" s="190"/>
      <c r="H12" s="190"/>
      <c r="J12" s="192"/>
      <c r="K12" s="192"/>
      <c r="L12" s="192"/>
    </row>
    <row r="13" spans="1:18" x14ac:dyDescent="0.2">
      <c r="A13" s="78" t="s">
        <v>978</v>
      </c>
      <c r="B13" s="78"/>
      <c r="C13" s="78"/>
      <c r="D13" s="78"/>
      <c r="E13" s="78"/>
      <c r="F13" s="78"/>
      <c r="G13" s="78"/>
      <c r="H13" s="78"/>
    </row>
    <row r="14" spans="1:18" x14ac:dyDescent="0.2">
      <c r="A14" s="136"/>
      <c r="B14" s="136"/>
      <c r="C14" s="136"/>
      <c r="D14" s="136"/>
      <c r="E14" s="136"/>
      <c r="F14" s="136"/>
      <c r="G14" s="136"/>
      <c r="H14" s="136"/>
    </row>
    <row r="15" spans="1:18" ht="62.25" customHeight="1" x14ac:dyDescent="0.2">
      <c r="L15" s="69"/>
    </row>
  </sheetData>
  <hyperlinks>
    <hyperlink ref="J1" location="Contents!A1" display="Contents" xr:uid="{7D93FD51-44BB-46D9-9EF1-F12ACD9BDE4E}"/>
    <hyperlink ref="J2" location="Notes!A1" display="Notes" xr:uid="{0A7A6E30-01C2-4053-82D4-8FFF32E14F78}"/>
  </hyperlinks>
  <pageMargins left="0.7" right="0.7" top="0.75" bottom="0.75" header="0.3" footer="0.3"/>
  <pageSetup orientation="portrait" r:id="rId1"/>
  <tableParts count="1">
    <tablePart r:id="rId2"/>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6AE4E-57B5-4A72-94F6-DC9E9A4A7269}">
  <dimension ref="A1:H12"/>
  <sheetViews>
    <sheetView workbookViewId="0"/>
  </sheetViews>
  <sheetFormatPr defaultColWidth="8.77734375" defaultRowHeight="15" x14ac:dyDescent="0.2"/>
  <cols>
    <col min="1" max="1" width="60.77734375" style="69" customWidth="1"/>
    <col min="2" max="3" width="9.77734375" style="69" customWidth="1"/>
    <col min="4" max="8" width="9.77734375" style="69" bestFit="1" customWidth="1"/>
    <col min="9" max="16384" width="8.77734375" style="69"/>
  </cols>
  <sheetData>
    <row r="1" spans="1:8" ht="17.25" x14ac:dyDescent="0.25">
      <c r="A1" s="67" t="s">
        <v>979</v>
      </c>
      <c r="B1" s="67"/>
      <c r="C1" s="67"/>
      <c r="D1" s="70" t="s">
        <v>122</v>
      </c>
      <c r="E1" s="67"/>
      <c r="F1" s="67"/>
      <c r="G1" s="67"/>
      <c r="H1" s="67"/>
    </row>
    <row r="2" spans="1:8" x14ac:dyDescent="0.2">
      <c r="A2" s="71" t="s">
        <v>283</v>
      </c>
      <c r="B2" s="71"/>
      <c r="C2" s="71"/>
      <c r="D2" s="70" t="s">
        <v>97</v>
      </c>
    </row>
    <row r="3" spans="1:8" ht="15.75" x14ac:dyDescent="0.25">
      <c r="A3" s="139" t="s">
        <v>493</v>
      </c>
      <c r="B3" s="299" t="s">
        <v>132</v>
      </c>
      <c r="C3" s="288" t="s">
        <v>133</v>
      </c>
    </row>
    <row r="4" spans="1:8" x14ac:dyDescent="0.2">
      <c r="A4" s="50" t="s">
        <v>500</v>
      </c>
      <c r="B4" s="81">
        <v>28</v>
      </c>
      <c r="C4" s="81">
        <v>15</v>
      </c>
    </row>
    <row r="5" spans="1:8" x14ac:dyDescent="0.2">
      <c r="A5" s="50" t="s">
        <v>980</v>
      </c>
      <c r="B5" s="81">
        <v>21</v>
      </c>
      <c r="C5" s="81">
        <v>13</v>
      </c>
    </row>
    <row r="6" spans="1:8" x14ac:dyDescent="0.2">
      <c r="A6" s="50" t="s">
        <v>981</v>
      </c>
      <c r="B6" s="81">
        <v>0</v>
      </c>
      <c r="C6" s="81">
        <v>0</v>
      </c>
    </row>
    <row r="7" spans="1:8" x14ac:dyDescent="0.2">
      <c r="A7" s="145" t="s">
        <v>982</v>
      </c>
      <c r="B7" s="142">
        <v>1</v>
      </c>
      <c r="C7" s="142">
        <v>1</v>
      </c>
    </row>
    <row r="8" spans="1:8" x14ac:dyDescent="0.2">
      <c r="A8" s="74"/>
      <c r="B8" s="74"/>
      <c r="C8" s="76" t="s">
        <v>137</v>
      </c>
    </row>
    <row r="9" spans="1:8" x14ac:dyDescent="0.2">
      <c r="A9" s="77" t="s">
        <v>97</v>
      </c>
    </row>
    <row r="10" spans="1:8" ht="15" customHeight="1" x14ac:dyDescent="0.2">
      <c r="A10" s="78" t="s">
        <v>983</v>
      </c>
      <c r="B10" s="113"/>
      <c r="C10" s="113"/>
      <c r="D10" s="113"/>
    </row>
    <row r="11" spans="1:8" x14ac:dyDescent="0.2">
      <c r="A11" s="78" t="s">
        <v>984</v>
      </c>
      <c r="B11" s="113"/>
      <c r="C11" s="113"/>
      <c r="D11" s="113"/>
    </row>
    <row r="12" spans="1:8" x14ac:dyDescent="0.2">
      <c r="A12" s="113" t="s">
        <v>985</v>
      </c>
      <c r="B12" s="113"/>
      <c r="C12" s="113"/>
      <c r="D12" s="113"/>
    </row>
  </sheetData>
  <hyperlinks>
    <hyperlink ref="D1" location="Contents!A1" display="Contents" xr:uid="{CF846BA8-E67B-48A1-A788-EAE83A923BDE}"/>
    <hyperlink ref="D2" location="Notes!A1" display="Notes" xr:uid="{CC8BD277-3CB4-4480-ACC6-AFB49A87D10D}"/>
  </hyperlink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28F21-6F84-411A-8EC7-CC92704CE702}">
  <dimension ref="A1:K24"/>
  <sheetViews>
    <sheetView zoomScaleNormal="100" workbookViewId="0">
      <selection activeCell="F18" sqref="F18"/>
    </sheetView>
  </sheetViews>
  <sheetFormatPr defaultColWidth="8.77734375" defaultRowHeight="15" x14ac:dyDescent="0.2"/>
  <cols>
    <col min="1" max="1" width="24.21875" style="69" customWidth="1"/>
    <col min="2" max="2" width="16.21875" style="68" customWidth="1"/>
    <col min="3" max="3" width="11.77734375" style="68" customWidth="1"/>
    <col min="4" max="7" width="11.6640625" style="68" customWidth="1"/>
    <col min="8" max="8" width="19.6640625" style="69" customWidth="1"/>
    <col min="9" max="9" width="13.44140625" style="69" customWidth="1"/>
    <col min="10" max="10" width="13.6640625" style="69" customWidth="1"/>
    <col min="11" max="16384" width="8.77734375" style="69"/>
  </cols>
  <sheetData>
    <row r="1" spans="1:11" ht="17.25" x14ac:dyDescent="0.25">
      <c r="A1" s="67" t="s">
        <v>139</v>
      </c>
      <c r="J1" s="360" t="s">
        <v>122</v>
      </c>
      <c r="K1" s="360"/>
    </row>
    <row r="2" spans="1:11" x14ac:dyDescent="0.2">
      <c r="A2" s="71" t="s">
        <v>140</v>
      </c>
      <c r="K2" s="70" t="s">
        <v>97</v>
      </c>
    </row>
    <row r="3" spans="1:11" s="72" customFormat="1" ht="60" x14ac:dyDescent="0.25">
      <c r="A3" s="265" t="s">
        <v>141</v>
      </c>
      <c r="B3" s="211" t="s">
        <v>142</v>
      </c>
      <c r="C3" s="211" t="s">
        <v>143</v>
      </c>
      <c r="D3" s="211" t="s">
        <v>144</v>
      </c>
      <c r="E3" s="211" t="s">
        <v>145</v>
      </c>
      <c r="F3" s="211" t="s">
        <v>146</v>
      </c>
      <c r="G3" s="211" t="s">
        <v>147</v>
      </c>
      <c r="H3" s="211" t="s">
        <v>148</v>
      </c>
      <c r="I3" s="211" t="s">
        <v>149</v>
      </c>
      <c r="J3" s="211" t="s">
        <v>150</v>
      </c>
    </row>
    <row r="4" spans="1:11" s="202" customFormat="1" ht="44.65" customHeight="1" x14ac:dyDescent="0.2">
      <c r="A4" s="200" t="s">
        <v>151</v>
      </c>
      <c r="B4" s="201">
        <f t="shared" ref="B4:G4" si="0">SUM(B5:B17)</f>
        <v>11093</v>
      </c>
      <c r="C4" s="201">
        <f t="shared" si="0"/>
        <v>5511</v>
      </c>
      <c r="D4" s="201">
        <f t="shared" si="0"/>
        <v>4284</v>
      </c>
      <c r="E4" s="201">
        <f>SUM(E5:E17)</f>
        <v>15460</v>
      </c>
      <c r="F4" s="201">
        <f t="shared" si="0"/>
        <v>5442</v>
      </c>
      <c r="G4" s="201">
        <f t="shared" si="0"/>
        <v>2886</v>
      </c>
      <c r="H4" s="257">
        <f>(Table2.1a[[#This Row],[Applications Filed, 2025]]-Table2.1a[[#This Row],[Applications Filed, 2024]])/Table2.1a[[#This Row],[Applications Filed, 2024]]</f>
        <v>0.39367168484629944</v>
      </c>
      <c r="I4" s="257">
        <f>(Table2.1a[[#This Row],[Applications Published, 2025]]-Table2.1a[[#This Row],[Applications Published, 2024]])/Table2.1a[[#This Row],[Applications Published, 2024]]</f>
        <v>-1.2520413718018509E-2</v>
      </c>
      <c r="J4" s="257">
        <f>(Table2.1a[[#This Row],[Patents Granted, 2025]]-Table2.1a[[#This Row],[Patents Granted, 2024]])/Table2.1a[[#This Row],[Patents Granted, 2024]]</f>
        <v>-0.32633053221288516</v>
      </c>
    </row>
    <row r="5" spans="1:11" x14ac:dyDescent="0.2">
      <c r="A5" s="50" t="s">
        <v>152</v>
      </c>
      <c r="B5" s="73">
        <v>531</v>
      </c>
      <c r="C5" s="73">
        <v>250</v>
      </c>
      <c r="D5" s="73">
        <v>162</v>
      </c>
      <c r="E5" s="73">
        <v>839</v>
      </c>
      <c r="F5" s="73">
        <v>257</v>
      </c>
      <c r="G5" s="73">
        <v>141</v>
      </c>
      <c r="H5" s="258">
        <f>(Table2.1a[[#This Row],[Applications Filed, 2025]]-Table2.1a[[#This Row],[Applications Filed, 2024]])/Table2.1a[[#This Row],[Applications Filed, 2024]]</f>
        <v>0.58003766478342744</v>
      </c>
      <c r="I5" s="258">
        <f>(Table2.1a[[#This Row],[Applications Published, 2025]]-Table2.1a[[#This Row],[Applications Published, 2024]])/Table2.1a[[#This Row],[Applications Published, 2024]]</f>
        <v>2.8000000000000001E-2</v>
      </c>
      <c r="J5" s="258">
        <f>(Table2.1a[[#This Row],[Patents Granted, 2025]]-Table2.1a[[#This Row],[Patents Granted, 2024]])/Table2.1a[[#This Row],[Patents Granted, 2024]]</f>
        <v>-0.12962962962962962</v>
      </c>
    </row>
    <row r="6" spans="1:11" x14ac:dyDescent="0.2">
      <c r="A6" s="50" t="s">
        <v>153</v>
      </c>
      <c r="B6" s="73">
        <v>1513</v>
      </c>
      <c r="C6" s="73">
        <v>819</v>
      </c>
      <c r="D6" s="73">
        <v>713</v>
      </c>
      <c r="E6" s="73">
        <v>1845</v>
      </c>
      <c r="F6" s="73">
        <v>791</v>
      </c>
      <c r="G6" s="73">
        <v>460</v>
      </c>
      <c r="H6" s="258">
        <f>(Table2.1a[[#This Row],[Applications Filed, 2025]]-Table2.1a[[#This Row],[Applications Filed, 2024]])/Table2.1a[[#This Row],[Applications Filed, 2024]]</f>
        <v>0.21943159286186384</v>
      </c>
      <c r="I6" s="258">
        <f>(Table2.1a[[#This Row],[Applications Published, 2025]]-Table2.1a[[#This Row],[Applications Published, 2024]])/Table2.1a[[#This Row],[Applications Published, 2024]]</f>
        <v>-3.4188034188034191E-2</v>
      </c>
      <c r="J6" s="258">
        <f>(Table2.1a[[#This Row],[Patents Granted, 2025]]-Table2.1a[[#This Row],[Patents Granted, 2024]])/Table2.1a[[#This Row],[Patents Granted, 2024]]</f>
        <v>-0.35483870967741937</v>
      </c>
    </row>
    <row r="7" spans="1:11" x14ac:dyDescent="0.2">
      <c r="A7" s="50" t="s">
        <v>154</v>
      </c>
      <c r="B7" s="73">
        <v>2254</v>
      </c>
      <c r="C7" s="73">
        <v>1004</v>
      </c>
      <c r="D7" s="73">
        <v>763</v>
      </c>
      <c r="E7" s="73">
        <v>3483</v>
      </c>
      <c r="F7" s="73">
        <v>1026</v>
      </c>
      <c r="G7" s="73">
        <v>438</v>
      </c>
      <c r="H7" s="258">
        <f>(Table2.1a[[#This Row],[Applications Filed, 2025]]-Table2.1a[[#This Row],[Applications Filed, 2024]])/Table2.1a[[#This Row],[Applications Filed, 2024]]</f>
        <v>0.54525288376220049</v>
      </c>
      <c r="I7" s="258">
        <f>(Table2.1a[[#This Row],[Applications Published, 2025]]-Table2.1a[[#This Row],[Applications Published, 2024]])/Table2.1a[[#This Row],[Applications Published, 2024]]</f>
        <v>2.1912350597609563E-2</v>
      </c>
      <c r="J7" s="258">
        <f>(Table2.1a[[#This Row],[Patents Granted, 2025]]-Table2.1a[[#This Row],[Patents Granted, 2024]])/Table2.1a[[#This Row],[Patents Granted, 2024]]</f>
        <v>-0.42595019659239841</v>
      </c>
    </row>
    <row r="8" spans="1:11" x14ac:dyDescent="0.2">
      <c r="A8" s="50" t="s">
        <v>155</v>
      </c>
      <c r="B8" s="73">
        <v>250</v>
      </c>
      <c r="C8" s="73">
        <v>113</v>
      </c>
      <c r="D8" s="73">
        <v>76</v>
      </c>
      <c r="E8" s="73">
        <v>363</v>
      </c>
      <c r="F8" s="73">
        <v>111</v>
      </c>
      <c r="G8" s="73">
        <v>68</v>
      </c>
      <c r="H8" s="258">
        <f>(Table2.1a[[#This Row],[Applications Filed, 2025]]-Table2.1a[[#This Row],[Applications Filed, 2024]])/Table2.1a[[#This Row],[Applications Filed, 2024]]</f>
        <v>0.45200000000000001</v>
      </c>
      <c r="I8" s="258">
        <f>(Table2.1a[[#This Row],[Applications Published, 2025]]-Table2.1a[[#This Row],[Applications Published, 2024]])/Table2.1a[[#This Row],[Applications Published, 2024]]</f>
        <v>-1.7699115044247787E-2</v>
      </c>
      <c r="J8" s="258">
        <f>(Table2.1a[[#This Row],[Patents Granted, 2025]]-Table2.1a[[#This Row],[Patents Granted, 2024]])/Table2.1a[[#This Row],[Patents Granted, 2024]]</f>
        <v>-0.10526315789473684</v>
      </c>
    </row>
    <row r="9" spans="1:11" x14ac:dyDescent="0.2">
      <c r="A9" s="50" t="s">
        <v>156</v>
      </c>
      <c r="B9" s="73">
        <v>745</v>
      </c>
      <c r="C9" s="73">
        <v>335</v>
      </c>
      <c r="D9" s="73">
        <v>283</v>
      </c>
      <c r="E9" s="73">
        <v>1275</v>
      </c>
      <c r="F9" s="73">
        <v>319</v>
      </c>
      <c r="G9" s="73">
        <v>208</v>
      </c>
      <c r="H9" s="258">
        <f>(Table2.1a[[#This Row],[Applications Filed, 2025]]-Table2.1a[[#This Row],[Applications Filed, 2024]])/Table2.1a[[#This Row],[Applications Filed, 2024]]</f>
        <v>0.71140939597315433</v>
      </c>
      <c r="I9" s="258">
        <f>(Table2.1a[[#This Row],[Applications Published, 2025]]-Table2.1a[[#This Row],[Applications Published, 2024]])/Table2.1a[[#This Row],[Applications Published, 2024]]</f>
        <v>-4.7761194029850747E-2</v>
      </c>
      <c r="J9" s="258">
        <f>(Table2.1a[[#This Row],[Patents Granted, 2025]]-Table2.1a[[#This Row],[Patents Granted, 2024]])/Table2.1a[[#This Row],[Patents Granted, 2024]]</f>
        <v>-0.26501766784452296</v>
      </c>
    </row>
    <row r="10" spans="1:11" x14ac:dyDescent="0.2">
      <c r="A10" s="50" t="s">
        <v>157</v>
      </c>
      <c r="B10" s="73">
        <v>147</v>
      </c>
      <c r="C10" s="73">
        <v>64</v>
      </c>
      <c r="D10" s="73">
        <v>49</v>
      </c>
      <c r="E10" s="73">
        <v>192</v>
      </c>
      <c r="F10" s="73">
        <v>81</v>
      </c>
      <c r="G10" s="73">
        <v>55</v>
      </c>
      <c r="H10" s="258">
        <f>(Table2.1a[[#This Row],[Applications Filed, 2025]]-Table2.1a[[#This Row],[Applications Filed, 2024]])/Table2.1a[[#This Row],[Applications Filed, 2024]]</f>
        <v>0.30612244897959184</v>
      </c>
      <c r="I10" s="258">
        <f>(Table2.1a[[#This Row],[Applications Published, 2025]]-Table2.1a[[#This Row],[Applications Published, 2024]])/Table2.1a[[#This Row],[Applications Published, 2024]]</f>
        <v>0.265625</v>
      </c>
      <c r="J10" s="258">
        <f>(Table2.1a[[#This Row],[Patents Granted, 2025]]-Table2.1a[[#This Row],[Patents Granted, 2024]])/Table2.1a[[#This Row],[Patents Granted, 2024]]</f>
        <v>0.12244897959183673</v>
      </c>
    </row>
    <row r="11" spans="1:11" x14ac:dyDescent="0.2">
      <c r="A11" s="50" t="s">
        <v>158</v>
      </c>
      <c r="B11" s="73">
        <v>599</v>
      </c>
      <c r="C11" s="73">
        <v>289</v>
      </c>
      <c r="D11" s="73">
        <v>238</v>
      </c>
      <c r="E11" s="73">
        <v>737</v>
      </c>
      <c r="F11" s="73">
        <v>272</v>
      </c>
      <c r="G11" s="73">
        <v>170</v>
      </c>
      <c r="H11" s="258">
        <f>(Table2.1a[[#This Row],[Applications Filed, 2025]]-Table2.1a[[#This Row],[Applications Filed, 2024]])/Table2.1a[[#This Row],[Applications Filed, 2024]]</f>
        <v>0.23038397328881469</v>
      </c>
      <c r="I11" s="258">
        <f>(Table2.1a[[#This Row],[Applications Published, 2025]]-Table2.1a[[#This Row],[Applications Published, 2024]])/Table2.1a[[#This Row],[Applications Published, 2024]]</f>
        <v>-5.8823529411764705E-2</v>
      </c>
      <c r="J11" s="258">
        <f>(Table2.1a[[#This Row],[Patents Granted, 2025]]-Table2.1a[[#This Row],[Patents Granted, 2024]])/Table2.1a[[#This Row],[Patents Granted, 2024]]</f>
        <v>-0.2857142857142857</v>
      </c>
    </row>
    <row r="12" spans="1:11" x14ac:dyDescent="0.2">
      <c r="A12" s="50" t="s">
        <v>159</v>
      </c>
      <c r="B12" s="73">
        <v>1765</v>
      </c>
      <c r="C12" s="73">
        <v>879</v>
      </c>
      <c r="D12" s="73">
        <v>669</v>
      </c>
      <c r="E12" s="73">
        <v>2301</v>
      </c>
      <c r="F12" s="73">
        <v>895</v>
      </c>
      <c r="G12" s="73">
        <v>452</v>
      </c>
      <c r="H12" s="258">
        <f>(Table2.1a[[#This Row],[Applications Filed, 2025]]-Table2.1a[[#This Row],[Applications Filed, 2024]])/Table2.1a[[#This Row],[Applications Filed, 2024]]</f>
        <v>0.3036827195467422</v>
      </c>
      <c r="I12" s="258">
        <f>(Table2.1a[[#This Row],[Applications Published, 2025]]-Table2.1a[[#This Row],[Applications Published, 2024]])/Table2.1a[[#This Row],[Applications Published, 2024]]</f>
        <v>1.8202502844141068E-2</v>
      </c>
      <c r="J12" s="258">
        <f>(Table2.1a[[#This Row],[Patents Granted, 2025]]-Table2.1a[[#This Row],[Patents Granted, 2024]])/Table2.1a[[#This Row],[Patents Granted, 2024]]</f>
        <v>-0.32436472346786249</v>
      </c>
    </row>
    <row r="13" spans="1:11" x14ac:dyDescent="0.2">
      <c r="A13" s="50" t="s">
        <v>160</v>
      </c>
      <c r="B13" s="73">
        <v>1105</v>
      </c>
      <c r="C13" s="73">
        <v>753</v>
      </c>
      <c r="D13" s="73">
        <v>551</v>
      </c>
      <c r="E13" s="73">
        <v>1316</v>
      </c>
      <c r="F13" s="73">
        <v>641</v>
      </c>
      <c r="G13" s="73">
        <v>390</v>
      </c>
      <c r="H13" s="258">
        <f>(Table2.1a[[#This Row],[Applications Filed, 2025]]-Table2.1a[[#This Row],[Applications Filed, 2024]])/Table2.1a[[#This Row],[Applications Filed, 2024]]</f>
        <v>0.19095022624434388</v>
      </c>
      <c r="I13" s="258">
        <f>(Table2.1a[[#This Row],[Applications Published, 2025]]-Table2.1a[[#This Row],[Applications Published, 2024]])/Table2.1a[[#This Row],[Applications Published, 2024]]</f>
        <v>-0.14873837981407703</v>
      </c>
      <c r="J13" s="258">
        <f>(Table2.1a[[#This Row],[Patents Granted, 2025]]-Table2.1a[[#This Row],[Patents Granted, 2024]])/Table2.1a[[#This Row],[Patents Granted, 2024]]</f>
        <v>-0.29219600725952816</v>
      </c>
    </row>
    <row r="14" spans="1:11" x14ac:dyDescent="0.2">
      <c r="A14" s="50" t="s">
        <v>161</v>
      </c>
      <c r="B14" s="73">
        <v>309</v>
      </c>
      <c r="C14" s="73">
        <v>147</v>
      </c>
      <c r="D14" s="73">
        <v>94</v>
      </c>
      <c r="E14" s="73">
        <v>564</v>
      </c>
      <c r="F14" s="73">
        <v>125</v>
      </c>
      <c r="G14" s="73">
        <v>74</v>
      </c>
      <c r="H14" s="258">
        <f>(Table2.1a[[#This Row],[Applications Filed, 2025]]-Table2.1a[[#This Row],[Applications Filed, 2024]])/Table2.1a[[#This Row],[Applications Filed, 2024]]</f>
        <v>0.82524271844660191</v>
      </c>
      <c r="I14" s="258">
        <f>(Table2.1a[[#This Row],[Applications Published, 2025]]-Table2.1a[[#This Row],[Applications Published, 2024]])/Table2.1a[[#This Row],[Applications Published, 2024]]</f>
        <v>-0.14965986394557823</v>
      </c>
      <c r="J14" s="258">
        <f>(Table2.1a[[#This Row],[Patents Granted, 2025]]-Table2.1a[[#This Row],[Patents Granted, 2024]])/Table2.1a[[#This Row],[Patents Granted, 2024]]</f>
        <v>-0.21276595744680851</v>
      </c>
    </row>
    <row r="15" spans="1:11" x14ac:dyDescent="0.2">
      <c r="A15" s="50" t="s">
        <v>162</v>
      </c>
      <c r="B15" s="73">
        <v>1131</v>
      </c>
      <c r="C15" s="73">
        <v>539</v>
      </c>
      <c r="D15" s="73">
        <v>409</v>
      </c>
      <c r="E15" s="73">
        <v>1335</v>
      </c>
      <c r="F15" s="73">
        <v>646</v>
      </c>
      <c r="G15" s="73">
        <v>277</v>
      </c>
      <c r="H15" s="258">
        <f>(Table2.1a[[#This Row],[Applications Filed, 2025]]-Table2.1a[[#This Row],[Applications Filed, 2024]])/Table2.1a[[#This Row],[Applications Filed, 2024]]</f>
        <v>0.18037135278514588</v>
      </c>
      <c r="I15" s="258">
        <f>(Table2.1a[[#This Row],[Applications Published, 2025]]-Table2.1a[[#This Row],[Applications Published, 2024]])/Table2.1a[[#This Row],[Applications Published, 2024]]</f>
        <v>0.19851576994434136</v>
      </c>
      <c r="J15" s="258">
        <f>(Table2.1a[[#This Row],[Patents Granted, 2025]]-Table2.1a[[#This Row],[Patents Granted, 2024]])/Table2.1a[[#This Row],[Patents Granted, 2024]]</f>
        <v>-0.32273838630806845</v>
      </c>
    </row>
    <row r="16" spans="1:11" x14ac:dyDescent="0.2">
      <c r="A16" s="50" t="s">
        <v>163</v>
      </c>
      <c r="B16" s="73">
        <v>532</v>
      </c>
      <c r="C16" s="73">
        <v>272</v>
      </c>
      <c r="D16" s="73">
        <v>248</v>
      </c>
      <c r="E16" s="73">
        <v>788</v>
      </c>
      <c r="F16" s="73">
        <v>229</v>
      </c>
      <c r="G16" s="73">
        <v>136</v>
      </c>
      <c r="H16" s="258">
        <f>(Table2.1a[[#This Row],[Applications Filed, 2025]]-Table2.1a[[#This Row],[Applications Filed, 2024]])/Table2.1a[[#This Row],[Applications Filed, 2024]]</f>
        <v>0.48120300751879697</v>
      </c>
      <c r="I16" s="258">
        <f>(Table2.1a[[#This Row],[Applications Published, 2025]]-Table2.1a[[#This Row],[Applications Published, 2024]])/Table2.1a[[#This Row],[Applications Published, 2024]]</f>
        <v>-0.15808823529411764</v>
      </c>
      <c r="J16" s="258">
        <f>(Table2.1a[[#This Row],[Patents Granted, 2025]]-Table2.1a[[#This Row],[Patents Granted, 2024]])/Table2.1a[[#This Row],[Patents Granted, 2024]]</f>
        <v>-0.45161290322580644</v>
      </c>
      <c r="K16" s="72"/>
    </row>
    <row r="17" spans="1:10" ht="16.5" x14ac:dyDescent="0.2">
      <c r="A17" s="50" t="s">
        <v>164</v>
      </c>
      <c r="B17" s="73">
        <v>212</v>
      </c>
      <c r="C17" s="73">
        <v>47</v>
      </c>
      <c r="D17" s="73">
        <v>29</v>
      </c>
      <c r="E17" s="73">
        <v>422</v>
      </c>
      <c r="F17" s="73">
        <v>49</v>
      </c>
      <c r="G17" s="73">
        <v>17</v>
      </c>
      <c r="H17" s="258">
        <f>(Table2.1a[[#This Row],[Applications Filed, 2025]]-Table2.1a[[#This Row],[Applications Filed, 2024]])/Table2.1a[[#This Row],[Applications Filed, 2024]]</f>
        <v>0.99056603773584906</v>
      </c>
      <c r="I17" s="258">
        <f>(Table2.1a[[#This Row],[Applications Published, 2025]]-Table2.1a[[#This Row],[Applications Published, 2024]])/Table2.1a[[#This Row],[Applications Published, 2024]]</f>
        <v>4.2553191489361701E-2</v>
      </c>
      <c r="J17" s="258">
        <f>(Table2.1a[[#This Row],[Patents Granted, 2025]]-Table2.1a[[#This Row],[Patents Granted, 2024]])/Table2.1a[[#This Row],[Patents Granted, 2024]]</f>
        <v>-0.41379310344827586</v>
      </c>
    </row>
    <row r="18" spans="1:10" x14ac:dyDescent="0.2">
      <c r="A18" s="74"/>
      <c r="B18" s="60"/>
      <c r="C18" s="60"/>
      <c r="D18" s="75"/>
      <c r="E18" s="75"/>
      <c r="F18" s="75"/>
      <c r="G18" s="75"/>
      <c r="J18" s="76" t="s">
        <v>137</v>
      </c>
    </row>
    <row r="19" spans="1:10" x14ac:dyDescent="0.2">
      <c r="A19" s="77" t="s">
        <v>97</v>
      </c>
      <c r="B19" s="113"/>
      <c r="C19" s="113"/>
    </row>
    <row r="20" spans="1:10" x14ac:dyDescent="0.2">
      <c r="A20" s="78" t="s">
        <v>165</v>
      </c>
      <c r="B20" s="113"/>
      <c r="C20" s="113"/>
    </row>
    <row r="21" spans="1:10" x14ac:dyDescent="0.2">
      <c r="A21" s="78" t="s">
        <v>166</v>
      </c>
      <c r="B21" s="113"/>
      <c r="C21" s="113"/>
    </row>
    <row r="22" spans="1:10" x14ac:dyDescent="0.2">
      <c r="A22" s="78" t="s">
        <v>167</v>
      </c>
      <c r="B22" s="113"/>
      <c r="C22" s="113"/>
    </row>
    <row r="23" spans="1:10" x14ac:dyDescent="0.2">
      <c r="A23" s="78"/>
      <c r="B23" s="113"/>
      <c r="C23" s="113"/>
    </row>
    <row r="24" spans="1:10" x14ac:dyDescent="0.2">
      <c r="B24" s="331"/>
      <c r="C24" s="331"/>
      <c r="D24" s="331"/>
      <c r="E24" s="331"/>
      <c r="F24" s="331"/>
      <c r="G24" s="331"/>
    </row>
  </sheetData>
  <mergeCells count="1">
    <mergeCell ref="J1:K1"/>
  </mergeCells>
  <phoneticPr fontId="30" type="noConversion"/>
  <hyperlinks>
    <hyperlink ref="J1" location="Contents!A1" display="Contents" xr:uid="{9767C9A3-B9AD-47C5-B5C0-CD1A64722BB7}"/>
    <hyperlink ref="K2" location="Notes!A1" display="Notes" xr:uid="{8E842B63-EFA0-49C7-90DE-E0631FEED939}"/>
  </hyperlinks>
  <pageMargins left="0.7" right="0.7" top="0.75" bottom="0.75" header="0.3" footer="0.3"/>
  <pageSetup paperSize="9" orientation="portrait" r:id="rId1"/>
  <tableParts count="1">
    <tablePart r:id="rId2"/>
  </tablePar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932BF-1702-4C66-9465-285F95E4D85D}">
  <dimension ref="A1:H29"/>
  <sheetViews>
    <sheetView zoomScaleNormal="100" workbookViewId="0">
      <selection activeCell="A13" sqref="A13"/>
    </sheetView>
  </sheetViews>
  <sheetFormatPr defaultColWidth="8.77734375" defaultRowHeight="15" x14ac:dyDescent="0.2"/>
  <cols>
    <col min="1" max="1" width="46.33203125" style="69" customWidth="1"/>
    <col min="2" max="3" width="9.77734375" style="69" customWidth="1"/>
    <col min="4" max="8" width="9.77734375" style="69" bestFit="1" customWidth="1"/>
    <col min="9" max="16384" width="8.77734375" style="69"/>
  </cols>
  <sheetData>
    <row r="1" spans="1:8" ht="15.75" x14ac:dyDescent="0.25">
      <c r="A1" s="67" t="s">
        <v>986</v>
      </c>
      <c r="B1" s="67"/>
      <c r="C1" s="71"/>
      <c r="D1" s="70" t="s">
        <v>122</v>
      </c>
      <c r="E1" s="67"/>
      <c r="F1" s="67"/>
      <c r="G1" s="67"/>
      <c r="H1" s="67"/>
    </row>
    <row r="2" spans="1:8" x14ac:dyDescent="0.2">
      <c r="A2" s="71" t="s">
        <v>283</v>
      </c>
      <c r="B2" s="71"/>
      <c r="C2" s="71"/>
      <c r="D2" s="70" t="s">
        <v>97</v>
      </c>
    </row>
    <row r="3" spans="1:8" ht="38.25" customHeight="1" x14ac:dyDescent="0.25">
      <c r="A3" s="139" t="s">
        <v>493</v>
      </c>
      <c r="B3" s="288" t="s">
        <v>987</v>
      </c>
      <c r="C3" s="288" t="s">
        <v>988</v>
      </c>
    </row>
    <row r="4" spans="1:8" ht="17.25" x14ac:dyDescent="0.2">
      <c r="A4" s="110" t="s">
        <v>989</v>
      </c>
      <c r="B4" s="119"/>
      <c r="C4" s="119"/>
    </row>
    <row r="5" spans="1:8" x14ac:dyDescent="0.2">
      <c r="A5" s="50" t="s">
        <v>990</v>
      </c>
      <c r="B5" s="48">
        <v>785</v>
      </c>
      <c r="C5" s="48">
        <v>863</v>
      </c>
    </row>
    <row r="6" spans="1:8" x14ac:dyDescent="0.2">
      <c r="A6" s="50" t="s">
        <v>991</v>
      </c>
      <c r="B6" s="48">
        <v>830</v>
      </c>
      <c r="C6" s="48">
        <v>859</v>
      </c>
    </row>
    <row r="7" spans="1:8" x14ac:dyDescent="0.2">
      <c r="A7" s="50" t="s">
        <v>992</v>
      </c>
      <c r="B7" s="48">
        <v>124</v>
      </c>
      <c r="C7" s="48">
        <v>142</v>
      </c>
    </row>
    <row r="8" spans="1:8" ht="15.75" x14ac:dyDescent="0.25">
      <c r="A8" s="67" t="s">
        <v>993</v>
      </c>
      <c r="B8" s="81"/>
      <c r="C8" s="81"/>
    </row>
    <row r="9" spans="1:8" x14ac:dyDescent="0.2">
      <c r="A9" s="50" t="s">
        <v>994</v>
      </c>
      <c r="B9" s="81">
        <v>4</v>
      </c>
      <c r="C9" s="81">
        <v>3</v>
      </c>
    </row>
    <row r="10" spans="1:8" x14ac:dyDescent="0.2">
      <c r="A10" s="74"/>
      <c r="B10" s="147"/>
      <c r="C10" s="76" t="s">
        <v>137</v>
      </c>
    </row>
    <row r="11" spans="1:8" x14ac:dyDescent="0.2">
      <c r="A11" s="77" t="s">
        <v>97</v>
      </c>
    </row>
    <row r="12" spans="1:8" x14ac:dyDescent="0.2">
      <c r="A12" s="112" t="s">
        <v>995</v>
      </c>
      <c r="B12" s="129"/>
      <c r="C12" s="129"/>
    </row>
    <row r="13" spans="1:8" x14ac:dyDescent="0.2">
      <c r="A13" s="112" t="s">
        <v>996</v>
      </c>
    </row>
    <row r="14" spans="1:8" x14ac:dyDescent="0.2">
      <c r="A14" s="78" t="s">
        <v>104</v>
      </c>
    </row>
    <row r="15" spans="1:8" x14ac:dyDescent="0.2">
      <c r="A15" s="78"/>
    </row>
    <row r="29" spans="4:4" ht="15" customHeight="1" x14ac:dyDescent="0.2">
      <c r="D29" s="129"/>
    </row>
  </sheetData>
  <phoneticPr fontId="30" type="noConversion"/>
  <hyperlinks>
    <hyperlink ref="D1" location="Contents!A1" display="Contents" xr:uid="{F41B72B2-09E7-4592-A9E1-C10643499E56}"/>
    <hyperlink ref="D2" location="Notes!A1" display="Notes" xr:uid="{8793B190-8ADF-4322-96D2-7BA0DCEDC1A3}"/>
  </hyperlinks>
  <pageMargins left="0.7" right="0.7" top="0.75" bottom="0.75" header="0.3" footer="0.3"/>
  <pageSetup orientation="portrait" r:id="rId1"/>
  <tableParts count="1">
    <tablePart r:id="rId2"/>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EE508-D743-4C9A-A132-56EA13270AA7}">
  <dimension ref="A1:I37"/>
  <sheetViews>
    <sheetView workbookViewId="0">
      <selection activeCell="C8" sqref="C8"/>
    </sheetView>
  </sheetViews>
  <sheetFormatPr defaultColWidth="8.77734375" defaultRowHeight="15" x14ac:dyDescent="0.2"/>
  <cols>
    <col min="1" max="1" width="72.21875" style="5" customWidth="1"/>
    <col min="2" max="3" width="9.77734375" style="5" customWidth="1"/>
    <col min="4" max="8" width="9.77734375" style="5" bestFit="1" customWidth="1"/>
    <col min="9" max="16384" width="8.77734375" style="5"/>
  </cols>
  <sheetData>
    <row r="1" spans="1:8" ht="17.25" x14ac:dyDescent="0.25">
      <c r="A1" s="6" t="s">
        <v>997</v>
      </c>
      <c r="B1" s="6"/>
      <c r="C1" s="6"/>
      <c r="D1" s="70" t="s">
        <v>122</v>
      </c>
      <c r="E1" s="6"/>
      <c r="F1" s="6"/>
      <c r="G1" s="6"/>
      <c r="H1" s="6"/>
    </row>
    <row r="2" spans="1:8" x14ac:dyDescent="0.2">
      <c r="A2" s="7" t="s">
        <v>283</v>
      </c>
      <c r="B2" s="7"/>
      <c r="C2" s="7"/>
      <c r="D2" s="70" t="s">
        <v>97</v>
      </c>
    </row>
    <row r="3" spans="1:8" ht="41.65" customHeight="1" x14ac:dyDescent="0.25">
      <c r="A3" s="94" t="s">
        <v>493</v>
      </c>
      <c r="B3" s="300" t="s">
        <v>132</v>
      </c>
      <c r="C3" s="100" t="s">
        <v>133</v>
      </c>
    </row>
    <row r="4" spans="1:8" x14ac:dyDescent="0.2">
      <c r="A4" s="11" t="s">
        <v>998</v>
      </c>
      <c r="B4" s="27"/>
      <c r="C4" s="27"/>
    </row>
    <row r="5" spans="1:8" x14ac:dyDescent="0.2">
      <c r="A5" s="9" t="s">
        <v>999</v>
      </c>
      <c r="B5" s="22">
        <v>5791</v>
      </c>
      <c r="C5" s="22">
        <v>5590</v>
      </c>
      <c r="G5" s="188"/>
    </row>
    <row r="6" spans="1:8" x14ac:dyDescent="0.2">
      <c r="A6" s="9" t="s">
        <v>1000</v>
      </c>
      <c r="B6" s="22">
        <v>6360</v>
      </c>
      <c r="C6" s="22">
        <v>7232</v>
      </c>
    </row>
    <row r="7" spans="1:8" ht="16.5" x14ac:dyDescent="0.2">
      <c r="A7" s="9" t="s">
        <v>1001</v>
      </c>
      <c r="B7" s="22">
        <v>335</v>
      </c>
      <c r="C7" s="22">
        <v>347</v>
      </c>
    </row>
    <row r="8" spans="1:8" x14ac:dyDescent="0.2">
      <c r="A8" s="9" t="s">
        <v>1002</v>
      </c>
      <c r="B8" s="22">
        <v>6695</v>
      </c>
      <c r="C8" s="22">
        <v>7579</v>
      </c>
    </row>
    <row r="9" spans="1:8" x14ac:dyDescent="0.2">
      <c r="A9" s="11" t="s">
        <v>1003</v>
      </c>
      <c r="B9" s="22"/>
      <c r="C9" s="22"/>
    </row>
    <row r="10" spans="1:8" x14ac:dyDescent="0.2">
      <c r="A10" s="36" t="s">
        <v>779</v>
      </c>
      <c r="B10" s="22">
        <v>2796</v>
      </c>
      <c r="C10" s="22">
        <v>2919</v>
      </c>
      <c r="G10" s="188"/>
    </row>
    <row r="11" spans="1:8" x14ac:dyDescent="0.2">
      <c r="A11" s="9" t="s">
        <v>1004</v>
      </c>
      <c r="B11" s="22">
        <v>2313</v>
      </c>
      <c r="C11" s="22">
        <v>2228</v>
      </c>
      <c r="G11" s="188"/>
    </row>
    <row r="12" spans="1:8" x14ac:dyDescent="0.2">
      <c r="A12" s="9" t="s">
        <v>1005</v>
      </c>
      <c r="B12" s="22">
        <v>271</v>
      </c>
      <c r="C12" s="22">
        <v>252</v>
      </c>
    </row>
    <row r="13" spans="1:8" x14ac:dyDescent="0.2">
      <c r="A13" s="9" t="s">
        <v>1006</v>
      </c>
      <c r="B13" s="22">
        <v>359</v>
      </c>
      <c r="C13" s="22">
        <v>367</v>
      </c>
    </row>
    <row r="14" spans="1:8" ht="18" customHeight="1" x14ac:dyDescent="0.2">
      <c r="A14" s="9" t="s">
        <v>1007</v>
      </c>
      <c r="B14" s="22">
        <v>5590</v>
      </c>
      <c r="C14" s="22">
        <v>6322</v>
      </c>
    </row>
    <row r="15" spans="1:8" ht="15.75" x14ac:dyDescent="0.25">
      <c r="A15" s="6" t="s">
        <v>1004</v>
      </c>
      <c r="B15" s="22"/>
      <c r="C15" s="22"/>
    </row>
    <row r="16" spans="1:8" x14ac:dyDescent="0.2">
      <c r="A16" s="9" t="s">
        <v>1008</v>
      </c>
      <c r="B16" s="49">
        <v>111</v>
      </c>
      <c r="C16" s="49">
        <v>90</v>
      </c>
    </row>
    <row r="17" spans="1:3" ht="17.25" x14ac:dyDescent="0.25">
      <c r="A17" s="6" t="s">
        <v>1009</v>
      </c>
      <c r="B17" s="22"/>
      <c r="C17" s="22"/>
    </row>
    <row r="18" spans="1:3" x14ac:dyDescent="0.2">
      <c r="A18" s="9" t="s">
        <v>1010</v>
      </c>
      <c r="B18" s="48">
        <v>62</v>
      </c>
      <c r="C18" s="48">
        <v>90</v>
      </c>
    </row>
    <row r="19" spans="1:3" x14ac:dyDescent="0.2">
      <c r="A19" s="9" t="s">
        <v>982</v>
      </c>
      <c r="B19" s="48">
        <v>6</v>
      </c>
      <c r="C19" s="48">
        <v>13</v>
      </c>
    </row>
    <row r="20" spans="1:3" x14ac:dyDescent="0.2">
      <c r="A20" s="9" t="s">
        <v>1011</v>
      </c>
      <c r="B20" s="48">
        <v>1</v>
      </c>
      <c r="C20" s="48">
        <v>6</v>
      </c>
    </row>
    <row r="21" spans="1:3" x14ac:dyDescent="0.2">
      <c r="A21" s="9" t="s">
        <v>1012</v>
      </c>
      <c r="B21" s="48">
        <v>3</v>
      </c>
      <c r="C21" s="48">
        <v>9</v>
      </c>
    </row>
    <row r="22" spans="1:3" x14ac:dyDescent="0.2">
      <c r="A22" s="9" t="s">
        <v>1013</v>
      </c>
      <c r="B22" s="48"/>
      <c r="C22" s="48"/>
    </row>
    <row r="23" spans="1:3" x14ac:dyDescent="0.2">
      <c r="A23" s="9" t="s">
        <v>1014</v>
      </c>
      <c r="B23" s="48">
        <v>6</v>
      </c>
      <c r="C23" s="48">
        <v>4</v>
      </c>
    </row>
    <row r="24" spans="1:3" ht="17.25" x14ac:dyDescent="0.25">
      <c r="A24" s="6" t="s">
        <v>1015</v>
      </c>
      <c r="B24" s="48"/>
      <c r="C24" s="48"/>
    </row>
    <row r="25" spans="1:3" x14ac:dyDescent="0.2">
      <c r="A25" s="9" t="s">
        <v>999</v>
      </c>
      <c r="B25" s="48">
        <v>56</v>
      </c>
      <c r="C25" s="48">
        <v>61</v>
      </c>
    </row>
    <row r="26" spans="1:3" x14ac:dyDescent="0.2">
      <c r="A26" s="9" t="s">
        <v>1016</v>
      </c>
      <c r="B26" s="48">
        <v>7</v>
      </c>
      <c r="C26" s="48">
        <v>4</v>
      </c>
    </row>
    <row r="27" spans="1:3" x14ac:dyDescent="0.2">
      <c r="A27" s="9" t="s">
        <v>982</v>
      </c>
      <c r="B27" s="48">
        <v>1</v>
      </c>
      <c r="C27" s="48">
        <v>0</v>
      </c>
    </row>
    <row r="28" spans="1:3" x14ac:dyDescent="0.2">
      <c r="A28" s="9" t="s">
        <v>1011</v>
      </c>
      <c r="B28" s="48">
        <v>0</v>
      </c>
      <c r="C28" s="48">
        <v>0</v>
      </c>
    </row>
    <row r="29" spans="1:3" x14ac:dyDescent="0.2">
      <c r="A29" s="9" t="s">
        <v>1012</v>
      </c>
      <c r="B29" s="48">
        <v>1</v>
      </c>
      <c r="C29" s="48">
        <v>0</v>
      </c>
    </row>
    <row r="30" spans="1:3" x14ac:dyDescent="0.2">
      <c r="A30" s="9" t="s">
        <v>1017</v>
      </c>
      <c r="B30" s="48">
        <v>0</v>
      </c>
      <c r="C30" s="48">
        <v>0</v>
      </c>
    </row>
    <row r="31" spans="1:3" x14ac:dyDescent="0.2">
      <c r="A31" s="9" t="s">
        <v>1007</v>
      </c>
      <c r="B31" s="81">
        <v>61</v>
      </c>
      <c r="C31" s="81">
        <v>65</v>
      </c>
    </row>
    <row r="32" spans="1:3" x14ac:dyDescent="0.2">
      <c r="A32" s="3"/>
      <c r="B32" s="3"/>
      <c r="C32" s="13" t="s">
        <v>137</v>
      </c>
    </row>
    <row r="33" spans="1:9" x14ac:dyDescent="0.2">
      <c r="A33" s="12" t="s">
        <v>97</v>
      </c>
    </row>
    <row r="34" spans="1:9" x14ac:dyDescent="0.2">
      <c r="A34" s="42" t="s">
        <v>1018</v>
      </c>
      <c r="B34" s="42"/>
      <c r="C34" s="42"/>
      <c r="D34" s="42"/>
      <c r="E34" s="42"/>
      <c r="F34" s="42"/>
      <c r="G34" s="42"/>
      <c r="H34" s="42"/>
      <c r="I34" s="42"/>
    </row>
    <row r="35" spans="1:9" x14ac:dyDescent="0.2">
      <c r="A35" s="42" t="s">
        <v>1019</v>
      </c>
      <c r="B35" s="42"/>
      <c r="C35" s="42"/>
      <c r="D35" s="42"/>
      <c r="E35" s="42"/>
      <c r="F35" s="42"/>
      <c r="G35" s="42"/>
      <c r="H35" s="42"/>
      <c r="I35" s="42"/>
    </row>
    <row r="36" spans="1:9" x14ac:dyDescent="0.2">
      <c r="A36" s="42" t="s">
        <v>1020</v>
      </c>
    </row>
    <row r="37" spans="1:9" x14ac:dyDescent="0.2">
      <c r="A37" s="42" t="s">
        <v>1021</v>
      </c>
    </row>
  </sheetData>
  <phoneticPr fontId="30" type="noConversion"/>
  <hyperlinks>
    <hyperlink ref="D1" location="Contents!A1" display="Contents" xr:uid="{8CE8CAB9-CB3E-4DD9-9217-652F6986E0A5}"/>
    <hyperlink ref="D2" location="Notes!A1" display="Notes" xr:uid="{9D802B10-67E1-4282-82F2-854D07C43BDF}"/>
  </hyperlinks>
  <pageMargins left="0.7" right="0.7" top="0.75" bottom="0.75" header="0.3" footer="0.3"/>
  <pageSetup orientation="portrait" r:id="rId1"/>
  <tableParts count="1">
    <tablePart r:id="rId2"/>
  </tablePar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38953-2774-4B1C-AB13-2F28E2ADAEE7}">
  <dimension ref="A1:I27"/>
  <sheetViews>
    <sheetView workbookViewId="0">
      <selection activeCell="A19" sqref="A19"/>
    </sheetView>
  </sheetViews>
  <sheetFormatPr defaultColWidth="8.77734375" defaultRowHeight="15" x14ac:dyDescent="0.2"/>
  <cols>
    <col min="1" max="1" width="42.21875" style="5" customWidth="1"/>
    <col min="2" max="3" width="9.77734375" style="5" customWidth="1"/>
    <col min="4" max="8" width="9.77734375" style="5" bestFit="1" customWidth="1"/>
    <col min="9" max="16384" width="8.77734375" style="5"/>
  </cols>
  <sheetData>
    <row r="1" spans="1:8" ht="17.25" x14ac:dyDescent="0.25">
      <c r="A1" s="6" t="s">
        <v>1022</v>
      </c>
      <c r="B1" s="6"/>
      <c r="C1" s="6"/>
      <c r="D1" s="67"/>
      <c r="E1" s="7"/>
      <c r="F1" s="70" t="s">
        <v>122</v>
      </c>
      <c r="G1" s="6"/>
      <c r="H1" s="6"/>
    </row>
    <row r="2" spans="1:8" x14ac:dyDescent="0.2">
      <c r="A2" s="7" t="s">
        <v>283</v>
      </c>
      <c r="B2" s="7"/>
      <c r="E2" s="7"/>
      <c r="F2" s="70" t="s">
        <v>97</v>
      </c>
    </row>
    <row r="3" spans="1:8" ht="35.65" customHeight="1" x14ac:dyDescent="0.25">
      <c r="A3" s="94" t="s">
        <v>493</v>
      </c>
      <c r="B3" s="100" t="s">
        <v>132</v>
      </c>
      <c r="C3" s="100" t="s">
        <v>133</v>
      </c>
      <c r="D3" s="69"/>
      <c r="E3" s="69"/>
    </row>
    <row r="4" spans="1:8" ht="15.75" x14ac:dyDescent="0.25">
      <c r="A4" s="6" t="s">
        <v>1023</v>
      </c>
      <c r="B4" s="27"/>
      <c r="C4" s="27"/>
    </row>
    <row r="5" spans="1:8" x14ac:dyDescent="0.2">
      <c r="A5" s="9" t="s">
        <v>999</v>
      </c>
      <c r="B5" s="22">
        <v>1290</v>
      </c>
      <c r="C5" s="22">
        <v>1497</v>
      </c>
    </row>
    <row r="6" spans="1:8" ht="16.5" x14ac:dyDescent="0.2">
      <c r="A6" s="9" t="s">
        <v>1077</v>
      </c>
      <c r="B6" s="22">
        <v>1358</v>
      </c>
      <c r="C6" s="22">
        <v>1605</v>
      </c>
      <c r="F6" s="184"/>
      <c r="G6" s="184"/>
    </row>
    <row r="7" spans="1:8" x14ac:dyDescent="0.2">
      <c r="A7" s="9" t="s">
        <v>1024</v>
      </c>
      <c r="B7" s="22">
        <v>1261</v>
      </c>
      <c r="C7" s="22">
        <v>1085</v>
      </c>
      <c r="F7" s="184"/>
      <c r="G7" s="184"/>
    </row>
    <row r="8" spans="1:8" x14ac:dyDescent="0.2">
      <c r="A8" s="9" t="s">
        <v>982</v>
      </c>
      <c r="B8" s="22">
        <v>438</v>
      </c>
      <c r="C8" s="22">
        <v>428</v>
      </c>
      <c r="F8" s="184"/>
      <c r="G8" s="184"/>
    </row>
    <row r="9" spans="1:8" x14ac:dyDescent="0.2">
      <c r="A9" s="9" t="s">
        <v>1011</v>
      </c>
      <c r="B9" s="22">
        <v>42</v>
      </c>
      <c r="C9" s="22">
        <v>44</v>
      </c>
      <c r="F9" s="184"/>
      <c r="G9" s="184"/>
    </row>
    <row r="10" spans="1:8" x14ac:dyDescent="0.2">
      <c r="A10" s="9" t="s">
        <v>1012</v>
      </c>
      <c r="B10" s="22">
        <v>571</v>
      </c>
      <c r="C10" s="22">
        <v>679</v>
      </c>
      <c r="F10" s="184"/>
      <c r="G10" s="184"/>
    </row>
    <row r="11" spans="1:8" x14ac:dyDescent="0.2">
      <c r="A11" s="9" t="s">
        <v>1007</v>
      </c>
      <c r="B11" s="22">
        <v>1497</v>
      </c>
      <c r="C11" s="22">
        <v>1848</v>
      </c>
      <c r="F11" s="185"/>
      <c r="G11" s="184"/>
    </row>
    <row r="12" spans="1:8" ht="20.25" customHeight="1" x14ac:dyDescent="0.25">
      <c r="A12" s="6" t="s">
        <v>1025</v>
      </c>
      <c r="B12" s="49">
        <v>24</v>
      </c>
      <c r="C12" s="49">
        <v>30</v>
      </c>
    </row>
    <row r="13" spans="1:8" ht="15.75" x14ac:dyDescent="0.25">
      <c r="A13" s="6" t="s">
        <v>1026</v>
      </c>
      <c r="B13" s="22"/>
      <c r="C13" s="22"/>
    </row>
    <row r="14" spans="1:8" x14ac:dyDescent="0.2">
      <c r="A14" s="9" t="s">
        <v>999</v>
      </c>
      <c r="B14" s="49">
        <v>80</v>
      </c>
      <c r="C14" s="49">
        <v>82</v>
      </c>
    </row>
    <row r="15" spans="1:8" x14ac:dyDescent="0.2">
      <c r="A15" s="9" t="s">
        <v>1027</v>
      </c>
      <c r="B15" s="49">
        <v>2</v>
      </c>
      <c r="C15" s="49">
        <v>2</v>
      </c>
    </row>
    <row r="16" spans="1:8" x14ac:dyDescent="0.2">
      <c r="A16" s="9" t="s">
        <v>982</v>
      </c>
      <c r="B16" s="49">
        <v>0</v>
      </c>
      <c r="C16" s="49">
        <v>1</v>
      </c>
    </row>
    <row r="17" spans="1:9" x14ac:dyDescent="0.2">
      <c r="A17" s="9" t="s">
        <v>1011</v>
      </c>
      <c r="B17" s="49">
        <v>0</v>
      </c>
      <c r="C17" s="49">
        <v>0</v>
      </c>
    </row>
    <row r="18" spans="1:9" x14ac:dyDescent="0.2">
      <c r="A18" s="9" t="s">
        <v>1028</v>
      </c>
      <c r="B18" s="49">
        <v>0</v>
      </c>
      <c r="C18" s="49">
        <v>0</v>
      </c>
    </row>
    <row r="19" spans="1:9" x14ac:dyDescent="0.2">
      <c r="A19" s="9" t="s">
        <v>1007</v>
      </c>
      <c r="B19" s="22">
        <v>82</v>
      </c>
      <c r="C19" s="22">
        <v>83</v>
      </c>
    </row>
    <row r="20" spans="1:9" x14ac:dyDescent="0.2">
      <c r="A20" s="3"/>
      <c r="B20" s="3"/>
      <c r="C20" s="13" t="s">
        <v>137</v>
      </c>
    </row>
    <row r="21" spans="1:9" x14ac:dyDescent="0.2">
      <c r="A21" s="12" t="s">
        <v>97</v>
      </c>
    </row>
    <row r="22" spans="1:9" x14ac:dyDescent="0.2">
      <c r="A22" s="42" t="s">
        <v>1029</v>
      </c>
      <c r="B22" s="42"/>
      <c r="C22" s="42"/>
      <c r="D22" s="42"/>
      <c r="E22" s="42"/>
      <c r="F22" s="42"/>
      <c r="G22" s="42"/>
      <c r="H22" s="42"/>
      <c r="I22" s="42"/>
    </row>
    <row r="23" spans="1:9" x14ac:dyDescent="0.2">
      <c r="A23" s="42" t="s">
        <v>1030</v>
      </c>
      <c r="B23" s="42"/>
      <c r="C23" s="42"/>
      <c r="D23" s="42"/>
      <c r="E23" s="42"/>
      <c r="F23" s="42"/>
      <c r="G23" s="42"/>
      <c r="H23" s="42"/>
      <c r="I23" s="42"/>
    </row>
    <row r="24" spans="1:9" x14ac:dyDescent="0.2">
      <c r="A24" s="42" t="s">
        <v>1031</v>
      </c>
    </row>
    <row r="25" spans="1:9" x14ac:dyDescent="0.2">
      <c r="A25" s="42" t="s">
        <v>1032</v>
      </c>
    </row>
    <row r="26" spans="1:9" x14ac:dyDescent="0.2">
      <c r="A26" s="42" t="s">
        <v>1033</v>
      </c>
    </row>
    <row r="27" spans="1:9" x14ac:dyDescent="0.2">
      <c r="A27" s="42"/>
    </row>
  </sheetData>
  <hyperlinks>
    <hyperlink ref="F1" location="Contents!A1" display="Contents" xr:uid="{799E6957-B8D8-4118-ACFE-6844D54033EA}"/>
    <hyperlink ref="F2" location="Notes!A1" display="Notes" xr:uid="{D3BF8E99-7A29-49C7-81BD-01107116BBF7}"/>
  </hyperlinks>
  <pageMargins left="0.7" right="0.7" top="0.75" bottom="0.75" header="0.3" footer="0.3"/>
  <pageSetup orientation="portrait" r:id="rId1"/>
  <tableParts count="1">
    <tablePart r:id="rId2"/>
  </tablePart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F2533-56D3-482E-87B9-B8E75C75B710}">
  <dimension ref="A1:F23"/>
  <sheetViews>
    <sheetView showGridLines="0" workbookViewId="0">
      <selection activeCell="A11" sqref="A11"/>
    </sheetView>
  </sheetViews>
  <sheetFormatPr defaultColWidth="8.77734375" defaultRowHeight="15" x14ac:dyDescent="0.2"/>
  <cols>
    <col min="1" max="1" width="13.44140625" style="69" customWidth="1"/>
    <col min="2" max="2" width="16.21875" style="69" customWidth="1"/>
    <col min="3" max="3" width="16.77734375" style="69" customWidth="1"/>
    <col min="4" max="4" width="17" style="69" customWidth="1"/>
    <col min="5" max="5" width="16.77734375" style="69" customWidth="1"/>
    <col min="6" max="16384" width="8.77734375" style="69"/>
  </cols>
  <sheetData>
    <row r="1" spans="1:6" ht="17.25" x14ac:dyDescent="0.25">
      <c r="A1" s="67" t="s">
        <v>1034</v>
      </c>
      <c r="C1" s="67"/>
      <c r="D1" s="67"/>
      <c r="F1" s="70" t="s">
        <v>122</v>
      </c>
    </row>
    <row r="2" spans="1:6" s="104" customFormat="1" ht="19.5" customHeight="1" x14ac:dyDescent="0.2">
      <c r="A2" s="103" t="s">
        <v>283</v>
      </c>
      <c r="F2" s="88" t="s">
        <v>97</v>
      </c>
    </row>
    <row r="3" spans="1:6" s="68" customFormat="1" ht="45" customHeight="1" x14ac:dyDescent="0.25">
      <c r="A3" s="109" t="s">
        <v>493</v>
      </c>
      <c r="B3" s="143" t="s">
        <v>1035</v>
      </c>
      <c r="C3" s="143" t="s">
        <v>1036</v>
      </c>
      <c r="D3" s="143" t="s">
        <v>1037</v>
      </c>
      <c r="E3" s="143" t="s">
        <v>1038</v>
      </c>
    </row>
    <row r="4" spans="1:6" x14ac:dyDescent="0.2">
      <c r="A4" s="50" t="s">
        <v>500</v>
      </c>
      <c r="B4" s="81">
        <v>415</v>
      </c>
      <c r="C4" s="81">
        <v>343</v>
      </c>
      <c r="D4" s="81">
        <v>300</v>
      </c>
      <c r="E4" s="81">
        <v>377</v>
      </c>
    </row>
    <row r="5" spans="1:6" ht="17.25" customHeight="1" x14ac:dyDescent="0.2">
      <c r="A5" s="50" t="s">
        <v>1039</v>
      </c>
      <c r="B5" s="147">
        <v>415</v>
      </c>
      <c r="C5" s="147">
        <v>24</v>
      </c>
      <c r="D5" s="147">
        <v>300</v>
      </c>
      <c r="E5" s="147">
        <v>27</v>
      </c>
    </row>
    <row r="6" spans="1:6" ht="17.25" customHeight="1" x14ac:dyDescent="0.2">
      <c r="A6" s="50" t="s">
        <v>1040</v>
      </c>
      <c r="B6" s="147">
        <v>358</v>
      </c>
      <c r="C6" s="147">
        <v>13</v>
      </c>
      <c r="D6" s="147">
        <v>222</v>
      </c>
      <c r="E6" s="147">
        <v>21</v>
      </c>
    </row>
    <row r="7" spans="1:6" ht="17.25" customHeight="1" x14ac:dyDescent="0.2">
      <c r="A7" s="50" t="s">
        <v>1041</v>
      </c>
      <c r="B7" s="147">
        <v>57</v>
      </c>
      <c r="C7" s="147">
        <v>11</v>
      </c>
      <c r="D7" s="147">
        <v>78</v>
      </c>
      <c r="E7" s="147">
        <v>9</v>
      </c>
    </row>
    <row r="8" spans="1:6" ht="17.25" customHeight="1" x14ac:dyDescent="0.2">
      <c r="A8" s="50" t="s">
        <v>1042</v>
      </c>
      <c r="B8" s="147">
        <v>0</v>
      </c>
      <c r="C8" s="147">
        <v>0</v>
      </c>
      <c r="D8" s="147">
        <v>0</v>
      </c>
      <c r="E8" s="147">
        <v>2</v>
      </c>
    </row>
    <row r="9" spans="1:6" x14ac:dyDescent="0.2">
      <c r="A9" s="74"/>
      <c r="E9" s="76" t="s">
        <v>137</v>
      </c>
    </row>
    <row r="10" spans="1:6" x14ac:dyDescent="0.2">
      <c r="A10" s="77" t="s">
        <v>97</v>
      </c>
    </row>
    <row r="11" spans="1:6" x14ac:dyDescent="0.2">
      <c r="A11" s="112" t="s">
        <v>1043</v>
      </c>
      <c r="B11" s="112"/>
      <c r="C11" s="112"/>
      <c r="D11" s="112"/>
      <c r="E11" s="112"/>
    </row>
    <row r="12" spans="1:6" x14ac:dyDescent="0.2">
      <c r="A12" s="112" t="s">
        <v>1044</v>
      </c>
      <c r="B12" s="112"/>
      <c r="C12" s="112"/>
      <c r="D12" s="112"/>
      <c r="E12" s="112"/>
    </row>
    <row r="13" spans="1:6" ht="15" customHeight="1" x14ac:dyDescent="0.2">
      <c r="A13" s="112" t="s">
        <v>1045</v>
      </c>
      <c r="B13" s="112"/>
      <c r="C13" s="112"/>
      <c r="D13" s="112"/>
      <c r="E13" s="112"/>
    </row>
    <row r="14" spans="1:6" x14ac:dyDescent="0.2">
      <c r="A14" s="112" t="s">
        <v>1046</v>
      </c>
      <c r="B14" s="112"/>
      <c r="C14" s="112"/>
      <c r="D14" s="112"/>
      <c r="E14" s="112"/>
    </row>
    <row r="15" spans="1:6" ht="15" customHeight="1" x14ac:dyDescent="0.2">
      <c r="A15" s="112" t="s">
        <v>1047</v>
      </c>
      <c r="B15" s="112"/>
      <c r="C15" s="112"/>
      <c r="D15" s="112"/>
      <c r="E15" s="112"/>
    </row>
    <row r="18" spans="1:1" x14ac:dyDescent="0.2">
      <c r="A18" s="349"/>
    </row>
    <row r="19" spans="1:1" x14ac:dyDescent="0.2">
      <c r="A19" s="349"/>
    </row>
    <row r="20" spans="1:1" x14ac:dyDescent="0.2">
      <c r="A20" s="349"/>
    </row>
    <row r="21" spans="1:1" x14ac:dyDescent="0.2">
      <c r="A21" s="349"/>
    </row>
    <row r="22" spans="1:1" x14ac:dyDescent="0.2">
      <c r="A22" s="349"/>
    </row>
    <row r="23" spans="1:1" x14ac:dyDescent="0.2">
      <c r="A23" s="349"/>
    </row>
  </sheetData>
  <hyperlinks>
    <hyperlink ref="F1" location="Contents!A1" display="Contents" xr:uid="{DC77C7FB-4CDD-41EF-A58F-826426550EF2}"/>
    <hyperlink ref="F2" location="Notes!A1" display="Notes" xr:uid="{D22837F8-A3F8-4EBE-A9FF-9DE7A0B8E0B6}"/>
  </hyperlinks>
  <pageMargins left="0.7" right="0.7" top="0.75" bottom="0.75" header="0.3" footer="0.3"/>
  <pageSetup orientation="portrait" r:id="rId1"/>
  <tableParts count="1">
    <tablePart r:id="rId2"/>
  </tablePart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053AA-5B1F-4603-A88F-9EB23D9FD36C}">
  <dimension ref="A1:D57"/>
  <sheetViews>
    <sheetView workbookViewId="0">
      <selection activeCell="A7" sqref="A7"/>
    </sheetView>
  </sheetViews>
  <sheetFormatPr defaultColWidth="8.6640625" defaultRowHeight="14.25" x14ac:dyDescent="0.2"/>
  <cols>
    <col min="1" max="1" width="131" style="3" customWidth="1"/>
    <col min="2" max="16384" width="8.6640625" style="3"/>
  </cols>
  <sheetData>
    <row r="1" spans="1:4" ht="38.25" customHeight="1" x14ac:dyDescent="0.2">
      <c r="A1" s="45" t="s">
        <v>1048</v>
      </c>
      <c r="C1" s="8" t="s">
        <v>1049</v>
      </c>
      <c r="D1" s="8" t="s">
        <v>97</v>
      </c>
    </row>
    <row r="2" spans="1:4" ht="399" x14ac:dyDescent="0.2">
      <c r="A2" s="60" t="s">
        <v>1050</v>
      </c>
      <c r="B2" s="55"/>
    </row>
    <row r="3" spans="1:4" x14ac:dyDescent="0.2">
      <c r="A3" s="55" t="s">
        <v>1051</v>
      </c>
      <c r="B3" s="55"/>
    </row>
    <row r="4" spans="1:4" ht="28.5" x14ac:dyDescent="0.2">
      <c r="A4" s="55" t="s">
        <v>1052</v>
      </c>
      <c r="B4" s="55"/>
    </row>
    <row r="5" spans="1:4" x14ac:dyDescent="0.2">
      <c r="A5" s="55"/>
      <c r="B5" s="55"/>
    </row>
    <row r="6" spans="1:4" x14ac:dyDescent="0.2">
      <c r="A6" s="55" t="s">
        <v>1053</v>
      </c>
      <c r="B6" s="55"/>
    </row>
    <row r="7" spans="1:4" ht="28.5" x14ac:dyDescent="0.2">
      <c r="A7" s="55" t="s">
        <v>1054</v>
      </c>
      <c r="B7" s="55"/>
    </row>
    <row r="8" spans="1:4" x14ac:dyDescent="0.2">
      <c r="A8" s="55"/>
      <c r="B8" s="55"/>
    </row>
    <row r="9" spans="1:4" x14ac:dyDescent="0.2">
      <c r="A9" s="55"/>
      <c r="B9" s="55"/>
    </row>
    <row r="10" spans="1:4" x14ac:dyDescent="0.2">
      <c r="A10" s="55"/>
      <c r="B10" s="55"/>
    </row>
    <row r="11" spans="1:4" x14ac:dyDescent="0.2">
      <c r="A11" s="57"/>
      <c r="B11" s="57"/>
    </row>
    <row r="12" spans="1:4" x14ac:dyDescent="0.2">
      <c r="A12" s="57"/>
      <c r="B12" s="57"/>
    </row>
    <row r="13" spans="1:4" x14ac:dyDescent="0.2">
      <c r="A13" s="57"/>
      <c r="B13" s="57"/>
    </row>
    <row r="14" spans="1:4" x14ac:dyDescent="0.2">
      <c r="A14" s="57"/>
      <c r="B14" s="57"/>
    </row>
    <row r="15" spans="1:4" x14ac:dyDescent="0.2">
      <c r="A15" s="57"/>
      <c r="B15" s="57"/>
    </row>
    <row r="16" spans="1:4" x14ac:dyDescent="0.2">
      <c r="A16" s="57"/>
      <c r="B16" s="57"/>
    </row>
    <row r="17" spans="1:2" x14ac:dyDescent="0.2">
      <c r="A17" s="57"/>
      <c r="B17" s="57"/>
    </row>
    <row r="18" spans="1:2" x14ac:dyDescent="0.2">
      <c r="A18" s="57"/>
      <c r="B18" s="57"/>
    </row>
    <row r="19" spans="1:2" x14ac:dyDescent="0.2">
      <c r="A19" s="57"/>
      <c r="B19" s="57"/>
    </row>
    <row r="20" spans="1:2" x14ac:dyDescent="0.2">
      <c r="A20" s="57"/>
      <c r="B20" s="57"/>
    </row>
    <row r="21" spans="1:2" x14ac:dyDescent="0.2">
      <c r="A21" s="57"/>
      <c r="B21" s="57"/>
    </row>
    <row r="22" spans="1:2" x14ac:dyDescent="0.2">
      <c r="A22" s="57"/>
      <c r="B22" s="57"/>
    </row>
    <row r="23" spans="1:2" x14ac:dyDescent="0.2">
      <c r="A23" s="57"/>
      <c r="B23" s="57"/>
    </row>
    <row r="24" spans="1:2" x14ac:dyDescent="0.2">
      <c r="A24" s="57"/>
      <c r="B24" s="57"/>
    </row>
    <row r="25" spans="1:2" x14ac:dyDescent="0.2">
      <c r="A25" s="57"/>
      <c r="B25" s="57"/>
    </row>
    <row r="26" spans="1:2" x14ac:dyDescent="0.2">
      <c r="A26" s="57"/>
      <c r="B26" s="57"/>
    </row>
    <row r="27" spans="1:2" x14ac:dyDescent="0.2">
      <c r="A27" s="57"/>
      <c r="B27" s="57"/>
    </row>
    <row r="28" spans="1:2" x14ac:dyDescent="0.2">
      <c r="A28" s="57"/>
      <c r="B28" s="57"/>
    </row>
    <row r="29" spans="1:2" x14ac:dyDescent="0.2">
      <c r="A29" s="57"/>
      <c r="B29" s="57"/>
    </row>
    <row r="30" spans="1:2" x14ac:dyDescent="0.2">
      <c r="A30" s="57"/>
      <c r="B30" s="57"/>
    </row>
    <row r="31" spans="1:2" x14ac:dyDescent="0.2">
      <c r="A31" s="57"/>
      <c r="B31" s="57"/>
    </row>
    <row r="32" spans="1:2" x14ac:dyDescent="0.2">
      <c r="A32" s="57"/>
      <c r="B32" s="57"/>
    </row>
    <row r="33" spans="1:2" x14ac:dyDescent="0.2">
      <c r="A33" s="57"/>
      <c r="B33" s="57"/>
    </row>
    <row r="34" spans="1:2" x14ac:dyDescent="0.2">
      <c r="A34" s="57"/>
      <c r="B34" s="57"/>
    </row>
    <row r="35" spans="1:2" x14ac:dyDescent="0.2">
      <c r="A35" s="57"/>
      <c r="B35" s="57"/>
    </row>
    <row r="36" spans="1:2" x14ac:dyDescent="0.2">
      <c r="A36" s="57"/>
      <c r="B36" s="57"/>
    </row>
    <row r="37" spans="1:2" x14ac:dyDescent="0.2">
      <c r="A37" s="57"/>
      <c r="B37" s="57"/>
    </row>
    <row r="38" spans="1:2" x14ac:dyDescent="0.2">
      <c r="A38" s="57"/>
      <c r="B38" s="57"/>
    </row>
    <row r="39" spans="1:2" x14ac:dyDescent="0.2">
      <c r="A39" s="57"/>
      <c r="B39" s="57"/>
    </row>
    <row r="40" spans="1:2" x14ac:dyDescent="0.2">
      <c r="A40" s="57"/>
      <c r="B40" s="57"/>
    </row>
    <row r="41" spans="1:2" x14ac:dyDescent="0.2">
      <c r="A41" s="57"/>
      <c r="B41" s="57"/>
    </row>
    <row r="42" spans="1:2" x14ac:dyDescent="0.2">
      <c r="A42" s="57"/>
      <c r="B42" s="57"/>
    </row>
    <row r="43" spans="1:2" x14ac:dyDescent="0.2">
      <c r="A43" s="57"/>
      <c r="B43" s="57"/>
    </row>
    <row r="44" spans="1:2" x14ac:dyDescent="0.2">
      <c r="A44" s="57"/>
      <c r="B44" s="57"/>
    </row>
    <row r="45" spans="1:2" x14ac:dyDescent="0.2">
      <c r="A45" s="57"/>
      <c r="B45" s="57"/>
    </row>
    <row r="46" spans="1:2" x14ac:dyDescent="0.2">
      <c r="A46" s="57"/>
      <c r="B46" s="57"/>
    </row>
    <row r="47" spans="1:2" x14ac:dyDescent="0.2">
      <c r="A47" s="57"/>
      <c r="B47" s="57"/>
    </row>
    <row r="48" spans="1:2" x14ac:dyDescent="0.2">
      <c r="A48" s="57"/>
      <c r="B48" s="57"/>
    </row>
    <row r="49" spans="1:2" x14ac:dyDescent="0.2">
      <c r="A49" s="57"/>
      <c r="B49" s="57"/>
    </row>
    <row r="50" spans="1:2" x14ac:dyDescent="0.2">
      <c r="A50" s="57"/>
      <c r="B50" s="57"/>
    </row>
    <row r="51" spans="1:2" x14ac:dyDescent="0.2">
      <c r="A51" s="57"/>
      <c r="B51" s="57"/>
    </row>
    <row r="52" spans="1:2" x14ac:dyDescent="0.2">
      <c r="A52" s="57"/>
      <c r="B52" s="57"/>
    </row>
    <row r="53" spans="1:2" x14ac:dyDescent="0.2">
      <c r="A53" s="57"/>
      <c r="B53" s="57"/>
    </row>
    <row r="54" spans="1:2" x14ac:dyDescent="0.2">
      <c r="A54" s="57"/>
      <c r="B54" s="57"/>
    </row>
    <row r="55" spans="1:2" x14ac:dyDescent="0.2">
      <c r="A55" s="57"/>
      <c r="B55" s="57"/>
    </row>
    <row r="56" spans="1:2" x14ac:dyDescent="0.2">
      <c r="A56" s="57"/>
      <c r="B56" s="57"/>
    </row>
    <row r="57" spans="1:2" x14ac:dyDescent="0.2">
      <c r="A57" s="57"/>
      <c r="B57" s="57"/>
    </row>
  </sheetData>
  <hyperlinks>
    <hyperlink ref="C1" location="Contents!A1" display="Contents" xr:uid="{F48276B5-43A6-4DB9-9BE7-EB55AE3A58E9}"/>
    <hyperlink ref="D1" location="Notes!A1" display="Notes" xr:uid="{39CB5CDB-30DE-4D63-8608-5076784F622E}"/>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5A900-FBE6-4AB3-8E2A-503129FA60BE}">
  <dimension ref="A1:C33"/>
  <sheetViews>
    <sheetView workbookViewId="0">
      <selection activeCell="A2" sqref="A2"/>
    </sheetView>
  </sheetViews>
  <sheetFormatPr defaultColWidth="8.77734375" defaultRowHeight="14.25" x14ac:dyDescent="0.2"/>
  <cols>
    <col min="1" max="1" width="82.77734375" style="3" customWidth="1"/>
    <col min="2" max="16384" width="8.77734375" style="3"/>
  </cols>
  <sheetData>
    <row r="1" spans="1:3" ht="42" customHeight="1" x14ac:dyDescent="0.2">
      <c r="A1" s="45" t="s">
        <v>1055</v>
      </c>
      <c r="B1" s="64" t="s">
        <v>1049</v>
      </c>
      <c r="C1" s="64" t="s">
        <v>97</v>
      </c>
    </row>
    <row r="2" spans="1:3" ht="405.75" customHeight="1" x14ac:dyDescent="0.2">
      <c r="A2" s="55" t="s">
        <v>1056</v>
      </c>
    </row>
    <row r="3" spans="1:3" x14ac:dyDescent="0.2">
      <c r="A3" s="56"/>
    </row>
    <row r="4" spans="1:3" x14ac:dyDescent="0.2">
      <c r="A4" s="56"/>
    </row>
    <row r="5" spans="1:3" x14ac:dyDescent="0.2">
      <c r="A5" s="56"/>
    </row>
    <row r="6" spans="1:3" x14ac:dyDescent="0.2">
      <c r="A6" s="56"/>
    </row>
    <row r="7" spans="1:3" x14ac:dyDescent="0.2">
      <c r="A7" s="56"/>
    </row>
    <row r="8" spans="1:3" x14ac:dyDescent="0.2">
      <c r="A8" s="56"/>
    </row>
    <row r="9" spans="1:3" x14ac:dyDescent="0.2">
      <c r="A9" s="56"/>
    </row>
    <row r="10" spans="1:3" x14ac:dyDescent="0.2">
      <c r="A10" s="56"/>
    </row>
    <row r="11" spans="1:3" x14ac:dyDescent="0.2">
      <c r="A11" s="56"/>
    </row>
    <row r="12" spans="1:3" x14ac:dyDescent="0.2">
      <c r="A12" s="56"/>
    </row>
    <row r="13" spans="1:3" x14ac:dyDescent="0.2">
      <c r="A13" s="56"/>
    </row>
    <row r="14" spans="1:3" x14ac:dyDescent="0.2">
      <c r="A14" s="56"/>
    </row>
    <row r="15" spans="1:3" x14ac:dyDescent="0.2">
      <c r="A15" s="56"/>
    </row>
    <row r="16" spans="1:3" x14ac:dyDescent="0.2">
      <c r="A16" s="56"/>
    </row>
    <row r="17" spans="1:1" x14ac:dyDescent="0.2">
      <c r="A17" s="56"/>
    </row>
    <row r="18" spans="1:1" x14ac:dyDescent="0.2">
      <c r="A18" s="56"/>
    </row>
    <row r="19" spans="1:1" x14ac:dyDescent="0.2">
      <c r="A19" s="56"/>
    </row>
    <row r="20" spans="1:1" x14ac:dyDescent="0.2">
      <c r="A20" s="56"/>
    </row>
    <row r="21" spans="1:1" x14ac:dyDescent="0.2">
      <c r="A21" s="56"/>
    </row>
    <row r="22" spans="1:1" x14ac:dyDescent="0.2">
      <c r="A22" s="56"/>
    </row>
    <row r="23" spans="1:1" x14ac:dyDescent="0.2">
      <c r="A23" s="56"/>
    </row>
    <row r="24" spans="1:1" x14ac:dyDescent="0.2">
      <c r="A24" s="56"/>
    </row>
    <row r="25" spans="1:1" x14ac:dyDescent="0.2">
      <c r="A25" s="56"/>
    </row>
    <row r="26" spans="1:1" x14ac:dyDescent="0.2">
      <c r="A26" s="56"/>
    </row>
    <row r="27" spans="1:1" x14ac:dyDescent="0.2">
      <c r="A27" s="56"/>
    </row>
    <row r="28" spans="1:1" x14ac:dyDescent="0.2">
      <c r="A28" s="56"/>
    </row>
    <row r="29" spans="1:1" x14ac:dyDescent="0.2">
      <c r="A29" s="56"/>
    </row>
    <row r="30" spans="1:1" x14ac:dyDescent="0.2">
      <c r="A30" s="56"/>
    </row>
    <row r="31" spans="1:1" x14ac:dyDescent="0.2">
      <c r="A31" s="56"/>
    </row>
    <row r="32" spans="1:1" x14ac:dyDescent="0.2">
      <c r="A32" s="56"/>
    </row>
    <row r="33" spans="1:1" x14ac:dyDescent="0.2">
      <c r="A33" s="56"/>
    </row>
  </sheetData>
  <hyperlinks>
    <hyperlink ref="B1" location="Contents!A1" display="Contents" xr:uid="{5C111C3F-C19C-4453-9641-86E9D439CD4E}"/>
    <hyperlink ref="C1" location="Notes!A1" display="Notes" xr:uid="{A903DD9F-6F40-41B5-9F8B-1CB627CBA1EE}"/>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D011A-B8F2-4A61-9C22-50078EE34BEC}">
  <dimension ref="A1:J13"/>
  <sheetViews>
    <sheetView workbookViewId="0">
      <selection activeCell="B1" sqref="B1"/>
    </sheetView>
  </sheetViews>
  <sheetFormatPr defaultColWidth="8.77734375" defaultRowHeight="14.25" x14ac:dyDescent="0.2"/>
  <cols>
    <col min="1" max="1" width="78" style="3" customWidth="1"/>
    <col min="2" max="16384" width="8.77734375" style="3"/>
  </cols>
  <sheetData>
    <row r="1" spans="1:10" ht="15.75" x14ac:dyDescent="0.25">
      <c r="A1" s="6" t="s">
        <v>1057</v>
      </c>
      <c r="B1" s="8" t="s">
        <v>1049</v>
      </c>
      <c r="C1" s="8" t="s">
        <v>97</v>
      </c>
      <c r="J1" s="6"/>
    </row>
    <row r="2" spans="1:10" ht="206.25" customHeight="1" x14ac:dyDescent="0.2">
      <c r="A2" s="60" t="s">
        <v>1058</v>
      </c>
      <c r="B2" s="57"/>
      <c r="C2" s="57"/>
      <c r="D2" s="57"/>
      <c r="E2" s="57"/>
      <c r="F2" s="57"/>
      <c r="G2" s="57"/>
      <c r="H2" s="57"/>
    </row>
    <row r="3" spans="1:10" x14ac:dyDescent="0.2">
      <c r="A3" s="57"/>
      <c r="B3" s="57"/>
      <c r="C3" s="57"/>
      <c r="D3" s="57"/>
      <c r="E3" s="57"/>
      <c r="F3" s="57"/>
      <c r="G3" s="57"/>
      <c r="H3" s="57"/>
    </row>
    <row r="4" spans="1:10" x14ac:dyDescent="0.2">
      <c r="A4" s="57"/>
      <c r="B4" s="57"/>
      <c r="C4" s="57"/>
      <c r="D4" s="57"/>
      <c r="E4" s="57"/>
      <c r="F4" s="57"/>
      <c r="G4" s="57"/>
      <c r="H4" s="57"/>
    </row>
    <row r="5" spans="1:10" x14ac:dyDescent="0.2">
      <c r="A5" s="57"/>
      <c r="B5" s="57"/>
      <c r="C5" s="57"/>
      <c r="D5" s="57"/>
      <c r="E5" s="57"/>
      <c r="F5" s="57"/>
      <c r="G5" s="57"/>
      <c r="H5" s="57"/>
    </row>
    <row r="6" spans="1:10" x14ac:dyDescent="0.2">
      <c r="A6" s="57"/>
      <c r="B6" s="57"/>
      <c r="C6" s="57"/>
      <c r="D6" s="57"/>
      <c r="E6" s="57"/>
      <c r="F6" s="57"/>
      <c r="G6" s="57"/>
      <c r="H6" s="57"/>
    </row>
    <row r="7" spans="1:10" x14ac:dyDescent="0.2">
      <c r="A7" s="57"/>
      <c r="B7" s="57"/>
      <c r="C7" s="57"/>
      <c r="D7" s="57"/>
      <c r="E7" s="57"/>
      <c r="F7" s="57"/>
      <c r="G7" s="57"/>
      <c r="H7" s="57"/>
    </row>
    <row r="8" spans="1:10" x14ac:dyDescent="0.2">
      <c r="A8" s="57"/>
      <c r="B8" s="57"/>
      <c r="C8" s="57"/>
      <c r="D8" s="57"/>
      <c r="E8" s="57"/>
      <c r="F8" s="57"/>
      <c r="G8" s="57"/>
      <c r="H8" s="57"/>
    </row>
    <row r="9" spans="1:10" x14ac:dyDescent="0.2">
      <c r="A9" s="57"/>
      <c r="B9" s="57"/>
      <c r="C9" s="57"/>
      <c r="D9" s="57"/>
      <c r="E9" s="57"/>
      <c r="F9" s="57"/>
      <c r="G9" s="57"/>
      <c r="H9" s="57"/>
    </row>
    <row r="10" spans="1:10" x14ac:dyDescent="0.2">
      <c r="A10" s="57"/>
      <c r="B10" s="57"/>
      <c r="C10" s="57"/>
      <c r="D10" s="57"/>
      <c r="E10" s="57"/>
      <c r="F10" s="57"/>
      <c r="G10" s="57"/>
      <c r="H10" s="57"/>
    </row>
    <row r="11" spans="1:10" x14ac:dyDescent="0.2">
      <c r="A11" s="57"/>
      <c r="B11" s="57"/>
      <c r="C11" s="57"/>
      <c r="D11" s="57"/>
      <c r="E11" s="57"/>
      <c r="F11" s="57"/>
      <c r="G11" s="57"/>
      <c r="H11" s="57"/>
    </row>
    <row r="12" spans="1:10" x14ac:dyDescent="0.2">
      <c r="A12" s="57"/>
      <c r="B12" s="57"/>
      <c r="C12" s="57"/>
      <c r="D12" s="57"/>
      <c r="E12" s="57"/>
      <c r="F12" s="57"/>
      <c r="G12" s="57"/>
      <c r="H12" s="57"/>
    </row>
    <row r="13" spans="1:10" x14ac:dyDescent="0.2">
      <c r="A13" s="57"/>
      <c r="B13" s="57"/>
      <c r="C13" s="57"/>
      <c r="D13" s="57"/>
      <c r="E13" s="57"/>
      <c r="F13" s="57"/>
      <c r="G13" s="57"/>
      <c r="H13" s="57"/>
    </row>
  </sheetData>
  <hyperlinks>
    <hyperlink ref="B1" location="Contents!A1" display="Contents" xr:uid="{77A69D3B-03ED-453D-9910-50DFD81E53AD}"/>
    <hyperlink ref="C1" location="Notes!A1" display="Notes" xr:uid="{97D39EA8-167C-46A1-B4C7-DD056F64D6CC}"/>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5FBE4-E8F8-4BE8-90F5-C3F0417871ED}">
  <dimension ref="A1:L121"/>
  <sheetViews>
    <sheetView topLeftCell="B1" zoomScaleNormal="100" workbookViewId="0">
      <selection activeCell="I18" sqref="I18"/>
    </sheetView>
  </sheetViews>
  <sheetFormatPr defaultColWidth="8.77734375" defaultRowHeight="15" x14ac:dyDescent="0.2"/>
  <cols>
    <col min="1" max="1" width="30" style="5" customWidth="1"/>
    <col min="2" max="2" width="14.77734375" style="14" customWidth="1"/>
    <col min="3" max="3" width="16.6640625" style="14" customWidth="1"/>
    <col min="4" max="4" width="13.77734375" style="14" customWidth="1"/>
    <col min="5" max="5" width="12.77734375" style="14" customWidth="1"/>
    <col min="6" max="6" width="17.21875" style="14" customWidth="1"/>
    <col min="7" max="7" width="14" style="14" customWidth="1"/>
    <col min="8" max="8" width="20.44140625" style="5" customWidth="1"/>
    <col min="9" max="9" width="20.5546875" style="5" customWidth="1"/>
    <col min="10" max="10" width="14.21875" style="5" customWidth="1"/>
    <col min="11" max="16384" width="8.77734375" style="5"/>
  </cols>
  <sheetData>
    <row r="1" spans="1:12" ht="17.25" x14ac:dyDescent="0.25">
      <c r="A1" s="6" t="s">
        <v>168</v>
      </c>
      <c r="K1" s="70" t="s">
        <v>122</v>
      </c>
      <c r="L1" s="6"/>
    </row>
    <row r="2" spans="1:12" ht="24.75" customHeight="1" x14ac:dyDescent="0.2">
      <c r="A2" s="103" t="s">
        <v>140</v>
      </c>
      <c r="B2" s="355"/>
      <c r="E2" s="355"/>
      <c r="K2" s="88" t="s">
        <v>97</v>
      </c>
      <c r="L2" s="8"/>
    </row>
    <row r="3" spans="1:12" s="95" customFormat="1" ht="45" x14ac:dyDescent="0.25">
      <c r="A3" s="94" t="s">
        <v>169</v>
      </c>
      <c r="B3" s="130" t="s">
        <v>142</v>
      </c>
      <c r="C3" s="130" t="s">
        <v>143</v>
      </c>
      <c r="D3" s="259" t="s">
        <v>144</v>
      </c>
      <c r="E3" s="354" t="s">
        <v>170</v>
      </c>
      <c r="F3" s="354" t="s">
        <v>171</v>
      </c>
      <c r="G3" s="354" t="s">
        <v>172</v>
      </c>
      <c r="H3" s="130" t="s">
        <v>148</v>
      </c>
      <c r="I3" s="130" t="s">
        <v>149</v>
      </c>
      <c r="J3" s="259" t="s">
        <v>150</v>
      </c>
    </row>
    <row r="4" spans="1:12" s="95" customFormat="1" ht="24" customHeight="1" x14ac:dyDescent="0.2">
      <c r="A4" s="203" t="s">
        <v>279</v>
      </c>
      <c r="B4" s="26">
        <f>SUM(B5:B110)</f>
        <v>7860</v>
      </c>
      <c r="C4" s="26">
        <f t="shared" ref="C4:G4" si="0">SUM(C5:C110)</f>
        <v>5557</v>
      </c>
      <c r="D4" s="26">
        <f t="shared" si="0"/>
        <v>3940</v>
      </c>
      <c r="E4" s="26">
        <f t="shared" si="0"/>
        <v>7241</v>
      </c>
      <c r="F4" s="26">
        <f t="shared" si="0"/>
        <v>5712</v>
      </c>
      <c r="G4" s="26">
        <f t="shared" si="0"/>
        <v>2636</v>
      </c>
      <c r="H4" s="333">
        <f>(Table2.1b[[#This Row],[Applications Filed, 20252]]-Table2.1b[[#This Row],[Applications Filed, 2024]])/Table2.1b[[#This Row],[Applications Filed, 2024]]</f>
        <v>-7.8753180661577604E-2</v>
      </c>
      <c r="I4" s="333">
        <f>(Table2.1b[[#This Row],[Applications Published, 20252]]-Table2.1b[[#This Row],[Applications Published, 2024]])/Table2.1b[[#This Row],[Applications Published, 2024]]</f>
        <v>2.7892747885549758E-2</v>
      </c>
      <c r="J4" s="333">
        <f>(Table2.1b[[#This Row],[Patents Granted, 20252]]-Table2.1b[[#This Row],[Patents Granted, 2024]])/Table2.1b[[#This Row],[Patents Granted, 2024]]</f>
        <v>-0.33096446700507615</v>
      </c>
    </row>
    <row r="5" spans="1:12" s="95" customFormat="1" x14ac:dyDescent="0.2">
      <c r="A5" s="50" t="s">
        <v>173</v>
      </c>
      <c r="B5" s="38">
        <v>1998</v>
      </c>
      <c r="C5" s="38">
        <v>1768</v>
      </c>
      <c r="D5" s="38">
        <v>1668</v>
      </c>
      <c r="E5" s="38">
        <v>1681</v>
      </c>
      <c r="F5" s="38">
        <v>1492</v>
      </c>
      <c r="G5" s="38">
        <v>1044</v>
      </c>
      <c r="H5" s="234">
        <f>(Table2.1b[[#This Row],[Applications Filed, 20252]]-Table2.1b[[#This Row],[Applications Filed, 2024]])/Table2.1b[[#This Row],[Applications Filed, 2024]]</f>
        <v>-0.15865865865865866</v>
      </c>
      <c r="I5" s="234">
        <f>(Table2.1b[[#This Row],[Applications Published, 20252]]-Table2.1b[[#This Row],[Applications Published, 2024]])/Table2.1b[[#This Row],[Applications Published, 2024]]</f>
        <v>-0.15610859728506787</v>
      </c>
      <c r="J5" s="234">
        <f>(Table2.1b[[#This Row],[Patents Granted, 20252]]-Table2.1b[[#This Row],[Patents Granted, 2024]])/Table2.1b[[#This Row],[Patents Granted, 2024]]</f>
        <v>-0.37410071942446044</v>
      </c>
    </row>
    <row r="6" spans="1:12" s="95" customFormat="1" x14ac:dyDescent="0.2">
      <c r="A6" s="50" t="s">
        <v>174</v>
      </c>
      <c r="B6" s="38">
        <v>933</v>
      </c>
      <c r="C6" s="38">
        <v>852</v>
      </c>
      <c r="D6" s="38">
        <v>509</v>
      </c>
      <c r="E6" s="38">
        <v>919</v>
      </c>
      <c r="F6" s="38">
        <v>831</v>
      </c>
      <c r="G6" s="38">
        <v>377</v>
      </c>
      <c r="H6" s="234">
        <f>(Table2.1b[[#This Row],[Applications Filed, 20252]]-Table2.1b[[#This Row],[Applications Filed, 2024]])/Table2.1b[[#This Row],[Applications Filed, 2024]]</f>
        <v>-1.5005359056806002E-2</v>
      </c>
      <c r="I6" s="234">
        <f>(Table2.1b[[#This Row],[Applications Published, 20252]]-Table2.1b[[#This Row],[Applications Published, 2024]])/Table2.1b[[#This Row],[Applications Published, 2024]]</f>
        <v>-2.464788732394366E-2</v>
      </c>
      <c r="J6" s="234">
        <f>(Table2.1b[[#This Row],[Patents Granted, 20252]]-Table2.1b[[#This Row],[Patents Granted, 2024]])/Table2.1b[[#This Row],[Patents Granted, 2024]]</f>
        <v>-0.2593320235756385</v>
      </c>
    </row>
    <row r="7" spans="1:12" s="193" customFormat="1" x14ac:dyDescent="0.2">
      <c r="A7" s="50" t="s">
        <v>175</v>
      </c>
      <c r="B7" s="38">
        <v>513</v>
      </c>
      <c r="C7" s="38">
        <v>415</v>
      </c>
      <c r="D7" s="38">
        <v>198</v>
      </c>
      <c r="E7" s="38">
        <v>628</v>
      </c>
      <c r="F7" s="38">
        <v>419</v>
      </c>
      <c r="G7" s="38">
        <v>138</v>
      </c>
      <c r="H7" s="234">
        <f>(Table2.1b[[#This Row],[Applications Filed, 20252]]-Table2.1b[[#This Row],[Applications Filed, 2024]])/Table2.1b[[#This Row],[Applications Filed, 2024]]</f>
        <v>0.22417153996101363</v>
      </c>
      <c r="I7" s="234">
        <f>(Table2.1b[[#This Row],[Applications Published, 20252]]-Table2.1b[[#This Row],[Applications Published, 2024]])/Table2.1b[[#This Row],[Applications Published, 2024]]</f>
        <v>9.6385542168674707E-3</v>
      </c>
      <c r="J7" s="234">
        <f>(Table2.1b[[#This Row],[Patents Granted, 20252]]-Table2.1b[[#This Row],[Patents Granted, 2024]])/Table2.1b[[#This Row],[Patents Granted, 2024]]</f>
        <v>-0.30303030303030304</v>
      </c>
      <c r="L7" s="213"/>
    </row>
    <row r="8" spans="1:12" x14ac:dyDescent="0.2">
      <c r="A8" s="50" t="s">
        <v>176</v>
      </c>
      <c r="B8" s="38">
        <v>629</v>
      </c>
      <c r="C8" s="38">
        <v>513</v>
      </c>
      <c r="D8" s="38">
        <v>359</v>
      </c>
      <c r="E8" s="38">
        <v>485</v>
      </c>
      <c r="F8" s="38">
        <v>511</v>
      </c>
      <c r="G8" s="38">
        <v>223</v>
      </c>
      <c r="H8" s="234">
        <f>(Table2.1b[[#This Row],[Applications Filed, 20252]]-Table2.1b[[#This Row],[Applications Filed, 2024]])/Table2.1b[[#This Row],[Applications Filed, 2024]]</f>
        <v>-0.2289348171701113</v>
      </c>
      <c r="I8" s="234">
        <f>(Table2.1b[[#This Row],[Applications Published, 20252]]-Table2.1b[[#This Row],[Applications Published, 2024]])/Table2.1b[[#This Row],[Applications Published, 2024]]</f>
        <v>-3.8986354775828458E-3</v>
      </c>
      <c r="J8" s="234">
        <f>(Table2.1b[[#This Row],[Patents Granted, 20252]]-Table2.1b[[#This Row],[Patents Granted, 2024]])/Table2.1b[[#This Row],[Patents Granted, 2024]]</f>
        <v>-0.37883008356545961</v>
      </c>
    </row>
    <row r="9" spans="1:12" x14ac:dyDescent="0.2">
      <c r="A9" s="50" t="s">
        <v>177</v>
      </c>
      <c r="B9" s="38">
        <v>373</v>
      </c>
      <c r="C9" s="38">
        <v>310</v>
      </c>
      <c r="D9" s="38">
        <v>179</v>
      </c>
      <c r="E9" s="38">
        <v>347</v>
      </c>
      <c r="F9" s="38">
        <v>266</v>
      </c>
      <c r="G9" s="38">
        <v>187</v>
      </c>
      <c r="H9" s="234">
        <f>(Table2.1b[[#This Row],[Applications Filed, 20252]]-Table2.1b[[#This Row],[Applications Filed, 2024]])/Table2.1b[[#This Row],[Applications Filed, 2024]]</f>
        <v>-6.9705093833780166E-2</v>
      </c>
      <c r="I9" s="234">
        <f>(Table2.1b[[#This Row],[Applications Published, 20252]]-Table2.1b[[#This Row],[Applications Published, 2024]])/Table2.1b[[#This Row],[Applications Published, 2024]]</f>
        <v>-0.14193548387096774</v>
      </c>
      <c r="J9" s="234">
        <f>(Table2.1b[[#This Row],[Patents Granted, 20252]]-Table2.1b[[#This Row],[Patents Granted, 2024]])/Table2.1b[[#This Row],[Patents Granted, 2024]]</f>
        <v>4.4692737430167599E-2</v>
      </c>
    </row>
    <row r="10" spans="1:12" x14ac:dyDescent="0.2">
      <c r="A10" s="50" t="s">
        <v>178</v>
      </c>
      <c r="B10" s="38">
        <v>297</v>
      </c>
      <c r="C10" s="38">
        <v>138</v>
      </c>
      <c r="D10" s="38">
        <v>80</v>
      </c>
      <c r="E10" s="38">
        <v>257</v>
      </c>
      <c r="F10" s="38">
        <v>105</v>
      </c>
      <c r="G10" s="38">
        <v>39</v>
      </c>
      <c r="H10" s="234">
        <f>(Table2.1b[[#This Row],[Applications Filed, 20252]]-Table2.1b[[#This Row],[Applications Filed, 2024]])/Table2.1b[[#This Row],[Applications Filed, 2024]]</f>
        <v>-0.13468013468013468</v>
      </c>
      <c r="I10" s="234">
        <f>(Table2.1b[[#This Row],[Applications Published, 20252]]-Table2.1b[[#This Row],[Applications Published, 2024]])/Table2.1b[[#This Row],[Applications Published, 2024]]</f>
        <v>-0.2391304347826087</v>
      </c>
      <c r="J10" s="234">
        <f>(Table2.1b[[#This Row],[Patents Granted, 20252]]-Table2.1b[[#This Row],[Patents Granted, 2024]])/Table2.1b[[#This Row],[Patents Granted, 2024]]</f>
        <v>-0.51249999999999996</v>
      </c>
    </row>
    <row r="11" spans="1:12" x14ac:dyDescent="0.2">
      <c r="A11" s="3" t="s">
        <v>179</v>
      </c>
      <c r="B11" s="38">
        <v>205</v>
      </c>
      <c r="C11" s="38">
        <v>142</v>
      </c>
      <c r="D11" s="38">
        <v>23</v>
      </c>
      <c r="E11" s="38">
        <v>238</v>
      </c>
      <c r="F11" s="38">
        <v>179</v>
      </c>
      <c r="G11" s="38">
        <v>33</v>
      </c>
      <c r="H11" s="234">
        <f>(Table2.1b[[#This Row],[Applications Filed, 20252]]-Table2.1b[[#This Row],[Applications Filed, 2024]])/Table2.1b[[#This Row],[Applications Filed, 2024]]</f>
        <v>0.16097560975609757</v>
      </c>
      <c r="I11" s="234">
        <f>(Table2.1b[[#This Row],[Applications Published, 20252]]-Table2.1b[[#This Row],[Applications Published, 2024]])/Table2.1b[[#This Row],[Applications Published, 2024]]</f>
        <v>0.26056338028169013</v>
      </c>
      <c r="J11" s="234">
        <f>(Table2.1b[[#This Row],[Patents Granted, 20252]]-Table2.1b[[#This Row],[Patents Granted, 2024]])/Table2.1b[[#This Row],[Patents Granted, 2024]]</f>
        <v>0.43478260869565216</v>
      </c>
    </row>
    <row r="12" spans="1:12" x14ac:dyDescent="0.2">
      <c r="A12" s="50" t="s">
        <v>180</v>
      </c>
      <c r="B12" s="38">
        <v>190</v>
      </c>
      <c r="C12" s="38">
        <v>114</v>
      </c>
      <c r="D12" s="38">
        <v>58</v>
      </c>
      <c r="E12" s="38">
        <v>233</v>
      </c>
      <c r="F12" s="38">
        <v>103</v>
      </c>
      <c r="G12" s="38">
        <v>40</v>
      </c>
      <c r="H12" s="234">
        <f>(Table2.1b[[#This Row],[Applications Filed, 20252]]-Table2.1b[[#This Row],[Applications Filed, 2024]])/Table2.1b[[#This Row],[Applications Filed, 2024]]</f>
        <v>0.22631578947368422</v>
      </c>
      <c r="I12" s="234">
        <f>(Table2.1b[[#This Row],[Applications Published, 20252]]-Table2.1b[[#This Row],[Applications Published, 2024]])/Table2.1b[[#This Row],[Applications Published, 2024]]</f>
        <v>-9.6491228070175433E-2</v>
      </c>
      <c r="J12" s="234">
        <f>(Table2.1b[[#This Row],[Patents Granted, 20252]]-Table2.1b[[#This Row],[Patents Granted, 2024]])/Table2.1b[[#This Row],[Patents Granted, 2024]]</f>
        <v>-0.31034482758620691</v>
      </c>
    </row>
    <row r="13" spans="1:12" x14ac:dyDescent="0.2">
      <c r="A13" s="50" t="s">
        <v>181</v>
      </c>
      <c r="B13" s="38">
        <v>777</v>
      </c>
      <c r="C13" s="38">
        <v>315</v>
      </c>
      <c r="D13" s="38">
        <v>34</v>
      </c>
      <c r="E13" s="38">
        <v>214</v>
      </c>
      <c r="F13" s="38">
        <v>707</v>
      </c>
      <c r="G13" s="38">
        <v>42</v>
      </c>
      <c r="H13" s="234">
        <f>(Table2.1b[[#This Row],[Applications Filed, 20252]]-Table2.1b[[#This Row],[Applications Filed, 2024]])/Table2.1b[[#This Row],[Applications Filed, 2024]]</f>
        <v>-0.72458172458172454</v>
      </c>
      <c r="I13" s="234">
        <f>(Table2.1b[[#This Row],[Applications Published, 20252]]-Table2.1b[[#This Row],[Applications Published, 2024]])/Table2.1b[[#This Row],[Applications Published, 2024]]</f>
        <v>1.2444444444444445</v>
      </c>
      <c r="J13" s="234">
        <f>(Table2.1b[[#This Row],[Patents Granted, 20252]]-Table2.1b[[#This Row],[Patents Granted, 2024]])/Table2.1b[[#This Row],[Patents Granted, 2024]]</f>
        <v>0.23529411764705882</v>
      </c>
    </row>
    <row r="14" spans="1:12" x14ac:dyDescent="0.2">
      <c r="A14" s="50" t="s">
        <v>182</v>
      </c>
      <c r="B14" s="38">
        <v>209</v>
      </c>
      <c r="C14" s="38">
        <v>132</v>
      </c>
      <c r="D14" s="38">
        <v>123</v>
      </c>
      <c r="E14" s="38">
        <v>183</v>
      </c>
      <c r="F14" s="38">
        <v>127</v>
      </c>
      <c r="G14" s="38">
        <v>68</v>
      </c>
      <c r="H14" s="234">
        <f>(Table2.1b[[#This Row],[Applications Filed, 20252]]-Table2.1b[[#This Row],[Applications Filed, 2024]])/Table2.1b[[#This Row],[Applications Filed, 2024]]</f>
        <v>-0.12440191387559808</v>
      </c>
      <c r="I14" s="234">
        <f>(Table2.1b[[#This Row],[Applications Published, 20252]]-Table2.1b[[#This Row],[Applications Published, 2024]])/Table2.1b[[#This Row],[Applications Published, 2024]]</f>
        <v>-3.787878787878788E-2</v>
      </c>
      <c r="J14" s="234">
        <f>(Table2.1b[[#This Row],[Patents Granted, 20252]]-Table2.1b[[#This Row],[Patents Granted, 2024]])/Table2.1b[[#This Row],[Patents Granted, 2024]]</f>
        <v>-0.44715447154471544</v>
      </c>
    </row>
    <row r="15" spans="1:12" x14ac:dyDescent="0.2">
      <c r="A15" s="50" t="s">
        <v>183</v>
      </c>
      <c r="B15" s="38">
        <v>176</v>
      </c>
      <c r="C15" s="38">
        <v>79</v>
      </c>
      <c r="D15" s="38">
        <v>50</v>
      </c>
      <c r="E15" s="38">
        <v>180</v>
      </c>
      <c r="F15" s="38">
        <v>63</v>
      </c>
      <c r="G15" s="38">
        <v>34</v>
      </c>
      <c r="H15" s="234">
        <f>(Table2.1b[[#This Row],[Applications Filed, 20252]]-Table2.1b[[#This Row],[Applications Filed, 2024]])/Table2.1b[[#This Row],[Applications Filed, 2024]]</f>
        <v>2.2727272727272728E-2</v>
      </c>
      <c r="I15" s="234">
        <f>(Table2.1b[[#This Row],[Applications Published, 20252]]-Table2.1b[[#This Row],[Applications Published, 2024]])/Table2.1b[[#This Row],[Applications Published, 2024]]</f>
        <v>-0.20253164556962025</v>
      </c>
      <c r="J15" s="234">
        <f>(Table2.1b[[#This Row],[Patents Granted, 20252]]-Table2.1b[[#This Row],[Patents Granted, 2024]])/Table2.1b[[#This Row],[Patents Granted, 2024]]</f>
        <v>-0.32</v>
      </c>
    </row>
    <row r="16" spans="1:12" x14ac:dyDescent="0.2">
      <c r="A16" s="50" t="s">
        <v>184</v>
      </c>
      <c r="B16" s="38">
        <v>116</v>
      </c>
      <c r="C16" s="38">
        <v>46</v>
      </c>
      <c r="D16" s="38">
        <v>37</v>
      </c>
      <c r="E16" s="38">
        <v>176</v>
      </c>
      <c r="F16" s="38">
        <v>93</v>
      </c>
      <c r="G16" s="38">
        <v>24</v>
      </c>
      <c r="H16" s="234">
        <f>(Table2.1b[[#This Row],[Applications Filed, 20252]]-Table2.1b[[#This Row],[Applications Filed, 2024]])/Table2.1b[[#This Row],[Applications Filed, 2024]]</f>
        <v>0.51724137931034486</v>
      </c>
      <c r="I16" s="234">
        <f>(Table2.1b[[#This Row],[Applications Published, 20252]]-Table2.1b[[#This Row],[Applications Published, 2024]])/Table2.1b[[#This Row],[Applications Published, 2024]]</f>
        <v>1.0217391304347827</v>
      </c>
      <c r="J16" s="234">
        <f>(Table2.1b[[#This Row],[Patents Granted, 20252]]-Table2.1b[[#This Row],[Patents Granted, 2024]])/Table2.1b[[#This Row],[Patents Granted, 2024]]</f>
        <v>-0.35135135135135137</v>
      </c>
    </row>
    <row r="17" spans="1:10" x14ac:dyDescent="0.2">
      <c r="A17" s="3" t="s">
        <v>185</v>
      </c>
      <c r="B17" s="38">
        <v>250</v>
      </c>
      <c r="C17" s="38">
        <v>132</v>
      </c>
      <c r="D17" s="38">
        <v>97</v>
      </c>
      <c r="E17" s="38">
        <v>165</v>
      </c>
      <c r="F17" s="38">
        <v>171</v>
      </c>
      <c r="G17" s="38">
        <v>54</v>
      </c>
      <c r="H17" s="234">
        <f>(Table2.1b[[#This Row],[Applications Filed, 20252]]-Table2.1b[[#This Row],[Applications Filed, 2024]])/Table2.1b[[#This Row],[Applications Filed, 2024]]</f>
        <v>-0.34</v>
      </c>
      <c r="I17" s="234">
        <f>(Table2.1b[[#This Row],[Applications Published, 20252]]-Table2.1b[[#This Row],[Applications Published, 2024]])/Table2.1b[[#This Row],[Applications Published, 2024]]</f>
        <v>0.29545454545454547</v>
      </c>
      <c r="J17" s="234">
        <f>(Table2.1b[[#This Row],[Patents Granted, 20252]]-Table2.1b[[#This Row],[Patents Granted, 2024]])/Table2.1b[[#This Row],[Patents Granted, 2024]]</f>
        <v>-0.44329896907216493</v>
      </c>
    </row>
    <row r="18" spans="1:10" x14ac:dyDescent="0.2">
      <c r="A18" s="50" t="s">
        <v>186</v>
      </c>
      <c r="B18" s="38">
        <v>57</v>
      </c>
      <c r="C18" s="38">
        <v>29</v>
      </c>
      <c r="D18" s="38">
        <v>27</v>
      </c>
      <c r="E18" s="38">
        <v>145</v>
      </c>
      <c r="F18" s="38">
        <v>28</v>
      </c>
      <c r="G18" s="38">
        <v>20</v>
      </c>
      <c r="H18" s="234">
        <f>(Table2.1b[[#This Row],[Applications Filed, 20252]]-Table2.1b[[#This Row],[Applications Filed, 2024]])/Table2.1b[[#This Row],[Applications Filed, 2024]]</f>
        <v>1.5438596491228069</v>
      </c>
      <c r="I18" s="234">
        <f>(Table2.1b[[#This Row],[Applications Published, 20252]]-Table2.1b[[#This Row],[Applications Published, 2024]])/Table2.1b[[#This Row],[Applications Published, 2024]]</f>
        <v>-3.4482758620689655E-2</v>
      </c>
      <c r="J18" s="234">
        <f>(Table2.1b[[#This Row],[Patents Granted, 20252]]-Table2.1b[[#This Row],[Patents Granted, 2024]])/Table2.1b[[#This Row],[Patents Granted, 2024]]</f>
        <v>-0.25925925925925924</v>
      </c>
    </row>
    <row r="19" spans="1:10" x14ac:dyDescent="0.2">
      <c r="A19" s="50" t="s">
        <v>187</v>
      </c>
      <c r="B19" s="38">
        <v>109</v>
      </c>
      <c r="C19" s="38">
        <v>69</v>
      </c>
      <c r="D19" s="38">
        <v>68</v>
      </c>
      <c r="E19" s="38">
        <v>129</v>
      </c>
      <c r="F19" s="38">
        <v>80</v>
      </c>
      <c r="G19" s="38">
        <v>34</v>
      </c>
      <c r="H19" s="234">
        <f>(Table2.1b[[#This Row],[Applications Filed, 20252]]-Table2.1b[[#This Row],[Applications Filed, 2024]])/Table2.1b[[#This Row],[Applications Filed, 2024]]</f>
        <v>0.1834862385321101</v>
      </c>
      <c r="I19" s="234">
        <f>(Table2.1b[[#This Row],[Applications Published, 20252]]-Table2.1b[[#This Row],[Applications Published, 2024]])/Table2.1b[[#This Row],[Applications Published, 2024]]</f>
        <v>0.15942028985507245</v>
      </c>
      <c r="J19" s="234">
        <f>(Table2.1b[[#This Row],[Patents Granted, 20252]]-Table2.1b[[#This Row],[Patents Granted, 2024]])/Table2.1b[[#This Row],[Patents Granted, 2024]]</f>
        <v>-0.5</v>
      </c>
    </row>
    <row r="20" spans="1:10" x14ac:dyDescent="0.2">
      <c r="A20" s="50" t="s">
        <v>188</v>
      </c>
      <c r="B20" s="38">
        <v>102</v>
      </c>
      <c r="C20" s="38">
        <v>27</v>
      </c>
      <c r="D20" s="38">
        <v>27</v>
      </c>
      <c r="E20" s="38">
        <v>110</v>
      </c>
      <c r="F20" s="38">
        <v>22</v>
      </c>
      <c r="G20" s="38">
        <v>16</v>
      </c>
      <c r="H20" s="234">
        <f>(Table2.1b[[#This Row],[Applications Filed, 20252]]-Table2.1b[[#This Row],[Applications Filed, 2024]])/Table2.1b[[#This Row],[Applications Filed, 2024]]</f>
        <v>7.8431372549019607E-2</v>
      </c>
      <c r="I20" s="234">
        <f>(Table2.1b[[#This Row],[Applications Published, 20252]]-Table2.1b[[#This Row],[Applications Published, 2024]])/Table2.1b[[#This Row],[Applications Published, 2024]]</f>
        <v>-0.18518518518518517</v>
      </c>
      <c r="J20" s="234">
        <f>(Table2.1b[[#This Row],[Patents Granted, 20252]]-Table2.1b[[#This Row],[Patents Granted, 2024]])/Table2.1b[[#This Row],[Patents Granted, 2024]]</f>
        <v>-0.40740740740740738</v>
      </c>
    </row>
    <row r="21" spans="1:10" x14ac:dyDescent="0.2">
      <c r="A21" s="50" t="s">
        <v>189</v>
      </c>
      <c r="B21" s="38">
        <v>97</v>
      </c>
      <c r="C21" s="38">
        <v>73</v>
      </c>
      <c r="D21" s="38">
        <v>52</v>
      </c>
      <c r="E21" s="38">
        <v>106</v>
      </c>
      <c r="F21" s="38">
        <v>73</v>
      </c>
      <c r="G21" s="38">
        <v>46</v>
      </c>
      <c r="H21" s="234">
        <f>(Table2.1b[[#This Row],[Applications Filed, 20252]]-Table2.1b[[#This Row],[Applications Filed, 2024]])/Table2.1b[[#This Row],[Applications Filed, 2024]]</f>
        <v>9.2783505154639179E-2</v>
      </c>
      <c r="I21" s="234">
        <f>(Table2.1b[[#This Row],[Applications Published, 20252]]-Table2.1b[[#This Row],[Applications Published, 2024]])/Table2.1b[[#This Row],[Applications Published, 2024]]</f>
        <v>0</v>
      </c>
      <c r="J21" s="234">
        <f>(Table2.1b[[#This Row],[Patents Granted, 20252]]-Table2.1b[[#This Row],[Patents Granted, 2024]])/Table2.1b[[#This Row],[Patents Granted, 2024]]</f>
        <v>-0.11538461538461539</v>
      </c>
    </row>
    <row r="22" spans="1:10" ht="14.25" customHeight="1" x14ac:dyDescent="0.2">
      <c r="A22" s="50" t="s">
        <v>190</v>
      </c>
      <c r="B22" s="38">
        <v>71</v>
      </c>
      <c r="C22" s="38">
        <v>44</v>
      </c>
      <c r="D22" s="38">
        <v>39</v>
      </c>
      <c r="E22" s="38">
        <v>101</v>
      </c>
      <c r="F22" s="38">
        <v>45</v>
      </c>
      <c r="G22" s="38">
        <v>14</v>
      </c>
      <c r="H22" s="234">
        <f>(Table2.1b[[#This Row],[Applications Filed, 20252]]-Table2.1b[[#This Row],[Applications Filed, 2024]])/Table2.1b[[#This Row],[Applications Filed, 2024]]</f>
        <v>0.42253521126760563</v>
      </c>
      <c r="I22" s="234">
        <f>(Table2.1b[[#This Row],[Applications Published, 20252]]-Table2.1b[[#This Row],[Applications Published, 2024]])/Table2.1b[[#This Row],[Applications Published, 2024]]</f>
        <v>2.2727272727272728E-2</v>
      </c>
      <c r="J22" s="234">
        <f>(Table2.1b[[#This Row],[Patents Granted, 20252]]-Table2.1b[[#This Row],[Patents Granted, 2024]])/Table2.1b[[#This Row],[Patents Granted, 2024]]</f>
        <v>-0.64102564102564108</v>
      </c>
    </row>
    <row r="23" spans="1:10" x14ac:dyDescent="0.2">
      <c r="A23" s="50" t="s">
        <v>191</v>
      </c>
      <c r="B23" s="38">
        <v>25</v>
      </c>
      <c r="C23" s="38">
        <v>2</v>
      </c>
      <c r="D23" s="38">
        <v>3</v>
      </c>
      <c r="E23" s="38">
        <v>79</v>
      </c>
      <c r="F23" s="38">
        <v>2</v>
      </c>
      <c r="G23" s="38">
        <v>0</v>
      </c>
      <c r="H23" s="234">
        <f>(Table2.1b[[#This Row],[Applications Filed, 20252]]-Table2.1b[[#This Row],[Applications Filed, 2024]])/Table2.1b[[#This Row],[Applications Filed, 2024]]</f>
        <v>2.16</v>
      </c>
      <c r="I23" s="234">
        <f>(Table2.1b[[#This Row],[Applications Published, 20252]]-Table2.1b[[#This Row],[Applications Published, 2024]])/Table2.1b[[#This Row],[Applications Published, 2024]]</f>
        <v>0</v>
      </c>
      <c r="J23" s="234">
        <f>(Table2.1b[[#This Row],[Patents Granted, 20252]]-Table2.1b[[#This Row],[Patents Granted, 2024]])/Table2.1b[[#This Row],[Patents Granted, 2024]]</f>
        <v>-1</v>
      </c>
    </row>
    <row r="24" spans="1:10" x14ac:dyDescent="0.2">
      <c r="A24" s="50" t="s">
        <v>192</v>
      </c>
      <c r="B24" s="38">
        <v>59</v>
      </c>
      <c r="C24" s="38">
        <v>35</v>
      </c>
      <c r="D24" s="38">
        <v>33</v>
      </c>
      <c r="E24" s="38">
        <v>75</v>
      </c>
      <c r="F24" s="38">
        <v>41</v>
      </c>
      <c r="G24" s="38">
        <v>21</v>
      </c>
      <c r="H24" s="234">
        <f>(Table2.1b[[#This Row],[Applications Filed, 20252]]-Table2.1b[[#This Row],[Applications Filed, 2024]])/Table2.1b[[#This Row],[Applications Filed, 2024]]</f>
        <v>0.2711864406779661</v>
      </c>
      <c r="I24" s="234">
        <f>(Table2.1b[[#This Row],[Applications Published, 20252]]-Table2.1b[[#This Row],[Applications Published, 2024]])/Table2.1b[[#This Row],[Applications Published, 2024]]</f>
        <v>0.17142857142857143</v>
      </c>
      <c r="J24" s="234">
        <f>(Table2.1b[[#This Row],[Patents Granted, 20252]]-Table2.1b[[#This Row],[Patents Granted, 2024]])/Table2.1b[[#This Row],[Patents Granted, 2024]]</f>
        <v>-0.36363636363636365</v>
      </c>
    </row>
    <row r="25" spans="1:10" x14ac:dyDescent="0.2">
      <c r="A25" s="50" t="s">
        <v>193</v>
      </c>
      <c r="B25" s="38">
        <v>39</v>
      </c>
      <c r="C25" s="38">
        <v>19</v>
      </c>
      <c r="D25" s="38">
        <v>11</v>
      </c>
      <c r="E25" s="38">
        <v>66</v>
      </c>
      <c r="F25" s="38">
        <v>9</v>
      </c>
      <c r="G25" s="38">
        <v>8</v>
      </c>
      <c r="H25" s="234">
        <f>(Table2.1b[[#This Row],[Applications Filed, 20252]]-Table2.1b[[#This Row],[Applications Filed, 2024]])/Table2.1b[[#This Row],[Applications Filed, 2024]]</f>
        <v>0.69230769230769229</v>
      </c>
      <c r="I25" s="234">
        <f>(Table2.1b[[#This Row],[Applications Published, 20252]]-Table2.1b[[#This Row],[Applications Published, 2024]])/Table2.1b[[#This Row],[Applications Published, 2024]]</f>
        <v>-0.52631578947368418</v>
      </c>
      <c r="J25" s="234">
        <f>(Table2.1b[[#This Row],[Patents Granted, 20252]]-Table2.1b[[#This Row],[Patents Granted, 2024]])/Table2.1b[[#This Row],[Patents Granted, 2024]]</f>
        <v>-0.27272727272727271</v>
      </c>
    </row>
    <row r="26" spans="1:10" x14ac:dyDescent="0.2">
      <c r="A26" s="50" t="s">
        <v>194</v>
      </c>
      <c r="B26" s="38">
        <v>55</v>
      </c>
      <c r="C26" s="38">
        <v>15</v>
      </c>
      <c r="D26" s="38">
        <v>11</v>
      </c>
      <c r="E26" s="38">
        <v>58</v>
      </c>
      <c r="F26" s="38">
        <v>19</v>
      </c>
      <c r="G26" s="38">
        <v>9</v>
      </c>
      <c r="H26" s="234">
        <f>(Table2.1b[[#This Row],[Applications Filed, 20252]]-Table2.1b[[#This Row],[Applications Filed, 2024]])/Table2.1b[[#This Row],[Applications Filed, 2024]]</f>
        <v>5.4545454545454543E-2</v>
      </c>
      <c r="I26" s="234">
        <f>(Table2.1b[[#This Row],[Applications Published, 20252]]-Table2.1b[[#This Row],[Applications Published, 2024]])/Table2.1b[[#This Row],[Applications Published, 2024]]</f>
        <v>0.26666666666666666</v>
      </c>
      <c r="J26" s="234">
        <f>(Table2.1b[[#This Row],[Patents Granted, 20252]]-Table2.1b[[#This Row],[Patents Granted, 2024]])/Table2.1b[[#This Row],[Patents Granted, 2024]]</f>
        <v>-0.18181818181818182</v>
      </c>
    </row>
    <row r="27" spans="1:10" x14ac:dyDescent="0.2">
      <c r="A27" s="50" t="s">
        <v>195</v>
      </c>
      <c r="B27" s="38">
        <v>69</v>
      </c>
      <c r="C27" s="38">
        <v>48</v>
      </c>
      <c r="D27" s="38">
        <v>48</v>
      </c>
      <c r="E27" s="38">
        <v>43</v>
      </c>
      <c r="F27" s="38">
        <v>63</v>
      </c>
      <c r="G27" s="38">
        <v>35</v>
      </c>
      <c r="H27" s="234">
        <f>(Table2.1b[[#This Row],[Applications Filed, 20252]]-Table2.1b[[#This Row],[Applications Filed, 2024]])/Table2.1b[[#This Row],[Applications Filed, 2024]]</f>
        <v>-0.37681159420289856</v>
      </c>
      <c r="I27" s="234">
        <f>(Table2.1b[[#This Row],[Applications Published, 20252]]-Table2.1b[[#This Row],[Applications Published, 2024]])/Table2.1b[[#This Row],[Applications Published, 2024]]</f>
        <v>0.3125</v>
      </c>
      <c r="J27" s="234">
        <f>(Table2.1b[[#This Row],[Patents Granted, 20252]]-Table2.1b[[#This Row],[Patents Granted, 2024]])/Table2.1b[[#This Row],[Patents Granted, 2024]]</f>
        <v>-0.27083333333333331</v>
      </c>
    </row>
    <row r="28" spans="1:10" x14ac:dyDescent="0.2">
      <c r="A28" s="50" t="s">
        <v>196</v>
      </c>
      <c r="B28" s="38">
        <v>33</v>
      </c>
      <c r="C28" s="38">
        <v>7</v>
      </c>
      <c r="D28" s="38">
        <v>17</v>
      </c>
      <c r="E28" s="38">
        <v>41</v>
      </c>
      <c r="F28" s="38">
        <v>9</v>
      </c>
      <c r="G28" s="38">
        <v>12</v>
      </c>
      <c r="H28" s="234">
        <f>(Table2.1b[[#This Row],[Applications Filed, 20252]]-Table2.1b[[#This Row],[Applications Filed, 2024]])/Table2.1b[[#This Row],[Applications Filed, 2024]]</f>
        <v>0.24242424242424243</v>
      </c>
      <c r="I28" s="234">
        <f>(Table2.1b[[#This Row],[Applications Published, 20252]]-Table2.1b[[#This Row],[Applications Published, 2024]])/Table2.1b[[#This Row],[Applications Published, 2024]]</f>
        <v>0.2857142857142857</v>
      </c>
      <c r="J28" s="234">
        <f>(Table2.1b[[#This Row],[Patents Granted, 20252]]-Table2.1b[[#This Row],[Patents Granted, 2024]])/Table2.1b[[#This Row],[Patents Granted, 2024]]</f>
        <v>-0.29411764705882354</v>
      </c>
    </row>
    <row r="29" spans="1:10" x14ac:dyDescent="0.2">
      <c r="A29" s="50" t="s">
        <v>197</v>
      </c>
      <c r="B29" s="38">
        <v>31</v>
      </c>
      <c r="C29" s="38">
        <v>19</v>
      </c>
      <c r="D29" s="38">
        <v>31</v>
      </c>
      <c r="E29" s="38">
        <v>41</v>
      </c>
      <c r="F29" s="38">
        <v>18</v>
      </c>
      <c r="G29" s="38">
        <v>10</v>
      </c>
      <c r="H29" s="234">
        <f>(Table2.1b[[#This Row],[Applications Filed, 20252]]-Table2.1b[[#This Row],[Applications Filed, 2024]])/Table2.1b[[#This Row],[Applications Filed, 2024]]</f>
        <v>0.32258064516129031</v>
      </c>
      <c r="I29" s="234">
        <f>(Table2.1b[[#This Row],[Applications Published, 20252]]-Table2.1b[[#This Row],[Applications Published, 2024]])/Table2.1b[[#This Row],[Applications Published, 2024]]</f>
        <v>-5.2631578947368418E-2</v>
      </c>
      <c r="J29" s="234">
        <f>(Table2.1b[[#This Row],[Patents Granted, 20252]]-Table2.1b[[#This Row],[Patents Granted, 2024]])/Table2.1b[[#This Row],[Patents Granted, 2024]]</f>
        <v>-0.67741935483870963</v>
      </c>
    </row>
    <row r="30" spans="1:10" x14ac:dyDescent="0.2">
      <c r="A30" s="50" t="s">
        <v>198</v>
      </c>
      <c r="B30" s="38">
        <v>54</v>
      </c>
      <c r="C30" s="38">
        <v>18</v>
      </c>
      <c r="D30" s="38">
        <v>12</v>
      </c>
      <c r="E30" s="38">
        <v>37</v>
      </c>
      <c r="F30" s="38">
        <v>14</v>
      </c>
      <c r="G30" s="38">
        <v>9</v>
      </c>
      <c r="H30" s="234">
        <f>(Table2.1b[[#This Row],[Applications Filed, 20252]]-Table2.1b[[#This Row],[Applications Filed, 2024]])/Table2.1b[[#This Row],[Applications Filed, 2024]]</f>
        <v>-0.31481481481481483</v>
      </c>
      <c r="I30" s="234">
        <f>(Table2.1b[[#This Row],[Applications Published, 20252]]-Table2.1b[[#This Row],[Applications Published, 2024]])/Table2.1b[[#This Row],[Applications Published, 2024]]</f>
        <v>-0.22222222222222221</v>
      </c>
      <c r="J30" s="234">
        <f>(Table2.1b[[#This Row],[Patents Granted, 20252]]-Table2.1b[[#This Row],[Patents Granted, 2024]])/Table2.1b[[#This Row],[Patents Granted, 2024]]</f>
        <v>-0.25</v>
      </c>
    </row>
    <row r="31" spans="1:10" x14ac:dyDescent="0.2">
      <c r="A31" s="50" t="s">
        <v>199</v>
      </c>
      <c r="B31" s="38">
        <v>20</v>
      </c>
      <c r="C31" s="38">
        <v>17</v>
      </c>
      <c r="D31" s="38">
        <v>17</v>
      </c>
      <c r="E31" s="38">
        <v>35</v>
      </c>
      <c r="F31" s="38">
        <v>28</v>
      </c>
      <c r="G31" s="38">
        <v>4</v>
      </c>
      <c r="H31" s="234">
        <f>(Table2.1b[[#This Row],[Applications Filed, 20252]]-Table2.1b[[#This Row],[Applications Filed, 2024]])/Table2.1b[[#This Row],[Applications Filed, 2024]]</f>
        <v>0.75</v>
      </c>
      <c r="I31" s="234">
        <f>(Table2.1b[[#This Row],[Applications Published, 20252]]-Table2.1b[[#This Row],[Applications Published, 2024]])/Table2.1b[[#This Row],[Applications Published, 2024]]</f>
        <v>0.6470588235294118</v>
      </c>
      <c r="J31" s="234">
        <f>(Table2.1b[[#This Row],[Patents Granted, 20252]]-Table2.1b[[#This Row],[Patents Granted, 2024]])/Table2.1b[[#This Row],[Patents Granted, 2024]]</f>
        <v>-0.76470588235294112</v>
      </c>
    </row>
    <row r="32" spans="1:10" x14ac:dyDescent="0.2">
      <c r="A32" s="50" t="s">
        <v>200</v>
      </c>
      <c r="B32" s="38">
        <v>43</v>
      </c>
      <c r="C32" s="38">
        <v>21</v>
      </c>
      <c r="D32" s="38">
        <v>13</v>
      </c>
      <c r="E32" s="38">
        <v>34</v>
      </c>
      <c r="F32" s="38">
        <v>17</v>
      </c>
      <c r="G32" s="38">
        <v>10</v>
      </c>
      <c r="H32" s="234">
        <f>(Table2.1b[[#This Row],[Applications Filed, 20252]]-Table2.1b[[#This Row],[Applications Filed, 2024]])/Table2.1b[[#This Row],[Applications Filed, 2024]]</f>
        <v>-0.20930232558139536</v>
      </c>
      <c r="I32" s="234">
        <f>(Table2.1b[[#This Row],[Applications Published, 20252]]-Table2.1b[[#This Row],[Applications Published, 2024]])/Table2.1b[[#This Row],[Applications Published, 2024]]</f>
        <v>-0.19047619047619047</v>
      </c>
      <c r="J32" s="234">
        <f>(Table2.1b[[#This Row],[Patents Granted, 20252]]-Table2.1b[[#This Row],[Patents Granted, 2024]])/Table2.1b[[#This Row],[Patents Granted, 2024]]</f>
        <v>-0.23076923076923078</v>
      </c>
    </row>
    <row r="33" spans="1:10" x14ac:dyDescent="0.2">
      <c r="A33" s="50" t="s">
        <v>201</v>
      </c>
      <c r="B33" s="38">
        <v>25</v>
      </c>
      <c r="C33" s="38">
        <v>25</v>
      </c>
      <c r="D33" s="38">
        <v>27</v>
      </c>
      <c r="E33" s="38">
        <v>33</v>
      </c>
      <c r="F33" s="38">
        <v>18</v>
      </c>
      <c r="G33" s="38">
        <v>10</v>
      </c>
      <c r="H33" s="234">
        <f>(Table2.1b[[#This Row],[Applications Filed, 20252]]-Table2.1b[[#This Row],[Applications Filed, 2024]])/Table2.1b[[#This Row],[Applications Filed, 2024]]</f>
        <v>0.32</v>
      </c>
      <c r="I33" s="234">
        <f>(Table2.1b[[#This Row],[Applications Published, 20252]]-Table2.1b[[#This Row],[Applications Published, 2024]])/Table2.1b[[#This Row],[Applications Published, 2024]]</f>
        <v>-0.28000000000000003</v>
      </c>
      <c r="J33" s="234">
        <f>(Table2.1b[[#This Row],[Patents Granted, 20252]]-Table2.1b[[#This Row],[Patents Granted, 2024]])/Table2.1b[[#This Row],[Patents Granted, 2024]]</f>
        <v>-0.62962962962962965</v>
      </c>
    </row>
    <row r="34" spans="1:10" x14ac:dyDescent="0.2">
      <c r="A34" s="50" t="s">
        <v>202</v>
      </c>
      <c r="B34" s="38">
        <v>26</v>
      </c>
      <c r="C34" s="38">
        <v>10</v>
      </c>
      <c r="D34" s="38">
        <v>5</v>
      </c>
      <c r="E34" s="38">
        <v>32</v>
      </c>
      <c r="F34" s="38">
        <v>17</v>
      </c>
      <c r="G34" s="38">
        <v>10</v>
      </c>
      <c r="H34" s="234">
        <f>(Table2.1b[[#This Row],[Applications Filed, 20252]]-Table2.1b[[#This Row],[Applications Filed, 2024]])/Table2.1b[[#This Row],[Applications Filed, 2024]]</f>
        <v>0.23076923076923078</v>
      </c>
      <c r="I34" s="234">
        <f>(Table2.1b[[#This Row],[Applications Published, 20252]]-Table2.1b[[#This Row],[Applications Published, 2024]])/Table2.1b[[#This Row],[Applications Published, 2024]]</f>
        <v>0.7</v>
      </c>
      <c r="J34" s="234">
        <f>(Table2.1b[[#This Row],[Patents Granted, 20252]]-Table2.1b[[#This Row],[Patents Granted, 2024]])/Table2.1b[[#This Row],[Patents Granted, 2024]]</f>
        <v>1</v>
      </c>
    </row>
    <row r="35" spans="1:10" x14ac:dyDescent="0.2">
      <c r="A35" s="102" t="s">
        <v>203</v>
      </c>
      <c r="B35" s="38">
        <v>1</v>
      </c>
      <c r="C35" s="38">
        <v>0</v>
      </c>
      <c r="D35" s="38">
        <v>0</v>
      </c>
      <c r="E35" s="38">
        <v>30</v>
      </c>
      <c r="F35" s="38">
        <v>1</v>
      </c>
      <c r="G35" s="38">
        <v>0</v>
      </c>
      <c r="H35" s="234">
        <f>(Table2.1b[[#This Row],[Applications Filed, 20252]]-Table2.1b[[#This Row],[Applications Filed, 2024]])/Table2.1b[[#This Row],[Applications Filed, 2024]]</f>
        <v>29</v>
      </c>
      <c r="I35" s="234"/>
      <c r="J35" s="234"/>
    </row>
    <row r="36" spans="1:10" x14ac:dyDescent="0.2">
      <c r="A36" s="50" t="s">
        <v>204</v>
      </c>
      <c r="B36" s="38">
        <v>3</v>
      </c>
      <c r="C36" s="38">
        <v>0</v>
      </c>
      <c r="D36" s="38">
        <v>0</v>
      </c>
      <c r="E36" s="38">
        <v>25</v>
      </c>
      <c r="F36" s="38">
        <v>0</v>
      </c>
      <c r="G36" s="38">
        <v>0</v>
      </c>
      <c r="H36" s="234">
        <f>(Table2.1b[[#This Row],[Applications Filed, 20252]]-Table2.1b[[#This Row],[Applications Filed, 2024]])/Table2.1b[[#This Row],[Applications Filed, 2024]]</f>
        <v>7.333333333333333</v>
      </c>
      <c r="I36" s="234"/>
      <c r="J36" s="234"/>
    </row>
    <row r="37" spans="1:10" x14ac:dyDescent="0.2">
      <c r="A37" s="50" t="s">
        <v>205</v>
      </c>
      <c r="B37" s="38">
        <v>12</v>
      </c>
      <c r="C37" s="38">
        <v>9</v>
      </c>
      <c r="D37" s="38">
        <v>9</v>
      </c>
      <c r="E37" s="38">
        <v>22</v>
      </c>
      <c r="F37" s="38">
        <v>13</v>
      </c>
      <c r="G37" s="38">
        <v>4</v>
      </c>
      <c r="H37" s="234">
        <f>(Table2.1b[[#This Row],[Applications Filed, 20252]]-Table2.1b[[#This Row],[Applications Filed, 2024]])/Table2.1b[[#This Row],[Applications Filed, 2024]]</f>
        <v>0.83333333333333337</v>
      </c>
      <c r="I37" s="234">
        <f>(Table2.1b[[#This Row],[Applications Published, 20252]]-Table2.1b[[#This Row],[Applications Published, 2024]])/Table2.1b[[#This Row],[Applications Published, 2024]]</f>
        <v>0.44444444444444442</v>
      </c>
      <c r="J37" s="234">
        <f>(Table2.1b[[#This Row],[Patents Granted, 20252]]-Table2.1b[[#This Row],[Patents Granted, 2024]])/Table2.1b[[#This Row],[Patents Granted, 2024]]</f>
        <v>-0.55555555555555558</v>
      </c>
    </row>
    <row r="38" spans="1:10" x14ac:dyDescent="0.2">
      <c r="A38" s="50" t="s">
        <v>206</v>
      </c>
      <c r="B38" s="38">
        <v>13</v>
      </c>
      <c r="C38" s="38">
        <v>9</v>
      </c>
      <c r="D38" s="38">
        <v>3</v>
      </c>
      <c r="E38" s="38">
        <v>20</v>
      </c>
      <c r="F38" s="38">
        <v>7</v>
      </c>
      <c r="G38" s="38">
        <v>6</v>
      </c>
      <c r="H38" s="234">
        <f>(Table2.1b[[#This Row],[Applications Filed, 20252]]-Table2.1b[[#This Row],[Applications Filed, 2024]])/Table2.1b[[#This Row],[Applications Filed, 2024]]</f>
        <v>0.53846153846153844</v>
      </c>
      <c r="I38" s="234">
        <f>(Table2.1b[[#This Row],[Applications Published, 20252]]-Table2.1b[[#This Row],[Applications Published, 2024]])/Table2.1b[[#This Row],[Applications Published, 2024]]</f>
        <v>-0.22222222222222221</v>
      </c>
      <c r="J38" s="234">
        <f>(Table2.1b[[#This Row],[Patents Granted, 20252]]-Table2.1b[[#This Row],[Patents Granted, 2024]])/Table2.1b[[#This Row],[Patents Granted, 2024]]</f>
        <v>1</v>
      </c>
    </row>
    <row r="39" spans="1:10" x14ac:dyDescent="0.2">
      <c r="A39" s="50" t="s">
        <v>207</v>
      </c>
      <c r="B39" s="38">
        <v>9</v>
      </c>
      <c r="C39" s="38">
        <v>1</v>
      </c>
      <c r="D39" s="38">
        <v>0</v>
      </c>
      <c r="E39" s="38">
        <v>19</v>
      </c>
      <c r="F39" s="38">
        <v>0</v>
      </c>
      <c r="G39" s="38">
        <v>0</v>
      </c>
      <c r="H39" s="234">
        <f>(Table2.1b[[#This Row],[Applications Filed, 20252]]-Table2.1b[[#This Row],[Applications Filed, 2024]])/Table2.1b[[#This Row],[Applications Filed, 2024]]</f>
        <v>1.1111111111111112</v>
      </c>
      <c r="I39" s="234">
        <f>(Table2.1b[[#This Row],[Applications Published, 20252]]-Table2.1b[[#This Row],[Applications Published, 2024]])/Table2.1b[[#This Row],[Applications Published, 2024]]</f>
        <v>-1</v>
      </c>
      <c r="J39" s="234"/>
    </row>
    <row r="40" spans="1:10" x14ac:dyDescent="0.2">
      <c r="A40" s="3" t="s">
        <v>208</v>
      </c>
      <c r="B40" s="38">
        <v>9</v>
      </c>
      <c r="C40" s="38">
        <v>0</v>
      </c>
      <c r="D40" s="38">
        <v>1</v>
      </c>
      <c r="E40" s="38">
        <v>17</v>
      </c>
      <c r="F40" s="38">
        <v>4</v>
      </c>
      <c r="G40" s="38">
        <v>0</v>
      </c>
      <c r="H40" s="234">
        <f>(Table2.1b[[#This Row],[Applications Filed, 20252]]-Table2.1b[[#This Row],[Applications Filed, 2024]])/Table2.1b[[#This Row],[Applications Filed, 2024]]</f>
        <v>0.88888888888888884</v>
      </c>
      <c r="I40" s="234"/>
      <c r="J40" s="234">
        <f>(Table2.1b[[#This Row],[Patents Granted, 20252]]-Table2.1b[[#This Row],[Patents Granted, 2024]])/Table2.1b[[#This Row],[Patents Granted, 2024]]</f>
        <v>-1</v>
      </c>
    </row>
    <row r="41" spans="1:10" x14ac:dyDescent="0.2">
      <c r="A41" s="50" t="s">
        <v>209</v>
      </c>
      <c r="B41" s="38">
        <v>5</v>
      </c>
      <c r="C41" s="38">
        <v>0</v>
      </c>
      <c r="D41" s="38">
        <v>0</v>
      </c>
      <c r="E41" s="38">
        <v>15</v>
      </c>
      <c r="F41" s="38">
        <v>1</v>
      </c>
      <c r="G41" s="38">
        <v>0</v>
      </c>
      <c r="H41" s="234">
        <f>(Table2.1b[[#This Row],[Applications Filed, 20252]]-Table2.1b[[#This Row],[Applications Filed, 2024]])/Table2.1b[[#This Row],[Applications Filed, 2024]]</f>
        <v>2</v>
      </c>
      <c r="I41" s="234"/>
      <c r="J41" s="234"/>
    </row>
    <row r="42" spans="1:10" x14ac:dyDescent="0.2">
      <c r="A42" s="50" t="s">
        <v>210</v>
      </c>
      <c r="B42" s="38">
        <v>18</v>
      </c>
      <c r="C42" s="38">
        <v>15</v>
      </c>
      <c r="D42" s="38">
        <v>4</v>
      </c>
      <c r="E42" s="38">
        <v>15</v>
      </c>
      <c r="F42" s="38">
        <v>9</v>
      </c>
      <c r="G42" s="38">
        <v>4</v>
      </c>
      <c r="H42" s="234">
        <f>(Table2.1b[[#This Row],[Applications Filed, 20252]]-Table2.1b[[#This Row],[Applications Filed, 2024]])/Table2.1b[[#This Row],[Applications Filed, 2024]]</f>
        <v>-0.16666666666666666</v>
      </c>
      <c r="I42" s="234">
        <f>(Table2.1b[[#This Row],[Applications Published, 20252]]-Table2.1b[[#This Row],[Applications Published, 2024]])/Table2.1b[[#This Row],[Applications Published, 2024]]</f>
        <v>-0.4</v>
      </c>
      <c r="J42" s="234">
        <f>(Table2.1b[[#This Row],[Patents Granted, 20252]]-Table2.1b[[#This Row],[Patents Granted, 2024]])/Table2.1b[[#This Row],[Patents Granted, 2024]]</f>
        <v>0</v>
      </c>
    </row>
    <row r="43" spans="1:10" x14ac:dyDescent="0.2">
      <c r="A43" s="50" t="s">
        <v>211</v>
      </c>
      <c r="B43" s="38">
        <v>7</v>
      </c>
      <c r="C43" s="38">
        <v>6</v>
      </c>
      <c r="D43" s="38">
        <v>3</v>
      </c>
      <c r="E43" s="38">
        <v>14</v>
      </c>
      <c r="F43" s="38">
        <v>3</v>
      </c>
      <c r="G43" s="38">
        <v>3</v>
      </c>
      <c r="H43" s="234">
        <f>(Table2.1b[[#This Row],[Applications Filed, 20252]]-Table2.1b[[#This Row],[Applications Filed, 2024]])/Table2.1b[[#This Row],[Applications Filed, 2024]]</f>
        <v>1</v>
      </c>
      <c r="I43" s="234">
        <f>(Table2.1b[[#This Row],[Applications Published, 20252]]-Table2.1b[[#This Row],[Applications Published, 2024]])/Table2.1b[[#This Row],[Applications Published, 2024]]</f>
        <v>-0.5</v>
      </c>
      <c r="J43" s="234">
        <f>(Table2.1b[[#This Row],[Patents Granted, 20252]]-Table2.1b[[#This Row],[Patents Granted, 2024]])/Table2.1b[[#This Row],[Patents Granted, 2024]]</f>
        <v>0</v>
      </c>
    </row>
    <row r="44" spans="1:10" x14ac:dyDescent="0.2">
      <c r="A44" s="50" t="s">
        <v>212</v>
      </c>
      <c r="B44" s="38">
        <v>14</v>
      </c>
      <c r="C44" s="38">
        <v>4</v>
      </c>
      <c r="D44" s="38">
        <v>2</v>
      </c>
      <c r="E44" s="38">
        <v>10</v>
      </c>
      <c r="F44" s="38">
        <v>7</v>
      </c>
      <c r="G44" s="38">
        <v>3</v>
      </c>
      <c r="H44" s="234">
        <f>(Table2.1b[[#This Row],[Applications Filed, 20252]]-Table2.1b[[#This Row],[Applications Filed, 2024]])/Table2.1b[[#This Row],[Applications Filed, 2024]]</f>
        <v>-0.2857142857142857</v>
      </c>
      <c r="I44" s="234">
        <f>(Table2.1b[[#This Row],[Applications Published, 20252]]-Table2.1b[[#This Row],[Applications Published, 2024]])/Table2.1b[[#This Row],[Applications Published, 2024]]</f>
        <v>0.75</v>
      </c>
      <c r="J44" s="234">
        <f>(Table2.1b[[#This Row],[Patents Granted, 20252]]-Table2.1b[[#This Row],[Patents Granted, 2024]])/Table2.1b[[#This Row],[Patents Granted, 2024]]</f>
        <v>0.5</v>
      </c>
    </row>
    <row r="45" spans="1:10" x14ac:dyDescent="0.2">
      <c r="A45" s="50" t="s">
        <v>213</v>
      </c>
      <c r="B45" s="38">
        <v>0</v>
      </c>
      <c r="C45" s="38">
        <v>0</v>
      </c>
      <c r="D45" s="38">
        <v>2</v>
      </c>
      <c r="E45" s="38">
        <v>10</v>
      </c>
      <c r="F45" s="38">
        <v>0</v>
      </c>
      <c r="G45" s="38">
        <v>0</v>
      </c>
      <c r="H45" s="234"/>
      <c r="I45" s="234"/>
      <c r="J45" s="234">
        <f>(Table2.1b[[#This Row],[Patents Granted, 20252]]-Table2.1b[[#This Row],[Patents Granted, 2024]])/Table2.1b[[#This Row],[Patents Granted, 2024]]</f>
        <v>-1</v>
      </c>
    </row>
    <row r="46" spans="1:10" x14ac:dyDescent="0.2">
      <c r="A46" s="50" t="s">
        <v>214</v>
      </c>
      <c r="B46" s="38">
        <v>16</v>
      </c>
      <c r="C46" s="38">
        <v>8</v>
      </c>
      <c r="D46" s="38">
        <v>2</v>
      </c>
      <c r="E46" s="38">
        <v>10</v>
      </c>
      <c r="F46" s="38">
        <v>11</v>
      </c>
      <c r="G46" s="38">
        <v>2</v>
      </c>
      <c r="H46" s="234">
        <f>(Table2.1b[[#This Row],[Applications Filed, 20252]]-Table2.1b[[#This Row],[Applications Filed, 2024]])/Table2.1b[[#This Row],[Applications Filed, 2024]]</f>
        <v>-0.375</v>
      </c>
      <c r="I46" s="234">
        <f>(Table2.1b[[#This Row],[Applications Published, 20252]]-Table2.1b[[#This Row],[Applications Published, 2024]])/Table2.1b[[#This Row],[Applications Published, 2024]]</f>
        <v>0.375</v>
      </c>
      <c r="J46" s="234">
        <f>(Table2.1b[[#This Row],[Patents Granted, 20252]]-Table2.1b[[#This Row],[Patents Granted, 2024]])/Table2.1b[[#This Row],[Patents Granted, 2024]]</f>
        <v>0</v>
      </c>
    </row>
    <row r="47" spans="1:10" x14ac:dyDescent="0.2">
      <c r="A47" s="50" t="s">
        <v>215</v>
      </c>
      <c r="B47" s="156">
        <v>3</v>
      </c>
      <c r="C47" s="156">
        <v>0</v>
      </c>
      <c r="D47" s="156">
        <v>0</v>
      </c>
      <c r="E47" s="156">
        <v>10</v>
      </c>
      <c r="F47" s="156">
        <v>0</v>
      </c>
      <c r="G47" s="156">
        <v>0</v>
      </c>
      <c r="H47" s="234">
        <f>(Table2.1b[[#This Row],[Applications Filed, 20252]]-Table2.1b[[#This Row],[Applications Filed, 2024]])/Table2.1b[[#This Row],[Applications Filed, 2024]]</f>
        <v>2.3333333333333335</v>
      </c>
      <c r="I47" s="234"/>
      <c r="J47" s="234"/>
    </row>
    <row r="48" spans="1:10" x14ac:dyDescent="0.2">
      <c r="A48" s="50" t="s">
        <v>216</v>
      </c>
      <c r="B48" s="38">
        <v>2</v>
      </c>
      <c r="C48" s="38">
        <v>4</v>
      </c>
      <c r="D48" s="38">
        <v>2</v>
      </c>
      <c r="E48" s="38">
        <v>10</v>
      </c>
      <c r="F48" s="38">
        <v>2</v>
      </c>
      <c r="G48" s="38">
        <v>1</v>
      </c>
      <c r="H48" s="234">
        <f>(Table2.1b[[#This Row],[Applications Filed, 20252]]-Table2.1b[[#This Row],[Applications Filed, 2024]])/Table2.1b[[#This Row],[Applications Filed, 2024]]</f>
        <v>4</v>
      </c>
      <c r="I48" s="234">
        <f>(Table2.1b[[#This Row],[Applications Published, 20252]]-Table2.1b[[#This Row],[Applications Published, 2024]])/Table2.1b[[#This Row],[Applications Published, 2024]]</f>
        <v>-0.5</v>
      </c>
      <c r="J48" s="234">
        <f>(Table2.1b[[#This Row],[Patents Granted, 20252]]-Table2.1b[[#This Row],[Patents Granted, 2024]])/Table2.1b[[#This Row],[Patents Granted, 2024]]</f>
        <v>-0.5</v>
      </c>
    </row>
    <row r="49" spans="1:10" x14ac:dyDescent="0.2">
      <c r="A49" s="50" t="s">
        <v>217</v>
      </c>
      <c r="B49" s="38">
        <v>5</v>
      </c>
      <c r="C49" s="38">
        <v>8</v>
      </c>
      <c r="D49" s="38">
        <v>4</v>
      </c>
      <c r="E49" s="38">
        <v>9</v>
      </c>
      <c r="F49" s="38">
        <v>4</v>
      </c>
      <c r="G49" s="38">
        <v>3</v>
      </c>
      <c r="H49" s="234">
        <f>(Table2.1b[[#This Row],[Applications Filed, 20252]]-Table2.1b[[#This Row],[Applications Filed, 2024]])/Table2.1b[[#This Row],[Applications Filed, 2024]]</f>
        <v>0.8</v>
      </c>
      <c r="I49" s="234">
        <f>(Table2.1b[[#This Row],[Applications Published, 20252]]-Table2.1b[[#This Row],[Applications Published, 2024]])/Table2.1b[[#This Row],[Applications Published, 2024]]</f>
        <v>-0.5</v>
      </c>
      <c r="J49" s="234">
        <f>(Table2.1b[[#This Row],[Patents Granted, 20252]]-Table2.1b[[#This Row],[Patents Granted, 2024]])/Table2.1b[[#This Row],[Patents Granted, 2024]]</f>
        <v>-0.25</v>
      </c>
    </row>
    <row r="50" spans="1:10" x14ac:dyDescent="0.2">
      <c r="A50" s="50" t="s">
        <v>218</v>
      </c>
      <c r="B50" s="38">
        <v>10</v>
      </c>
      <c r="C50" s="38">
        <v>1</v>
      </c>
      <c r="D50" s="38">
        <v>1</v>
      </c>
      <c r="E50" s="38">
        <v>9</v>
      </c>
      <c r="F50" s="38">
        <v>3</v>
      </c>
      <c r="G50" s="38">
        <v>1</v>
      </c>
      <c r="H50" s="234">
        <f>(Table2.1b[[#This Row],[Applications Filed, 20252]]-Table2.1b[[#This Row],[Applications Filed, 2024]])/Table2.1b[[#This Row],[Applications Filed, 2024]]</f>
        <v>-0.1</v>
      </c>
      <c r="I50" s="234">
        <f>(Table2.1b[[#This Row],[Applications Published, 20252]]-Table2.1b[[#This Row],[Applications Published, 2024]])/Table2.1b[[#This Row],[Applications Published, 2024]]</f>
        <v>2</v>
      </c>
      <c r="J50" s="234">
        <f>(Table2.1b[[#This Row],[Patents Granted, 20252]]-Table2.1b[[#This Row],[Patents Granted, 2024]])/Table2.1b[[#This Row],[Patents Granted, 2024]]</f>
        <v>0</v>
      </c>
    </row>
    <row r="51" spans="1:10" x14ac:dyDescent="0.2">
      <c r="A51" s="50" t="s">
        <v>219</v>
      </c>
      <c r="B51" s="38">
        <v>9</v>
      </c>
      <c r="C51" s="38">
        <v>0</v>
      </c>
      <c r="D51" s="38">
        <v>2</v>
      </c>
      <c r="E51" s="38">
        <v>8</v>
      </c>
      <c r="F51" s="38">
        <v>3</v>
      </c>
      <c r="G51" s="38">
        <v>0</v>
      </c>
      <c r="H51" s="234">
        <f>(Table2.1b[[#This Row],[Applications Filed, 20252]]-Table2.1b[[#This Row],[Applications Filed, 2024]])/Table2.1b[[#This Row],[Applications Filed, 2024]]</f>
        <v>-0.1111111111111111</v>
      </c>
      <c r="I51" s="234"/>
      <c r="J51" s="234">
        <f>(Table2.1b[[#This Row],[Patents Granted, 20252]]-Table2.1b[[#This Row],[Patents Granted, 2024]])/Table2.1b[[#This Row],[Patents Granted, 2024]]</f>
        <v>-1</v>
      </c>
    </row>
    <row r="52" spans="1:10" x14ac:dyDescent="0.2">
      <c r="A52" s="50" t="s">
        <v>220</v>
      </c>
      <c r="B52" s="38">
        <v>13</v>
      </c>
      <c r="C52" s="38">
        <v>9</v>
      </c>
      <c r="D52" s="38">
        <v>4</v>
      </c>
      <c r="E52" s="38">
        <v>7</v>
      </c>
      <c r="F52" s="38">
        <v>13</v>
      </c>
      <c r="G52" s="38">
        <v>6</v>
      </c>
      <c r="H52" s="234">
        <f>(Table2.1b[[#This Row],[Applications Filed, 20252]]-Table2.1b[[#This Row],[Applications Filed, 2024]])/Table2.1b[[#This Row],[Applications Filed, 2024]]</f>
        <v>-0.46153846153846156</v>
      </c>
      <c r="I52" s="234">
        <f>(Table2.1b[[#This Row],[Applications Published, 20252]]-Table2.1b[[#This Row],[Applications Published, 2024]])/Table2.1b[[#This Row],[Applications Published, 2024]]</f>
        <v>0.44444444444444442</v>
      </c>
      <c r="J52" s="234">
        <f>(Table2.1b[[#This Row],[Patents Granted, 20252]]-Table2.1b[[#This Row],[Patents Granted, 2024]])/Table2.1b[[#This Row],[Patents Granted, 2024]]</f>
        <v>0.5</v>
      </c>
    </row>
    <row r="53" spans="1:10" x14ac:dyDescent="0.2">
      <c r="A53" s="50" t="s">
        <v>221</v>
      </c>
      <c r="B53" s="38">
        <v>4</v>
      </c>
      <c r="C53" s="38">
        <v>2</v>
      </c>
      <c r="D53" s="38">
        <v>1</v>
      </c>
      <c r="E53" s="38">
        <v>7</v>
      </c>
      <c r="F53" s="38">
        <v>6</v>
      </c>
      <c r="G53" s="38">
        <v>1</v>
      </c>
      <c r="H53" s="234">
        <f>(Table2.1b[[#This Row],[Applications Filed, 20252]]-Table2.1b[[#This Row],[Applications Filed, 2024]])/Table2.1b[[#This Row],[Applications Filed, 2024]]</f>
        <v>0.75</v>
      </c>
      <c r="I53" s="234">
        <f>(Table2.1b[[#This Row],[Applications Published, 20252]]-Table2.1b[[#This Row],[Applications Published, 2024]])/Table2.1b[[#This Row],[Applications Published, 2024]]</f>
        <v>2</v>
      </c>
      <c r="J53" s="234">
        <f>(Table2.1b[[#This Row],[Patents Granted, 20252]]-Table2.1b[[#This Row],[Patents Granted, 2024]])/Table2.1b[[#This Row],[Patents Granted, 2024]]</f>
        <v>0</v>
      </c>
    </row>
    <row r="54" spans="1:10" x14ac:dyDescent="0.2">
      <c r="A54" s="50" t="s">
        <v>222</v>
      </c>
      <c r="B54" s="38">
        <v>0</v>
      </c>
      <c r="C54" s="38">
        <v>1</v>
      </c>
      <c r="D54" s="38">
        <v>0</v>
      </c>
      <c r="E54" s="38">
        <v>6</v>
      </c>
      <c r="F54" s="38">
        <v>0</v>
      </c>
      <c r="G54" s="38">
        <v>1</v>
      </c>
      <c r="H54" s="234"/>
      <c r="I54" s="234">
        <f>(Table2.1b[[#This Row],[Applications Published, 20252]]-Table2.1b[[#This Row],[Applications Published, 2024]])/Table2.1b[[#This Row],[Applications Published, 2024]]</f>
        <v>-1</v>
      </c>
      <c r="J54" s="234"/>
    </row>
    <row r="55" spans="1:10" x14ac:dyDescent="0.2">
      <c r="A55" s="50" t="s">
        <v>223</v>
      </c>
      <c r="B55" s="38">
        <v>7</v>
      </c>
      <c r="C55" s="38">
        <v>0</v>
      </c>
      <c r="D55" s="38">
        <v>0</v>
      </c>
      <c r="E55" s="38">
        <v>5</v>
      </c>
      <c r="F55" s="38">
        <v>0</v>
      </c>
      <c r="G55" s="38">
        <v>0</v>
      </c>
      <c r="H55" s="234">
        <f>(Table2.1b[[#This Row],[Applications Filed, 20252]]-Table2.1b[[#This Row],[Applications Filed, 2024]])/Table2.1b[[#This Row],[Applications Filed, 2024]]</f>
        <v>-0.2857142857142857</v>
      </c>
      <c r="I55" s="234"/>
      <c r="J55" s="234"/>
    </row>
    <row r="56" spans="1:10" x14ac:dyDescent="0.2">
      <c r="A56" s="50" t="s">
        <v>224</v>
      </c>
      <c r="B56" s="38">
        <v>1</v>
      </c>
      <c r="C56" s="38">
        <v>1</v>
      </c>
      <c r="D56" s="38">
        <v>0</v>
      </c>
      <c r="E56" s="38">
        <v>5</v>
      </c>
      <c r="F56" s="38">
        <v>0</v>
      </c>
      <c r="G56" s="38">
        <v>0</v>
      </c>
      <c r="H56" s="234">
        <f>(Table2.1b[[#This Row],[Applications Filed, 20252]]-Table2.1b[[#This Row],[Applications Filed, 2024]])/Table2.1b[[#This Row],[Applications Filed, 2024]]</f>
        <v>4</v>
      </c>
      <c r="I56" s="234">
        <f>(Table2.1b[[#This Row],[Applications Published, 20252]]-Table2.1b[[#This Row],[Applications Published, 2024]])/Table2.1b[[#This Row],[Applications Published, 2024]]</f>
        <v>-1</v>
      </c>
      <c r="J56" s="234"/>
    </row>
    <row r="57" spans="1:10" x14ac:dyDescent="0.2">
      <c r="A57" s="50" t="s">
        <v>225</v>
      </c>
      <c r="B57" s="38">
        <v>2</v>
      </c>
      <c r="C57" s="38">
        <v>1</v>
      </c>
      <c r="D57" s="38">
        <v>0</v>
      </c>
      <c r="E57" s="38">
        <v>5</v>
      </c>
      <c r="F57" s="38">
        <v>0</v>
      </c>
      <c r="G57" s="38">
        <v>1</v>
      </c>
      <c r="H57" s="234">
        <f>(Table2.1b[[#This Row],[Applications Filed, 20252]]-Table2.1b[[#This Row],[Applications Filed, 2024]])/Table2.1b[[#This Row],[Applications Filed, 2024]]</f>
        <v>1.5</v>
      </c>
      <c r="I57" s="234">
        <f>(Table2.1b[[#This Row],[Applications Published, 20252]]-Table2.1b[[#This Row],[Applications Published, 2024]])/Table2.1b[[#This Row],[Applications Published, 2024]]</f>
        <v>-1</v>
      </c>
      <c r="J57" s="234"/>
    </row>
    <row r="58" spans="1:10" x14ac:dyDescent="0.2">
      <c r="A58" s="50" t="s">
        <v>226</v>
      </c>
      <c r="B58" s="38">
        <v>3</v>
      </c>
      <c r="C58" s="38">
        <v>1</v>
      </c>
      <c r="D58" s="38">
        <v>5</v>
      </c>
      <c r="E58" s="38">
        <v>5</v>
      </c>
      <c r="F58" s="38">
        <v>3</v>
      </c>
      <c r="G58" s="38">
        <v>5</v>
      </c>
      <c r="H58" s="234">
        <f>(Table2.1b[[#This Row],[Applications Filed, 20252]]-Table2.1b[[#This Row],[Applications Filed, 2024]])/Table2.1b[[#This Row],[Applications Filed, 2024]]</f>
        <v>0.66666666666666663</v>
      </c>
      <c r="I58" s="234">
        <f>(Table2.1b[[#This Row],[Applications Published, 20252]]-Table2.1b[[#This Row],[Applications Published, 2024]])/Table2.1b[[#This Row],[Applications Published, 2024]]</f>
        <v>2</v>
      </c>
      <c r="J58" s="234">
        <f>(Table2.1b[[#This Row],[Patents Granted, 20252]]-Table2.1b[[#This Row],[Patents Granted, 2024]])/Table2.1b[[#This Row],[Patents Granted, 2024]]</f>
        <v>0</v>
      </c>
    </row>
    <row r="59" spans="1:10" x14ac:dyDescent="0.2">
      <c r="A59" s="50" t="s">
        <v>227</v>
      </c>
      <c r="B59" s="38">
        <v>18</v>
      </c>
      <c r="C59" s="38">
        <v>2</v>
      </c>
      <c r="D59" s="38">
        <v>3</v>
      </c>
      <c r="E59" s="38">
        <v>5</v>
      </c>
      <c r="F59" s="38">
        <v>1</v>
      </c>
      <c r="G59" s="38">
        <v>1</v>
      </c>
      <c r="H59" s="234">
        <f>(Table2.1b[[#This Row],[Applications Filed, 20252]]-Table2.1b[[#This Row],[Applications Filed, 2024]])/Table2.1b[[#This Row],[Applications Filed, 2024]]</f>
        <v>-0.72222222222222221</v>
      </c>
      <c r="I59" s="234">
        <f>(Table2.1b[[#This Row],[Applications Published, 20252]]-Table2.1b[[#This Row],[Applications Published, 2024]])/Table2.1b[[#This Row],[Applications Published, 2024]]</f>
        <v>-0.5</v>
      </c>
      <c r="J59" s="234">
        <f>(Table2.1b[[#This Row],[Patents Granted, 20252]]-Table2.1b[[#This Row],[Patents Granted, 2024]])/Table2.1b[[#This Row],[Patents Granted, 2024]]</f>
        <v>-0.66666666666666663</v>
      </c>
    </row>
    <row r="60" spans="1:10" x14ac:dyDescent="0.2">
      <c r="A60" s="50" t="s">
        <v>228</v>
      </c>
      <c r="B60" s="38">
        <v>0</v>
      </c>
      <c r="C60" s="38">
        <v>0</v>
      </c>
      <c r="D60" s="38">
        <v>0</v>
      </c>
      <c r="E60" s="38">
        <v>4</v>
      </c>
      <c r="F60" s="38">
        <v>0</v>
      </c>
      <c r="G60" s="38">
        <v>0</v>
      </c>
      <c r="H60" s="234"/>
      <c r="I60" s="234"/>
      <c r="J60" s="234"/>
    </row>
    <row r="61" spans="1:10" x14ac:dyDescent="0.2">
      <c r="A61" s="50" t="s">
        <v>229</v>
      </c>
      <c r="B61" s="38">
        <v>4</v>
      </c>
      <c r="C61" s="38">
        <v>2</v>
      </c>
      <c r="D61" s="38">
        <v>2</v>
      </c>
      <c r="E61" s="38">
        <v>4</v>
      </c>
      <c r="F61" s="38">
        <v>1</v>
      </c>
      <c r="G61" s="38">
        <v>1</v>
      </c>
      <c r="H61" s="234">
        <f>(Table2.1b[[#This Row],[Applications Filed, 20252]]-Table2.1b[[#This Row],[Applications Filed, 2024]])/Table2.1b[[#This Row],[Applications Filed, 2024]]</f>
        <v>0</v>
      </c>
      <c r="I61" s="234">
        <f>(Table2.1b[[#This Row],[Applications Published, 20252]]-Table2.1b[[#This Row],[Applications Published, 2024]])/Table2.1b[[#This Row],[Applications Published, 2024]]</f>
        <v>-0.5</v>
      </c>
      <c r="J61" s="234">
        <f>(Table2.1b[[#This Row],[Patents Granted, 20252]]-Table2.1b[[#This Row],[Patents Granted, 2024]])/Table2.1b[[#This Row],[Patents Granted, 2024]]</f>
        <v>-0.5</v>
      </c>
    </row>
    <row r="62" spans="1:10" x14ac:dyDescent="0.2">
      <c r="A62" s="50" t="s">
        <v>230</v>
      </c>
      <c r="B62" s="38">
        <v>2</v>
      </c>
      <c r="C62" s="38">
        <v>0</v>
      </c>
      <c r="D62" s="38">
        <v>1</v>
      </c>
      <c r="E62" s="38">
        <v>4</v>
      </c>
      <c r="F62" s="38">
        <v>3</v>
      </c>
      <c r="G62" s="38">
        <v>0</v>
      </c>
      <c r="H62" s="234">
        <f>(Table2.1b[[#This Row],[Applications Filed, 20252]]-Table2.1b[[#This Row],[Applications Filed, 2024]])/Table2.1b[[#This Row],[Applications Filed, 2024]]</f>
        <v>1</v>
      </c>
      <c r="I62" s="234"/>
      <c r="J62" s="234">
        <f>(Table2.1b[[#This Row],[Patents Granted, 20252]]-Table2.1b[[#This Row],[Patents Granted, 2024]])/Table2.1b[[#This Row],[Patents Granted, 2024]]</f>
        <v>-1</v>
      </c>
    </row>
    <row r="63" spans="1:10" x14ac:dyDescent="0.2">
      <c r="A63" s="50" t="s">
        <v>231</v>
      </c>
      <c r="B63" s="38">
        <v>0</v>
      </c>
      <c r="C63" s="38">
        <v>0</v>
      </c>
      <c r="D63" s="38">
        <v>0</v>
      </c>
      <c r="E63" s="38">
        <v>4</v>
      </c>
      <c r="F63" s="38">
        <v>0</v>
      </c>
      <c r="G63" s="38">
        <v>0</v>
      </c>
      <c r="H63" s="234"/>
      <c r="I63" s="234"/>
      <c r="J63" s="234"/>
    </row>
    <row r="64" spans="1:10" x14ac:dyDescent="0.2">
      <c r="A64" s="50" t="s">
        <v>232</v>
      </c>
      <c r="B64" s="38">
        <v>7</v>
      </c>
      <c r="C64" s="38">
        <v>8</v>
      </c>
      <c r="D64" s="38">
        <v>9</v>
      </c>
      <c r="E64" s="38">
        <v>4</v>
      </c>
      <c r="F64" s="38">
        <v>8</v>
      </c>
      <c r="G64" s="38">
        <v>9</v>
      </c>
      <c r="H64" s="234">
        <f>(Table2.1b[[#This Row],[Applications Filed, 20252]]-Table2.1b[[#This Row],[Applications Filed, 2024]])/Table2.1b[[#This Row],[Applications Filed, 2024]]</f>
        <v>-0.42857142857142855</v>
      </c>
      <c r="I64" s="234">
        <f>(Table2.1b[[#This Row],[Applications Published, 20252]]-Table2.1b[[#This Row],[Applications Published, 2024]])/Table2.1b[[#This Row],[Applications Published, 2024]]</f>
        <v>0</v>
      </c>
      <c r="J64" s="234">
        <f>(Table2.1b[[#This Row],[Patents Granted, 20252]]-Table2.1b[[#This Row],[Patents Granted, 2024]])/Table2.1b[[#This Row],[Patents Granted, 2024]]</f>
        <v>0</v>
      </c>
    </row>
    <row r="65" spans="1:10" x14ac:dyDescent="0.2">
      <c r="A65" s="50" t="s">
        <v>233</v>
      </c>
      <c r="B65" s="38">
        <v>4</v>
      </c>
      <c r="C65" s="38">
        <v>1</v>
      </c>
      <c r="D65" s="38">
        <v>3</v>
      </c>
      <c r="E65" s="38">
        <v>4</v>
      </c>
      <c r="F65" s="38">
        <v>4</v>
      </c>
      <c r="G65" s="38">
        <v>1</v>
      </c>
      <c r="H65" s="234">
        <f>(Table2.1b[[#This Row],[Applications Filed, 20252]]-Table2.1b[[#This Row],[Applications Filed, 2024]])/Table2.1b[[#This Row],[Applications Filed, 2024]]</f>
        <v>0</v>
      </c>
      <c r="I65" s="234">
        <f>(Table2.1b[[#This Row],[Applications Published, 20252]]-Table2.1b[[#This Row],[Applications Published, 2024]])/Table2.1b[[#This Row],[Applications Published, 2024]]</f>
        <v>3</v>
      </c>
      <c r="J65" s="234">
        <f>(Table2.1b[[#This Row],[Patents Granted, 20252]]-Table2.1b[[#This Row],[Patents Granted, 2024]])/Table2.1b[[#This Row],[Patents Granted, 2024]]</f>
        <v>-0.66666666666666663</v>
      </c>
    </row>
    <row r="66" spans="1:10" x14ac:dyDescent="0.2">
      <c r="A66" s="50" t="s">
        <v>234</v>
      </c>
      <c r="B66" s="38">
        <v>5</v>
      </c>
      <c r="C66" s="38">
        <v>2</v>
      </c>
      <c r="D66" s="38">
        <v>1</v>
      </c>
      <c r="E66" s="38">
        <v>4</v>
      </c>
      <c r="F66" s="38">
        <v>4</v>
      </c>
      <c r="G66" s="38">
        <v>1</v>
      </c>
      <c r="H66" s="234">
        <f>(Table2.1b[[#This Row],[Applications Filed, 20252]]-Table2.1b[[#This Row],[Applications Filed, 2024]])/Table2.1b[[#This Row],[Applications Filed, 2024]]</f>
        <v>-0.2</v>
      </c>
      <c r="I66" s="234">
        <f>(Table2.1b[[#This Row],[Applications Published, 20252]]-Table2.1b[[#This Row],[Applications Published, 2024]])/Table2.1b[[#This Row],[Applications Published, 2024]]</f>
        <v>1</v>
      </c>
      <c r="J66" s="234">
        <f>(Table2.1b[[#This Row],[Patents Granted, 20252]]-Table2.1b[[#This Row],[Patents Granted, 2024]])/Table2.1b[[#This Row],[Patents Granted, 2024]]</f>
        <v>0</v>
      </c>
    </row>
    <row r="67" spans="1:10" x14ac:dyDescent="0.2">
      <c r="A67" s="50" t="s">
        <v>235</v>
      </c>
      <c r="B67" s="38">
        <v>0</v>
      </c>
      <c r="C67" s="38">
        <v>1</v>
      </c>
      <c r="D67" s="38">
        <v>0</v>
      </c>
      <c r="E67" s="38">
        <v>3</v>
      </c>
      <c r="F67" s="38">
        <v>0</v>
      </c>
      <c r="G67" s="38">
        <v>0</v>
      </c>
      <c r="H67" s="234"/>
      <c r="I67" s="234">
        <f>(Table2.1b[[#This Row],[Applications Published, 20252]]-Table2.1b[[#This Row],[Applications Published, 2024]])/Table2.1b[[#This Row],[Applications Published, 2024]]</f>
        <v>-1</v>
      </c>
      <c r="J67" s="234"/>
    </row>
    <row r="68" spans="1:10" x14ac:dyDescent="0.2">
      <c r="A68" s="50" t="s">
        <v>236</v>
      </c>
      <c r="B68" s="38">
        <v>4</v>
      </c>
      <c r="C68" s="38">
        <v>1</v>
      </c>
      <c r="D68" s="38">
        <v>0</v>
      </c>
      <c r="E68" s="38">
        <v>3</v>
      </c>
      <c r="F68" s="38">
        <v>4</v>
      </c>
      <c r="G68" s="38">
        <v>0</v>
      </c>
      <c r="H68" s="234">
        <f>(Table2.1b[[#This Row],[Applications Filed, 20252]]-Table2.1b[[#This Row],[Applications Filed, 2024]])/Table2.1b[[#This Row],[Applications Filed, 2024]]</f>
        <v>-0.25</v>
      </c>
      <c r="I68" s="234">
        <f>(Table2.1b[[#This Row],[Applications Published, 20252]]-Table2.1b[[#This Row],[Applications Published, 2024]])/Table2.1b[[#This Row],[Applications Published, 2024]]</f>
        <v>3</v>
      </c>
      <c r="J68" s="234"/>
    </row>
    <row r="69" spans="1:10" x14ac:dyDescent="0.2">
      <c r="A69" s="50" t="s">
        <v>237</v>
      </c>
      <c r="B69" s="38">
        <v>4</v>
      </c>
      <c r="C69" s="38">
        <v>2</v>
      </c>
      <c r="D69" s="38">
        <v>3</v>
      </c>
      <c r="E69" s="38">
        <v>3</v>
      </c>
      <c r="F69" s="38">
        <v>3</v>
      </c>
      <c r="G69" s="38">
        <v>1</v>
      </c>
      <c r="H69" s="234">
        <f>(Table2.1b[[#This Row],[Applications Filed, 20252]]-Table2.1b[[#This Row],[Applications Filed, 2024]])/Table2.1b[[#This Row],[Applications Filed, 2024]]</f>
        <v>-0.25</v>
      </c>
      <c r="I69" s="234">
        <f>(Table2.1b[[#This Row],[Applications Published, 20252]]-Table2.1b[[#This Row],[Applications Published, 2024]])/Table2.1b[[#This Row],[Applications Published, 2024]]</f>
        <v>0.5</v>
      </c>
      <c r="J69" s="234">
        <f>(Table2.1b[[#This Row],[Patents Granted, 20252]]-Table2.1b[[#This Row],[Patents Granted, 2024]])/Table2.1b[[#This Row],[Patents Granted, 2024]]</f>
        <v>-0.66666666666666663</v>
      </c>
    </row>
    <row r="70" spans="1:10" x14ac:dyDescent="0.2">
      <c r="A70" s="50" t="s">
        <v>238</v>
      </c>
      <c r="B70" s="38">
        <v>2</v>
      </c>
      <c r="C70" s="38">
        <v>1</v>
      </c>
      <c r="D70" s="38">
        <v>1</v>
      </c>
      <c r="E70" s="38">
        <v>3</v>
      </c>
      <c r="F70" s="38">
        <v>2</v>
      </c>
      <c r="G70" s="38">
        <v>0</v>
      </c>
      <c r="H70" s="234">
        <f>(Table2.1b[[#This Row],[Applications Filed, 20252]]-Table2.1b[[#This Row],[Applications Filed, 2024]])/Table2.1b[[#This Row],[Applications Filed, 2024]]</f>
        <v>0.5</v>
      </c>
      <c r="I70" s="234">
        <f>(Table2.1b[[#This Row],[Applications Published, 20252]]-Table2.1b[[#This Row],[Applications Published, 2024]])/Table2.1b[[#This Row],[Applications Published, 2024]]</f>
        <v>1</v>
      </c>
      <c r="J70" s="234">
        <f>(Table2.1b[[#This Row],[Patents Granted, 20252]]-Table2.1b[[#This Row],[Patents Granted, 2024]])/Table2.1b[[#This Row],[Patents Granted, 2024]]</f>
        <v>-1</v>
      </c>
    </row>
    <row r="71" spans="1:10" x14ac:dyDescent="0.2">
      <c r="A71" s="50" t="s">
        <v>239</v>
      </c>
      <c r="B71" s="38">
        <v>3</v>
      </c>
      <c r="C71" s="38">
        <v>2</v>
      </c>
      <c r="D71" s="38">
        <v>1</v>
      </c>
      <c r="E71" s="38">
        <v>3</v>
      </c>
      <c r="F71" s="38">
        <v>3</v>
      </c>
      <c r="G71" s="38">
        <v>0</v>
      </c>
      <c r="H71" s="234">
        <f>(Table2.1b[[#This Row],[Applications Filed, 20252]]-Table2.1b[[#This Row],[Applications Filed, 2024]])/Table2.1b[[#This Row],[Applications Filed, 2024]]</f>
        <v>0</v>
      </c>
      <c r="I71" s="234">
        <f>(Table2.1b[[#This Row],[Applications Published, 20252]]-Table2.1b[[#This Row],[Applications Published, 2024]])/Table2.1b[[#This Row],[Applications Published, 2024]]</f>
        <v>0.5</v>
      </c>
      <c r="J71" s="234">
        <f>(Table2.1b[[#This Row],[Patents Granted, 20252]]-Table2.1b[[#This Row],[Patents Granted, 2024]])/Table2.1b[[#This Row],[Patents Granted, 2024]]</f>
        <v>-1</v>
      </c>
    </row>
    <row r="72" spans="1:10" x14ac:dyDescent="0.2">
      <c r="A72" s="50" t="s">
        <v>240</v>
      </c>
      <c r="B72" s="38">
        <v>1</v>
      </c>
      <c r="C72" s="38">
        <v>0</v>
      </c>
      <c r="D72" s="38">
        <v>0</v>
      </c>
      <c r="E72" s="38">
        <v>2</v>
      </c>
      <c r="F72" s="38">
        <v>1</v>
      </c>
      <c r="G72" s="38">
        <v>0</v>
      </c>
      <c r="H72" s="234">
        <f>(Table2.1b[[#This Row],[Applications Filed, 20252]]-Table2.1b[[#This Row],[Applications Filed, 2024]])/Table2.1b[[#This Row],[Applications Filed, 2024]]</f>
        <v>1</v>
      </c>
      <c r="I72" s="234"/>
      <c r="J72" s="234"/>
    </row>
    <row r="73" spans="1:10" x14ac:dyDescent="0.2">
      <c r="A73" s="50" t="s">
        <v>241</v>
      </c>
      <c r="B73" s="38">
        <v>0</v>
      </c>
      <c r="C73" s="38">
        <v>0</v>
      </c>
      <c r="D73" s="38">
        <v>0</v>
      </c>
      <c r="E73" s="38">
        <v>2</v>
      </c>
      <c r="F73" s="38">
        <v>0</v>
      </c>
      <c r="G73" s="38">
        <v>0</v>
      </c>
      <c r="H73" s="234"/>
      <c r="I73" s="234"/>
      <c r="J73" s="234"/>
    </row>
    <row r="74" spans="1:10" x14ac:dyDescent="0.2">
      <c r="A74" s="50" t="s">
        <v>242</v>
      </c>
      <c r="B74" s="38">
        <v>0</v>
      </c>
      <c r="C74" s="38">
        <v>0</v>
      </c>
      <c r="D74" s="38">
        <v>0</v>
      </c>
      <c r="E74" s="38">
        <v>2</v>
      </c>
      <c r="F74" s="38">
        <v>0</v>
      </c>
      <c r="G74" s="38">
        <v>0</v>
      </c>
      <c r="H74" s="234"/>
      <c r="I74" s="234"/>
      <c r="J74" s="234"/>
    </row>
    <row r="75" spans="1:10" x14ac:dyDescent="0.2">
      <c r="A75" s="50" t="s">
        <v>243</v>
      </c>
      <c r="B75" s="38">
        <v>3</v>
      </c>
      <c r="C75" s="38">
        <v>2</v>
      </c>
      <c r="D75" s="38">
        <v>0</v>
      </c>
      <c r="E75" s="38">
        <v>2</v>
      </c>
      <c r="F75" s="38">
        <v>0</v>
      </c>
      <c r="G75" s="38">
        <v>0</v>
      </c>
      <c r="H75" s="234">
        <f>(Table2.1b[[#This Row],[Applications Filed, 20252]]-Table2.1b[[#This Row],[Applications Filed, 2024]])/Table2.1b[[#This Row],[Applications Filed, 2024]]</f>
        <v>-0.33333333333333331</v>
      </c>
      <c r="I75" s="234">
        <f>(Table2.1b[[#This Row],[Applications Published, 20252]]-Table2.1b[[#This Row],[Applications Published, 2024]])/Table2.1b[[#This Row],[Applications Published, 2024]]</f>
        <v>-1</v>
      </c>
      <c r="J75" s="234"/>
    </row>
    <row r="76" spans="1:10" x14ac:dyDescent="0.2">
      <c r="A76" s="50" t="s">
        <v>244</v>
      </c>
      <c r="B76" s="38">
        <v>3</v>
      </c>
      <c r="C76" s="38">
        <v>2</v>
      </c>
      <c r="D76" s="38">
        <v>5</v>
      </c>
      <c r="E76" s="38">
        <v>2</v>
      </c>
      <c r="F76" s="38">
        <v>3</v>
      </c>
      <c r="G76" s="38">
        <v>0</v>
      </c>
      <c r="H76" s="234">
        <f>(Table2.1b[[#This Row],[Applications Filed, 20252]]-Table2.1b[[#This Row],[Applications Filed, 2024]])/Table2.1b[[#This Row],[Applications Filed, 2024]]</f>
        <v>-0.33333333333333331</v>
      </c>
      <c r="I76" s="234">
        <f>(Table2.1b[[#This Row],[Applications Published, 20252]]-Table2.1b[[#This Row],[Applications Published, 2024]])/Table2.1b[[#This Row],[Applications Published, 2024]]</f>
        <v>0.5</v>
      </c>
      <c r="J76" s="234">
        <f>(Table2.1b[[#This Row],[Patents Granted, 20252]]-Table2.1b[[#This Row],[Patents Granted, 2024]])/Table2.1b[[#This Row],[Patents Granted, 2024]]</f>
        <v>-1</v>
      </c>
    </row>
    <row r="77" spans="1:10" x14ac:dyDescent="0.2">
      <c r="A77" s="3" t="s">
        <v>245</v>
      </c>
      <c r="B77" s="38">
        <v>2</v>
      </c>
      <c r="C77" s="38">
        <v>0</v>
      </c>
      <c r="D77" s="38">
        <v>0</v>
      </c>
      <c r="E77" s="38">
        <v>2</v>
      </c>
      <c r="F77" s="38">
        <v>0</v>
      </c>
      <c r="G77" s="38">
        <v>0</v>
      </c>
      <c r="H77" s="234">
        <f>(Table2.1b[[#This Row],[Applications Filed, 20252]]-Table2.1b[[#This Row],[Applications Filed, 2024]])/Table2.1b[[#This Row],[Applications Filed, 2024]]</f>
        <v>0</v>
      </c>
      <c r="I77" s="234"/>
      <c r="J77" s="234"/>
    </row>
    <row r="78" spans="1:10" x14ac:dyDescent="0.2">
      <c r="A78" s="36" t="s">
        <v>246</v>
      </c>
      <c r="B78" s="204">
        <v>3</v>
      </c>
      <c r="C78" s="204">
        <v>1</v>
      </c>
      <c r="D78" s="204">
        <v>1</v>
      </c>
      <c r="E78" s="204">
        <v>2</v>
      </c>
      <c r="F78" s="204">
        <v>0</v>
      </c>
      <c r="G78" s="204">
        <v>2</v>
      </c>
      <c r="H78" s="234">
        <f>(Table2.1b[[#This Row],[Applications Filed, 20252]]-Table2.1b[[#This Row],[Applications Filed, 2024]])/Table2.1b[[#This Row],[Applications Filed, 2024]]</f>
        <v>-0.33333333333333331</v>
      </c>
      <c r="I78" s="234">
        <f>(Table2.1b[[#This Row],[Applications Published, 20252]]-Table2.1b[[#This Row],[Applications Published, 2024]])/Table2.1b[[#This Row],[Applications Published, 2024]]</f>
        <v>-1</v>
      </c>
      <c r="J78" s="234">
        <f>(Table2.1b[[#This Row],[Patents Granted, 20252]]-Table2.1b[[#This Row],[Patents Granted, 2024]])/Table2.1b[[#This Row],[Patents Granted, 2024]]</f>
        <v>1</v>
      </c>
    </row>
    <row r="79" spans="1:10" x14ac:dyDescent="0.2">
      <c r="A79" s="50" t="s">
        <v>247</v>
      </c>
      <c r="B79" s="38">
        <v>0</v>
      </c>
      <c r="C79" s="38">
        <v>0</v>
      </c>
      <c r="D79" s="38">
        <v>0</v>
      </c>
      <c r="E79" s="38">
        <v>1</v>
      </c>
      <c r="F79" s="38">
        <v>1</v>
      </c>
      <c r="G79" s="38">
        <v>0</v>
      </c>
      <c r="H79" s="234"/>
      <c r="I79" s="234"/>
      <c r="J79" s="234"/>
    </row>
    <row r="80" spans="1:10" x14ac:dyDescent="0.2">
      <c r="A80" s="50" t="s">
        <v>248</v>
      </c>
      <c r="B80" s="38">
        <v>0</v>
      </c>
      <c r="C80" s="38">
        <v>0</v>
      </c>
      <c r="D80" s="38">
        <v>0</v>
      </c>
      <c r="E80" s="38">
        <v>1</v>
      </c>
      <c r="F80" s="38">
        <v>0</v>
      </c>
      <c r="G80" s="38">
        <v>0</v>
      </c>
      <c r="H80" s="234"/>
      <c r="I80" s="234"/>
      <c r="J80" s="234"/>
    </row>
    <row r="81" spans="1:10" x14ac:dyDescent="0.2">
      <c r="A81" s="50" t="s">
        <v>249</v>
      </c>
      <c r="B81" s="38">
        <v>0</v>
      </c>
      <c r="C81" s="38">
        <v>1</v>
      </c>
      <c r="D81" s="38">
        <v>2</v>
      </c>
      <c r="E81" s="38">
        <v>1</v>
      </c>
      <c r="F81" s="38">
        <v>1</v>
      </c>
      <c r="G81" s="38">
        <v>1</v>
      </c>
      <c r="H81" s="234"/>
      <c r="I81" s="234">
        <f>(Table2.1b[[#This Row],[Applications Published, 20252]]-Table2.1b[[#This Row],[Applications Published, 2024]])/Table2.1b[[#This Row],[Applications Published, 2024]]</f>
        <v>0</v>
      </c>
      <c r="J81" s="234">
        <f>(Table2.1b[[#This Row],[Patents Granted, 20252]]-Table2.1b[[#This Row],[Patents Granted, 2024]])/Table2.1b[[#This Row],[Patents Granted, 2024]]</f>
        <v>-0.5</v>
      </c>
    </row>
    <row r="82" spans="1:10" x14ac:dyDescent="0.2">
      <c r="A82" s="50" t="s">
        <v>250</v>
      </c>
      <c r="B82" s="38">
        <v>0</v>
      </c>
      <c r="C82" s="38">
        <v>0</v>
      </c>
      <c r="D82" s="38">
        <v>0</v>
      </c>
      <c r="E82" s="38">
        <v>1</v>
      </c>
      <c r="F82" s="38">
        <v>0</v>
      </c>
      <c r="G82" s="38">
        <v>1</v>
      </c>
      <c r="H82" s="234"/>
      <c r="I82" s="234"/>
      <c r="J82" s="234"/>
    </row>
    <row r="83" spans="1:10" x14ac:dyDescent="0.2">
      <c r="A83" s="50" t="s">
        <v>251</v>
      </c>
      <c r="B83" s="38">
        <v>2</v>
      </c>
      <c r="C83" s="38">
        <v>3</v>
      </c>
      <c r="D83" s="38">
        <v>2</v>
      </c>
      <c r="E83" s="38">
        <v>1</v>
      </c>
      <c r="F83" s="38">
        <v>3</v>
      </c>
      <c r="G83" s="38">
        <v>3</v>
      </c>
      <c r="H83" s="234">
        <f>(Table2.1b[[#This Row],[Applications Filed, 20252]]-Table2.1b[[#This Row],[Applications Filed, 2024]])/Table2.1b[[#This Row],[Applications Filed, 2024]]</f>
        <v>-0.5</v>
      </c>
      <c r="I83" s="234">
        <f>(Table2.1b[[#This Row],[Applications Published, 20252]]-Table2.1b[[#This Row],[Applications Published, 2024]])/Table2.1b[[#This Row],[Applications Published, 2024]]</f>
        <v>0</v>
      </c>
      <c r="J83" s="234">
        <f>(Table2.1b[[#This Row],[Patents Granted, 20252]]-Table2.1b[[#This Row],[Patents Granted, 2024]])/Table2.1b[[#This Row],[Patents Granted, 2024]]</f>
        <v>0.5</v>
      </c>
    </row>
    <row r="84" spans="1:10" x14ac:dyDescent="0.2">
      <c r="A84" s="3" t="s">
        <v>252</v>
      </c>
      <c r="B84" s="38">
        <v>0</v>
      </c>
      <c r="C84" s="38">
        <v>0</v>
      </c>
      <c r="D84" s="38">
        <v>0</v>
      </c>
      <c r="E84" s="38">
        <v>1</v>
      </c>
      <c r="F84" s="38">
        <v>0</v>
      </c>
      <c r="G84" s="38">
        <v>0</v>
      </c>
      <c r="H84" s="234"/>
      <c r="I84" s="234"/>
      <c r="J84" s="234"/>
    </row>
    <row r="85" spans="1:10" x14ac:dyDescent="0.2">
      <c r="A85" s="50" t="s">
        <v>253</v>
      </c>
      <c r="B85" s="38">
        <v>0</v>
      </c>
      <c r="C85" s="38">
        <v>0</v>
      </c>
      <c r="D85" s="38">
        <v>0</v>
      </c>
      <c r="E85" s="38">
        <v>1</v>
      </c>
      <c r="F85" s="38">
        <v>0</v>
      </c>
      <c r="G85" s="38">
        <v>0</v>
      </c>
      <c r="H85" s="234"/>
      <c r="I85" s="234"/>
      <c r="J85" s="234"/>
    </row>
    <row r="86" spans="1:10" x14ac:dyDescent="0.2">
      <c r="A86" s="50" t="s">
        <v>254</v>
      </c>
      <c r="B86" s="38">
        <v>0</v>
      </c>
      <c r="C86" s="38">
        <v>0</v>
      </c>
      <c r="D86" s="38">
        <v>0</v>
      </c>
      <c r="E86" s="38">
        <v>1</v>
      </c>
      <c r="F86" s="38">
        <v>0</v>
      </c>
      <c r="G86" s="38">
        <v>0</v>
      </c>
      <c r="H86" s="234"/>
      <c r="I86" s="234"/>
      <c r="J86" s="234"/>
    </row>
    <row r="87" spans="1:10" x14ac:dyDescent="0.2">
      <c r="A87" s="50" t="s">
        <v>255</v>
      </c>
      <c r="B87" s="38">
        <v>0</v>
      </c>
      <c r="C87" s="38">
        <v>0</v>
      </c>
      <c r="D87" s="38">
        <v>0</v>
      </c>
      <c r="E87" s="38">
        <v>1</v>
      </c>
      <c r="F87" s="38">
        <v>0</v>
      </c>
      <c r="G87" s="38">
        <v>0</v>
      </c>
      <c r="H87" s="234"/>
      <c r="I87" s="234"/>
      <c r="J87" s="234"/>
    </row>
    <row r="88" spans="1:10" x14ac:dyDescent="0.2">
      <c r="A88" s="50" t="s">
        <v>256</v>
      </c>
      <c r="B88" s="38">
        <v>24</v>
      </c>
      <c r="C88" s="38">
        <v>0</v>
      </c>
      <c r="D88" s="38">
        <v>0</v>
      </c>
      <c r="E88" s="38">
        <v>1</v>
      </c>
      <c r="F88" s="38">
        <v>0</v>
      </c>
      <c r="G88" s="38">
        <v>0</v>
      </c>
      <c r="H88" s="234">
        <f>(Table2.1b[[#This Row],[Applications Filed, 20252]]-Table2.1b[[#This Row],[Applications Filed, 2024]])/Table2.1b[[#This Row],[Applications Filed, 2024]]</f>
        <v>-0.95833333333333337</v>
      </c>
      <c r="I88" s="234"/>
      <c r="J88" s="234"/>
    </row>
    <row r="89" spans="1:10" x14ac:dyDescent="0.2">
      <c r="A89" s="50" t="s">
        <v>257</v>
      </c>
      <c r="B89" s="156">
        <v>1</v>
      </c>
      <c r="C89" s="156">
        <v>0</v>
      </c>
      <c r="D89" s="156">
        <v>0</v>
      </c>
      <c r="E89" s="156">
        <v>1</v>
      </c>
      <c r="F89" s="156">
        <v>0</v>
      </c>
      <c r="G89" s="156">
        <v>0</v>
      </c>
      <c r="H89" s="234">
        <f>(Table2.1b[[#This Row],[Applications Filed, 20252]]-Table2.1b[[#This Row],[Applications Filed, 2024]])/Table2.1b[[#This Row],[Applications Filed, 2024]]</f>
        <v>0</v>
      </c>
      <c r="I89" s="234"/>
      <c r="J89" s="234"/>
    </row>
    <row r="90" spans="1:10" x14ac:dyDescent="0.2">
      <c r="A90" s="50" t="s">
        <v>258</v>
      </c>
      <c r="B90" s="38">
        <v>1</v>
      </c>
      <c r="C90" s="38">
        <v>1</v>
      </c>
      <c r="D90" s="38">
        <v>1</v>
      </c>
      <c r="E90" s="38">
        <v>1</v>
      </c>
      <c r="F90" s="38">
        <v>1</v>
      </c>
      <c r="G90" s="38">
        <v>1</v>
      </c>
      <c r="H90" s="234">
        <f>(Table2.1b[[#This Row],[Applications Filed, 20252]]-Table2.1b[[#This Row],[Applications Filed, 2024]])/Table2.1b[[#This Row],[Applications Filed, 2024]]</f>
        <v>0</v>
      </c>
      <c r="I90" s="234">
        <f>(Table2.1b[[#This Row],[Applications Published, 20252]]-Table2.1b[[#This Row],[Applications Published, 2024]])/Table2.1b[[#This Row],[Applications Published, 2024]]</f>
        <v>0</v>
      </c>
      <c r="J90" s="234">
        <f>(Table2.1b[[#This Row],[Patents Granted, 20252]]-Table2.1b[[#This Row],[Patents Granted, 2024]])/Table2.1b[[#This Row],[Patents Granted, 2024]]</f>
        <v>0</v>
      </c>
    </row>
    <row r="91" spans="1:10" x14ac:dyDescent="0.2">
      <c r="A91" s="50" t="s">
        <v>259</v>
      </c>
      <c r="B91" s="38">
        <v>0</v>
      </c>
      <c r="C91" s="38">
        <v>0</v>
      </c>
      <c r="D91" s="38">
        <v>0</v>
      </c>
      <c r="E91" s="38">
        <v>1</v>
      </c>
      <c r="F91" s="38">
        <v>0</v>
      </c>
      <c r="G91" s="38">
        <v>0</v>
      </c>
      <c r="H91" s="234"/>
      <c r="I91" s="234"/>
      <c r="J91" s="234"/>
    </row>
    <row r="92" spans="1:10" x14ac:dyDescent="0.2">
      <c r="A92" s="50" t="s">
        <v>260</v>
      </c>
      <c r="B92" s="38">
        <v>1</v>
      </c>
      <c r="C92" s="38">
        <v>0</v>
      </c>
      <c r="D92" s="38">
        <v>0</v>
      </c>
      <c r="E92" s="38">
        <v>1</v>
      </c>
      <c r="F92" s="38">
        <v>1</v>
      </c>
      <c r="G92" s="38">
        <v>0</v>
      </c>
      <c r="H92" s="234">
        <f>(Table2.1b[[#This Row],[Applications Filed, 20252]]-Table2.1b[[#This Row],[Applications Filed, 2024]])/Table2.1b[[#This Row],[Applications Filed, 2024]]</f>
        <v>0</v>
      </c>
      <c r="I92" s="234"/>
      <c r="J92" s="234"/>
    </row>
    <row r="93" spans="1:10" x14ac:dyDescent="0.2">
      <c r="A93" s="50" t="s">
        <v>261</v>
      </c>
      <c r="B93" s="38">
        <v>0</v>
      </c>
      <c r="C93" s="38">
        <v>0</v>
      </c>
      <c r="D93" s="38">
        <v>0</v>
      </c>
      <c r="E93" s="38">
        <v>1</v>
      </c>
      <c r="F93" s="38">
        <v>0</v>
      </c>
      <c r="G93" s="38">
        <v>0</v>
      </c>
      <c r="H93" s="234"/>
      <c r="I93" s="234"/>
      <c r="J93" s="234"/>
    </row>
    <row r="94" spans="1:10" x14ac:dyDescent="0.2">
      <c r="A94" s="50" t="s">
        <v>262</v>
      </c>
      <c r="B94" s="38">
        <v>2</v>
      </c>
      <c r="C94" s="38">
        <v>0</v>
      </c>
      <c r="D94" s="38">
        <v>0</v>
      </c>
      <c r="E94" s="38">
        <v>0</v>
      </c>
      <c r="F94" s="38">
        <v>0</v>
      </c>
      <c r="G94" s="38">
        <v>0</v>
      </c>
      <c r="H94" s="234">
        <f>(Table2.1b[[#This Row],[Applications Filed, 20252]]-Table2.1b[[#This Row],[Applications Filed, 2024]])/Table2.1b[[#This Row],[Applications Filed, 2024]]</f>
        <v>-1</v>
      </c>
      <c r="I94" s="234"/>
      <c r="J94" s="234"/>
    </row>
    <row r="95" spans="1:10" x14ac:dyDescent="0.2">
      <c r="A95" s="50" t="s">
        <v>263</v>
      </c>
      <c r="B95" s="38">
        <v>0</v>
      </c>
      <c r="C95" s="38">
        <v>0</v>
      </c>
      <c r="D95" s="38">
        <v>1</v>
      </c>
      <c r="E95" s="38">
        <v>0</v>
      </c>
      <c r="F95" s="38">
        <v>0</v>
      </c>
      <c r="G95" s="38">
        <v>0</v>
      </c>
      <c r="H95" s="234"/>
      <c r="I95" s="234"/>
      <c r="J95" s="234">
        <f>(Table2.1b[[#This Row],[Patents Granted, 20252]]-Table2.1b[[#This Row],[Patents Granted, 2024]])/Table2.1b[[#This Row],[Patents Granted, 2024]]</f>
        <v>-1</v>
      </c>
    </row>
    <row r="96" spans="1:10" x14ac:dyDescent="0.2">
      <c r="A96" s="50" t="s">
        <v>264</v>
      </c>
      <c r="B96" s="38">
        <v>1</v>
      </c>
      <c r="C96" s="38">
        <v>2</v>
      </c>
      <c r="D96" s="38">
        <v>0</v>
      </c>
      <c r="E96" s="38">
        <v>0</v>
      </c>
      <c r="F96" s="38">
        <v>1</v>
      </c>
      <c r="G96" s="38">
        <v>0</v>
      </c>
      <c r="H96" s="234">
        <f>(Table2.1b[[#This Row],[Applications Filed, 20252]]-Table2.1b[[#This Row],[Applications Filed, 2024]])/Table2.1b[[#This Row],[Applications Filed, 2024]]</f>
        <v>-1</v>
      </c>
      <c r="I96" s="234">
        <f>(Table2.1b[[#This Row],[Applications Published, 20252]]-Table2.1b[[#This Row],[Applications Published, 2024]])/Table2.1b[[#This Row],[Applications Published, 2024]]</f>
        <v>-0.5</v>
      </c>
      <c r="J96" s="234"/>
    </row>
    <row r="97" spans="1:10" x14ac:dyDescent="0.2">
      <c r="A97" s="50" t="s">
        <v>265</v>
      </c>
      <c r="B97" s="38">
        <v>2</v>
      </c>
      <c r="C97" s="38">
        <v>0</v>
      </c>
      <c r="D97" s="38">
        <v>1</v>
      </c>
      <c r="E97" s="38">
        <v>0</v>
      </c>
      <c r="F97" s="38">
        <v>1</v>
      </c>
      <c r="G97" s="38">
        <v>0</v>
      </c>
      <c r="H97" s="234">
        <f>(Table2.1b[[#This Row],[Applications Filed, 20252]]-Table2.1b[[#This Row],[Applications Filed, 2024]])/Table2.1b[[#This Row],[Applications Filed, 2024]]</f>
        <v>-1</v>
      </c>
      <c r="I97" s="234"/>
      <c r="J97" s="234">
        <f>(Table2.1b[[#This Row],[Patents Granted, 20252]]-Table2.1b[[#This Row],[Patents Granted, 2024]])/Table2.1b[[#This Row],[Patents Granted, 2024]]</f>
        <v>-1</v>
      </c>
    </row>
    <row r="98" spans="1:10" x14ac:dyDescent="0.2">
      <c r="A98" s="50" t="s">
        <v>266</v>
      </c>
      <c r="B98" s="38">
        <v>0</v>
      </c>
      <c r="C98" s="38">
        <v>0</v>
      </c>
      <c r="D98" s="38">
        <v>0</v>
      </c>
      <c r="E98" s="38">
        <v>0</v>
      </c>
      <c r="F98" s="38">
        <v>1</v>
      </c>
      <c r="G98" s="38">
        <v>0</v>
      </c>
      <c r="H98" s="234"/>
      <c r="I98" s="234"/>
      <c r="J98" s="234"/>
    </row>
    <row r="99" spans="1:10" x14ac:dyDescent="0.2">
      <c r="A99" s="50" t="s">
        <v>267</v>
      </c>
      <c r="B99" s="38">
        <v>0</v>
      </c>
      <c r="C99" s="38">
        <v>0</v>
      </c>
      <c r="D99" s="38">
        <v>0</v>
      </c>
      <c r="E99" s="38">
        <v>0</v>
      </c>
      <c r="F99" s="38">
        <v>1</v>
      </c>
      <c r="G99" s="38">
        <v>0</v>
      </c>
      <c r="H99" s="234"/>
      <c r="I99" s="234"/>
      <c r="J99" s="234"/>
    </row>
    <row r="100" spans="1:10" x14ac:dyDescent="0.2">
      <c r="A100" s="50" t="s">
        <v>268</v>
      </c>
      <c r="B100" s="38">
        <v>1</v>
      </c>
      <c r="C100" s="38">
        <v>0</v>
      </c>
      <c r="D100" s="38">
        <v>0</v>
      </c>
      <c r="E100" s="38">
        <v>0</v>
      </c>
      <c r="F100" s="38">
        <v>0</v>
      </c>
      <c r="G100" s="38">
        <v>0</v>
      </c>
      <c r="H100" s="234">
        <f>(Table2.1b[[#This Row],[Applications Filed, 20252]]-Table2.1b[[#This Row],[Applications Filed, 2024]])/Table2.1b[[#This Row],[Applications Filed, 2024]]</f>
        <v>-1</v>
      </c>
      <c r="I100" s="234"/>
      <c r="J100" s="234"/>
    </row>
    <row r="101" spans="1:10" x14ac:dyDescent="0.2">
      <c r="A101" s="50" t="s">
        <v>269</v>
      </c>
      <c r="B101" s="38">
        <v>1</v>
      </c>
      <c r="C101" s="38">
        <v>1</v>
      </c>
      <c r="D101" s="38">
        <v>0</v>
      </c>
      <c r="E101" s="38">
        <v>0</v>
      </c>
      <c r="F101" s="38">
        <v>0</v>
      </c>
      <c r="G101" s="38">
        <v>1</v>
      </c>
      <c r="H101" s="234">
        <f>(Table2.1b[[#This Row],[Applications Filed, 20252]]-Table2.1b[[#This Row],[Applications Filed, 2024]])/Table2.1b[[#This Row],[Applications Filed, 2024]]</f>
        <v>-1</v>
      </c>
      <c r="I101" s="234">
        <f>(Table2.1b[[#This Row],[Applications Published, 20252]]-Table2.1b[[#This Row],[Applications Published, 2024]])/Table2.1b[[#This Row],[Applications Published, 2024]]</f>
        <v>-1</v>
      </c>
      <c r="J101" s="234"/>
    </row>
    <row r="102" spans="1:10" x14ac:dyDescent="0.2">
      <c r="A102" s="50" t="s">
        <v>270</v>
      </c>
      <c r="B102" s="38">
        <v>2</v>
      </c>
      <c r="C102" s="38">
        <v>2</v>
      </c>
      <c r="D102" s="38">
        <v>0</v>
      </c>
      <c r="E102" s="38">
        <v>0</v>
      </c>
      <c r="F102" s="38">
        <v>0</v>
      </c>
      <c r="G102" s="38">
        <v>0</v>
      </c>
      <c r="H102" s="234">
        <f>(Table2.1b[[#This Row],[Applications Filed, 20252]]-Table2.1b[[#This Row],[Applications Filed, 2024]])/Table2.1b[[#This Row],[Applications Filed, 2024]]</f>
        <v>-1</v>
      </c>
      <c r="I102" s="234">
        <f>(Table2.1b[[#This Row],[Applications Published, 20252]]-Table2.1b[[#This Row],[Applications Published, 2024]])/Table2.1b[[#This Row],[Applications Published, 2024]]</f>
        <v>-1</v>
      </c>
      <c r="J102" s="234"/>
    </row>
    <row r="103" spans="1:10" x14ac:dyDescent="0.2">
      <c r="A103" s="50" t="s">
        <v>271</v>
      </c>
      <c r="B103" s="38">
        <v>1</v>
      </c>
      <c r="C103" s="38">
        <v>0</v>
      </c>
      <c r="D103" s="38">
        <v>0</v>
      </c>
      <c r="E103" s="38">
        <v>0</v>
      </c>
      <c r="F103" s="38">
        <v>0</v>
      </c>
      <c r="G103" s="38">
        <v>0</v>
      </c>
      <c r="H103" s="234">
        <f>(Table2.1b[[#This Row],[Applications Filed, 20252]]-Table2.1b[[#This Row],[Applications Filed, 2024]])/Table2.1b[[#This Row],[Applications Filed, 2024]]</f>
        <v>-1</v>
      </c>
      <c r="I103" s="234"/>
      <c r="J103" s="234"/>
    </row>
    <row r="104" spans="1:10" x14ac:dyDescent="0.2">
      <c r="A104" s="50" t="s">
        <v>272</v>
      </c>
      <c r="B104" s="38">
        <v>1</v>
      </c>
      <c r="C104" s="38">
        <v>1</v>
      </c>
      <c r="D104" s="38">
        <v>0</v>
      </c>
      <c r="E104" s="38">
        <v>0</v>
      </c>
      <c r="F104" s="38">
        <v>0</v>
      </c>
      <c r="G104" s="38">
        <v>0</v>
      </c>
      <c r="H104" s="234">
        <f>(Table2.1b[[#This Row],[Applications Filed, 20252]]-Table2.1b[[#This Row],[Applications Filed, 2024]])/Table2.1b[[#This Row],[Applications Filed, 2024]]</f>
        <v>-1</v>
      </c>
      <c r="I104" s="234">
        <f>(Table2.1b[[#This Row],[Applications Published, 20252]]-Table2.1b[[#This Row],[Applications Published, 2024]])/Table2.1b[[#This Row],[Applications Published, 2024]]</f>
        <v>-1</v>
      </c>
      <c r="J104" s="234"/>
    </row>
    <row r="105" spans="1:10" x14ac:dyDescent="0.2">
      <c r="A105" s="50" t="s">
        <v>273</v>
      </c>
      <c r="B105" s="38">
        <v>2</v>
      </c>
      <c r="C105" s="38">
        <v>0</v>
      </c>
      <c r="D105" s="38">
        <v>0</v>
      </c>
      <c r="E105" s="38">
        <v>0</v>
      </c>
      <c r="F105" s="38">
        <v>0</v>
      </c>
      <c r="G105" s="38">
        <v>0</v>
      </c>
      <c r="H105" s="234">
        <f>(Table2.1b[[#This Row],[Applications Filed, 20252]]-Table2.1b[[#This Row],[Applications Filed, 2024]])/Table2.1b[[#This Row],[Applications Filed, 2024]]</f>
        <v>-1</v>
      </c>
      <c r="I105" s="234"/>
      <c r="J105" s="234"/>
    </row>
    <row r="106" spans="1:10" x14ac:dyDescent="0.2">
      <c r="A106" s="3" t="s">
        <v>274</v>
      </c>
      <c r="B106" s="38">
        <v>0</v>
      </c>
      <c r="C106" s="38">
        <v>0</v>
      </c>
      <c r="D106" s="38">
        <v>2</v>
      </c>
      <c r="E106" s="38">
        <v>0</v>
      </c>
      <c r="F106" s="38">
        <v>0</v>
      </c>
      <c r="G106" s="38">
        <v>0</v>
      </c>
      <c r="H106" s="234"/>
      <c r="I106" s="234"/>
      <c r="J106" s="234">
        <f>(Table2.1b[[#This Row],[Patents Granted, 20252]]-Table2.1b[[#This Row],[Patents Granted, 2024]])/Table2.1b[[#This Row],[Patents Granted, 2024]]</f>
        <v>-1</v>
      </c>
    </row>
    <row r="107" spans="1:10" x14ac:dyDescent="0.2">
      <c r="A107" s="50" t="s">
        <v>275</v>
      </c>
      <c r="B107" s="38">
        <v>0</v>
      </c>
      <c r="C107" s="38">
        <v>1</v>
      </c>
      <c r="D107" s="38">
        <v>0</v>
      </c>
      <c r="E107" s="38">
        <v>0</v>
      </c>
      <c r="F107" s="38">
        <v>0</v>
      </c>
      <c r="G107" s="38">
        <v>0</v>
      </c>
      <c r="H107" s="234"/>
      <c r="I107" s="234">
        <f>(Table2.1b[[#This Row],[Applications Published, 20252]]-Table2.1b[[#This Row],[Applications Published, 2024]])/Table2.1b[[#This Row],[Applications Published, 2024]]</f>
        <v>-1</v>
      </c>
      <c r="J107" s="234"/>
    </row>
    <row r="108" spans="1:10" x14ac:dyDescent="0.2">
      <c r="A108" s="50" t="s">
        <v>276</v>
      </c>
      <c r="B108" s="38">
        <v>0</v>
      </c>
      <c r="C108" s="38">
        <v>1</v>
      </c>
      <c r="D108" s="38">
        <v>0</v>
      </c>
      <c r="E108" s="38">
        <v>0</v>
      </c>
      <c r="F108" s="38">
        <v>0</v>
      </c>
      <c r="G108" s="38">
        <v>0</v>
      </c>
      <c r="H108" s="234"/>
      <c r="I108" s="234">
        <f>(Table2.1b[[#This Row],[Applications Published, 20252]]-Table2.1b[[#This Row],[Applications Published, 2024]])/Table2.1b[[#This Row],[Applications Published, 2024]]</f>
        <v>-1</v>
      </c>
      <c r="J108" s="234"/>
    </row>
    <row r="109" spans="1:10" x14ac:dyDescent="0.2">
      <c r="A109" s="50" t="s">
        <v>277</v>
      </c>
      <c r="B109" s="38">
        <v>3</v>
      </c>
      <c r="C109" s="38">
        <v>2</v>
      </c>
      <c r="D109" s="38">
        <v>0</v>
      </c>
      <c r="E109" s="38">
        <v>0</v>
      </c>
      <c r="F109" s="38">
        <v>3</v>
      </c>
      <c r="G109" s="38">
        <v>0</v>
      </c>
      <c r="H109" s="234">
        <f>(Table2.1b[[#This Row],[Applications Filed, 20252]]-Table2.1b[[#This Row],[Applications Filed, 2024]])/Table2.1b[[#This Row],[Applications Filed, 2024]]</f>
        <v>-1</v>
      </c>
      <c r="I109" s="234">
        <f>(Table2.1b[[#This Row],[Applications Published, 20252]]-Table2.1b[[#This Row],[Applications Published, 2024]])/Table2.1b[[#This Row],[Applications Published, 2024]]</f>
        <v>0.5</v>
      </c>
      <c r="J109" s="234"/>
    </row>
    <row r="110" spans="1:10" x14ac:dyDescent="0.2">
      <c r="A110" s="50" t="s">
        <v>278</v>
      </c>
      <c r="B110" s="38">
        <v>3</v>
      </c>
      <c r="C110" s="38">
        <v>1</v>
      </c>
      <c r="D110" s="38">
        <v>0</v>
      </c>
      <c r="E110" s="38">
        <v>0</v>
      </c>
      <c r="F110" s="38">
        <v>1</v>
      </c>
      <c r="G110" s="38">
        <v>1</v>
      </c>
      <c r="H110" s="234">
        <f>(Table2.1b[[#This Row],[Applications Filed, 20252]]-Table2.1b[[#This Row],[Applications Filed, 2024]])/Table2.1b[[#This Row],[Applications Filed, 2024]]</f>
        <v>-1</v>
      </c>
      <c r="I110" s="234">
        <f>(Table2.1b[[#This Row],[Applications Published, 20252]]-Table2.1b[[#This Row],[Applications Published, 2024]])/Table2.1b[[#This Row],[Applications Published, 2024]]</f>
        <v>0</v>
      </c>
      <c r="J110" s="234"/>
    </row>
    <row r="111" spans="1:10" x14ac:dyDescent="0.2">
      <c r="A111" s="50"/>
      <c r="B111" s="26"/>
      <c r="C111" s="26"/>
      <c r="D111" s="26"/>
      <c r="E111" s="26"/>
      <c r="F111" s="26"/>
      <c r="G111" s="26"/>
      <c r="H111" s="333"/>
      <c r="I111" s="333"/>
      <c r="J111" s="333"/>
    </row>
    <row r="112" spans="1:10" x14ac:dyDescent="0.2">
      <c r="A112" s="62"/>
      <c r="B112" s="66"/>
      <c r="C112" s="66"/>
      <c r="D112" s="66"/>
      <c r="E112" s="66"/>
      <c r="F112" s="66"/>
      <c r="G112" s="66"/>
      <c r="H112" s="164"/>
      <c r="I112" s="164"/>
      <c r="J112" s="63" t="s">
        <v>137</v>
      </c>
    </row>
    <row r="113" spans="1:10" x14ac:dyDescent="0.2">
      <c r="A113" s="12" t="s">
        <v>97</v>
      </c>
    </row>
    <row r="114" spans="1:10" x14ac:dyDescent="0.2">
      <c r="A114" s="10" t="s">
        <v>280</v>
      </c>
      <c r="B114" s="127"/>
      <c r="C114" s="127"/>
      <c r="D114" s="127"/>
    </row>
    <row r="115" spans="1:10" x14ac:dyDescent="0.2">
      <c r="A115" s="328" t="s">
        <v>281</v>
      </c>
      <c r="E115" s="127"/>
      <c r="F115" s="127"/>
      <c r="G115" s="127"/>
      <c r="H115" s="127"/>
      <c r="I115" s="127"/>
      <c r="J115" s="127"/>
    </row>
    <row r="121" spans="1:10" ht="28.5" customHeight="1" x14ac:dyDescent="0.2"/>
  </sheetData>
  <phoneticPr fontId="30" type="noConversion"/>
  <hyperlinks>
    <hyperlink ref="K1" location="Contents!A1" display="Contents" xr:uid="{D2BF4C90-DE20-4395-8A83-72A983375CF2}"/>
    <hyperlink ref="K2" location="Notes!A1" display="Notes" xr:uid="{B63137D1-569B-4FA8-A36C-D701E95F98B8}"/>
  </hyperlinks>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FB712-7BB8-45DC-8AEE-89BA40AC374B}">
  <dimension ref="A1:G18"/>
  <sheetViews>
    <sheetView workbookViewId="0">
      <selection activeCell="A5" sqref="A5"/>
    </sheetView>
  </sheetViews>
  <sheetFormatPr defaultColWidth="8.77734375" defaultRowHeight="15" x14ac:dyDescent="0.2"/>
  <cols>
    <col min="1" max="1" width="30.6640625" style="5" customWidth="1"/>
    <col min="2" max="2" width="21.5546875" style="14" customWidth="1"/>
    <col min="3" max="3" width="26" style="14" customWidth="1"/>
    <col min="4" max="4" width="15.21875" style="14" bestFit="1" customWidth="1"/>
    <col min="5" max="5" width="13.21875" style="5" customWidth="1"/>
    <col min="6" max="6" width="12.21875" style="5" customWidth="1"/>
    <col min="7" max="7" width="20" style="5" customWidth="1"/>
    <col min="8" max="16384" width="8.77734375" style="5"/>
  </cols>
  <sheetData>
    <row r="1" spans="1:7" ht="15.75" x14ac:dyDescent="0.25">
      <c r="A1" s="6" t="s">
        <v>282</v>
      </c>
      <c r="E1" s="6"/>
      <c r="G1" s="70" t="s">
        <v>122</v>
      </c>
    </row>
    <row r="2" spans="1:7" ht="44.25" customHeight="1" x14ac:dyDescent="0.2">
      <c r="A2" s="89" t="s">
        <v>283</v>
      </c>
      <c r="E2" s="8"/>
      <c r="G2" s="88" t="s">
        <v>97</v>
      </c>
    </row>
    <row r="3" spans="1:7" s="95" customFormat="1" ht="45" x14ac:dyDescent="0.25">
      <c r="A3" s="94" t="s">
        <v>284</v>
      </c>
      <c r="B3" s="143" t="s">
        <v>285</v>
      </c>
      <c r="C3" s="143" t="s">
        <v>286</v>
      </c>
      <c r="D3" s="143" t="s">
        <v>287</v>
      </c>
      <c r="E3" s="259" t="s">
        <v>288</v>
      </c>
      <c r="F3" s="259" t="s">
        <v>289</v>
      </c>
      <c r="G3" s="259" t="s">
        <v>290</v>
      </c>
    </row>
    <row r="4" spans="1:7" ht="15.75" customHeight="1" x14ac:dyDescent="0.2">
      <c r="A4" s="50">
        <v>2024</v>
      </c>
      <c r="B4" s="22">
        <v>16483</v>
      </c>
      <c r="C4" s="22">
        <v>2473</v>
      </c>
      <c r="D4" s="22">
        <v>18956</v>
      </c>
      <c r="E4" s="260">
        <v>6562</v>
      </c>
      <c r="F4" s="260">
        <v>1666</v>
      </c>
      <c r="G4" s="260">
        <v>8228</v>
      </c>
    </row>
    <row r="5" spans="1:7" ht="15.75" customHeight="1" x14ac:dyDescent="0.2">
      <c r="A5" s="50">
        <v>2025</v>
      </c>
      <c r="B5" s="22">
        <v>20427</v>
      </c>
      <c r="C5" s="22">
        <v>2274</v>
      </c>
      <c r="D5" s="22">
        <v>22701</v>
      </c>
      <c r="E5" s="260">
        <v>4426</v>
      </c>
      <c r="F5" s="260">
        <v>1096</v>
      </c>
      <c r="G5" s="260">
        <v>5522</v>
      </c>
    </row>
    <row r="6" spans="1:7" ht="18.75" customHeight="1" x14ac:dyDescent="0.2">
      <c r="A6" s="261" t="s">
        <v>291</v>
      </c>
      <c r="B6" s="262">
        <f>(B5-B4)/B4</f>
        <v>0.23927683067402777</v>
      </c>
      <c r="C6" s="262">
        <f t="shared" ref="C6:G6" si="0">(C5-C4)/C4</f>
        <v>-8.0469065911847965E-2</v>
      </c>
      <c r="D6" s="262">
        <f t="shared" si="0"/>
        <v>0.19756277695716395</v>
      </c>
      <c r="E6" s="262">
        <f t="shared" si="0"/>
        <v>-0.32551051508686374</v>
      </c>
      <c r="F6" s="262">
        <f t="shared" si="0"/>
        <v>-0.34213685474189676</v>
      </c>
      <c r="G6" s="262">
        <f t="shared" si="0"/>
        <v>-0.32887700534759357</v>
      </c>
    </row>
    <row r="7" spans="1:7" x14ac:dyDescent="0.2">
      <c r="A7" s="12"/>
      <c r="G7" s="13" t="s">
        <v>137</v>
      </c>
    </row>
    <row r="8" spans="1:7" x14ac:dyDescent="0.2">
      <c r="A8" s="12"/>
      <c r="B8" s="127"/>
      <c r="C8" s="127"/>
      <c r="D8" s="127"/>
    </row>
    <row r="9" spans="1:7" x14ac:dyDescent="0.2">
      <c r="A9" s="10"/>
      <c r="B9" s="47"/>
      <c r="C9" s="47"/>
      <c r="D9" s="47"/>
      <c r="E9" s="10"/>
      <c r="F9" s="10"/>
      <c r="G9" s="10"/>
    </row>
    <row r="12" spans="1:7" x14ac:dyDescent="0.2">
      <c r="D12" s="137"/>
    </row>
    <row r="18" ht="28.5" customHeight="1" x14ac:dyDescent="0.2"/>
  </sheetData>
  <hyperlinks>
    <hyperlink ref="G1" location="Contents!A1" display="Contents" xr:uid="{553D6ADE-4F6E-4F27-A54F-767C8501408A}"/>
    <hyperlink ref="G2" location="Notes!A1" display="Notes" xr:uid="{18E102BA-7BC2-4918-BED8-C16D8C3E2606}"/>
  </hyperlinks>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6A7E2-37E5-4F0F-9C5A-0D6CA9B47E91}">
  <dimension ref="A1:I33"/>
  <sheetViews>
    <sheetView zoomScaleNormal="100" workbookViewId="0">
      <selection activeCell="A33" sqref="A33"/>
    </sheetView>
  </sheetViews>
  <sheetFormatPr defaultColWidth="8.77734375" defaultRowHeight="15" x14ac:dyDescent="0.2"/>
  <cols>
    <col min="1" max="1" width="10" style="5" customWidth="1"/>
    <col min="2" max="2" width="32.77734375" style="5" customWidth="1"/>
    <col min="3" max="3" width="19.21875" style="14" customWidth="1"/>
    <col min="4" max="4" width="15.21875" style="14" customWidth="1"/>
    <col min="5" max="5" width="21" style="14" customWidth="1"/>
    <col min="6" max="6" width="16" style="14" customWidth="1"/>
    <col min="7" max="7" width="21" style="5" customWidth="1"/>
    <col min="8" max="8" width="16" style="5" customWidth="1"/>
    <col min="9" max="16384" width="8.77734375" style="5"/>
  </cols>
  <sheetData>
    <row r="1" spans="1:8" ht="17.25" x14ac:dyDescent="0.25">
      <c r="A1" s="6" t="s">
        <v>292</v>
      </c>
      <c r="B1" s="6"/>
      <c r="H1" s="70" t="s">
        <v>122</v>
      </c>
    </row>
    <row r="2" spans="1:8" x14ac:dyDescent="0.2">
      <c r="A2" s="7" t="s">
        <v>283</v>
      </c>
      <c r="B2" s="7"/>
      <c r="H2" s="88" t="s">
        <v>97</v>
      </c>
    </row>
    <row r="3" spans="1:8" ht="49.5" customHeight="1" x14ac:dyDescent="0.25">
      <c r="A3" s="65" t="s">
        <v>293</v>
      </c>
      <c r="B3" s="65" t="s">
        <v>294</v>
      </c>
      <c r="C3" s="96" t="s">
        <v>143</v>
      </c>
      <c r="D3" s="304" t="s">
        <v>144</v>
      </c>
      <c r="E3" s="96" t="s">
        <v>295</v>
      </c>
      <c r="F3" s="304" t="s">
        <v>296</v>
      </c>
      <c r="G3" s="130" t="s">
        <v>297</v>
      </c>
      <c r="H3" s="259" t="s">
        <v>298</v>
      </c>
    </row>
    <row r="4" spans="1:8" ht="14.25" customHeight="1" x14ac:dyDescent="0.2">
      <c r="A4" s="91" t="s">
        <v>299</v>
      </c>
      <c r="B4" s="92" t="s">
        <v>300</v>
      </c>
      <c r="C4" s="176">
        <v>162</v>
      </c>
      <c r="D4" s="206">
        <v>147</v>
      </c>
      <c r="E4" s="176">
        <v>195</v>
      </c>
      <c r="F4" s="206">
        <v>86</v>
      </c>
      <c r="G4" s="182">
        <f>(Table2.2[[#This Row],[Applications Published, 20252]]-Table2.2[[#This Row],[Applications Published, 2024]])/Table2.2[[#This Row],[Applications Published, 2024]]</f>
        <v>0.20370370370370369</v>
      </c>
      <c r="H4" s="182">
        <f>(Table2.2[[#This Row],[Patents Granted, 20252]]-Table2.2[[#This Row],[Patents Granted, 2024]])/Table2.2[[#This Row],[Patents Granted, 2024]]</f>
        <v>-0.41496598639455784</v>
      </c>
    </row>
    <row r="5" spans="1:8" x14ac:dyDescent="0.2">
      <c r="A5" s="305" t="s">
        <v>301</v>
      </c>
      <c r="B5" s="9" t="s">
        <v>302</v>
      </c>
      <c r="C5" s="98">
        <v>115</v>
      </c>
      <c r="D5" s="155">
        <v>88</v>
      </c>
      <c r="E5" s="98">
        <v>129</v>
      </c>
      <c r="F5" s="155">
        <v>47</v>
      </c>
      <c r="G5" s="182">
        <f>(Table2.2[[#This Row],[Applications Published, 20252]]-Table2.2[[#This Row],[Applications Published, 2024]])/Table2.2[[#This Row],[Applications Published, 2024]]</f>
        <v>0.12173913043478261</v>
      </c>
      <c r="H5" s="182">
        <f>(Table2.2[[#This Row],[Patents Granted, 20252]]-Table2.2[[#This Row],[Patents Granted, 2024]])/Table2.2[[#This Row],[Patents Granted, 2024]]</f>
        <v>-0.46590909090909088</v>
      </c>
    </row>
    <row r="6" spans="1:8" x14ac:dyDescent="0.2">
      <c r="A6" s="305" t="s">
        <v>303</v>
      </c>
      <c r="B6" s="9" t="s">
        <v>304</v>
      </c>
      <c r="C6" s="98">
        <v>541</v>
      </c>
      <c r="D6" s="155">
        <v>399</v>
      </c>
      <c r="E6" s="98">
        <v>489</v>
      </c>
      <c r="F6" s="155">
        <v>278</v>
      </c>
      <c r="G6" s="182">
        <f>(Table2.2[[#This Row],[Applications Published, 20252]]-Table2.2[[#This Row],[Applications Published, 2024]])/Table2.2[[#This Row],[Applications Published, 2024]]</f>
        <v>-9.6118299445471345E-2</v>
      </c>
      <c r="H6" s="182">
        <f>(Table2.2[[#This Row],[Patents Granted, 20252]]-Table2.2[[#This Row],[Patents Granted, 2024]])/Table2.2[[#This Row],[Patents Granted, 2024]]</f>
        <v>-0.3032581453634085</v>
      </c>
    </row>
    <row r="7" spans="1:8" x14ac:dyDescent="0.2">
      <c r="A7" s="305" t="s">
        <v>305</v>
      </c>
      <c r="B7" s="9" t="s">
        <v>306</v>
      </c>
      <c r="C7" s="98">
        <v>1043</v>
      </c>
      <c r="D7" s="155">
        <v>781</v>
      </c>
      <c r="E7" s="98">
        <v>957</v>
      </c>
      <c r="F7" s="155">
        <v>566</v>
      </c>
      <c r="G7" s="182">
        <f>(Table2.2[[#This Row],[Applications Published, 20252]]-Table2.2[[#This Row],[Applications Published, 2024]])/Table2.2[[#This Row],[Applications Published, 2024]]</f>
        <v>-8.2454458293384464E-2</v>
      </c>
      <c r="H7" s="182">
        <f>(Table2.2[[#This Row],[Patents Granted, 20252]]-Table2.2[[#This Row],[Patents Granted, 2024]])/Table2.2[[#This Row],[Patents Granted, 2024]]</f>
        <v>-0.27528809218950062</v>
      </c>
    </row>
    <row r="8" spans="1:8" x14ac:dyDescent="0.2">
      <c r="A8" s="305" t="s">
        <v>307</v>
      </c>
      <c r="B8" s="9" t="s">
        <v>308</v>
      </c>
      <c r="C8" s="98">
        <v>244</v>
      </c>
      <c r="D8" s="155">
        <v>210</v>
      </c>
      <c r="E8" s="98">
        <v>226</v>
      </c>
      <c r="F8" s="155">
        <v>179</v>
      </c>
      <c r="G8" s="182">
        <f>(Table2.2[[#This Row],[Applications Published, 20252]]-Table2.2[[#This Row],[Applications Published, 2024]])/Table2.2[[#This Row],[Applications Published, 2024]]</f>
        <v>-7.3770491803278687E-2</v>
      </c>
      <c r="H8" s="182">
        <f>(Table2.2[[#This Row],[Patents Granted, 20252]]-Table2.2[[#This Row],[Patents Granted, 2024]])/Table2.2[[#This Row],[Patents Granted, 2024]]</f>
        <v>-0.14761904761904762</v>
      </c>
    </row>
    <row r="9" spans="1:8" x14ac:dyDescent="0.2">
      <c r="A9" s="305" t="s">
        <v>309</v>
      </c>
      <c r="B9" s="9" t="s">
        <v>310</v>
      </c>
      <c r="C9" s="98">
        <v>335</v>
      </c>
      <c r="D9" s="155">
        <v>291</v>
      </c>
      <c r="E9" s="98">
        <v>291</v>
      </c>
      <c r="F9" s="155">
        <v>181</v>
      </c>
      <c r="G9" s="182">
        <f>(Table2.2[[#This Row],[Applications Published, 20252]]-Table2.2[[#This Row],[Applications Published, 2024]])/Table2.2[[#This Row],[Applications Published, 2024]]</f>
        <v>-0.13134328358208955</v>
      </c>
      <c r="H9" s="182">
        <f>(Table2.2[[#This Row],[Patents Granted, 20252]]-Table2.2[[#This Row],[Patents Granted, 2024]])/Table2.2[[#This Row],[Patents Granted, 2024]]</f>
        <v>-0.37800687285223367</v>
      </c>
    </row>
    <row r="10" spans="1:8" x14ac:dyDescent="0.2">
      <c r="A10" s="305" t="s">
        <v>311</v>
      </c>
      <c r="B10" s="9" t="s">
        <v>312</v>
      </c>
      <c r="C10" s="98">
        <v>58</v>
      </c>
      <c r="D10" s="155">
        <v>35</v>
      </c>
      <c r="E10" s="98">
        <v>45</v>
      </c>
      <c r="F10" s="155">
        <v>25</v>
      </c>
      <c r="G10" s="182">
        <f>(Table2.2[[#This Row],[Applications Published, 20252]]-Table2.2[[#This Row],[Applications Published, 2024]])/Table2.2[[#This Row],[Applications Published, 2024]]</f>
        <v>-0.22413793103448276</v>
      </c>
      <c r="H10" s="182">
        <f>(Table2.2[[#This Row],[Patents Granted, 20252]]-Table2.2[[#This Row],[Patents Granted, 2024]])/Table2.2[[#This Row],[Patents Granted, 2024]]</f>
        <v>-0.2857142857142857</v>
      </c>
    </row>
    <row r="11" spans="1:8" x14ac:dyDescent="0.2">
      <c r="A11" s="305" t="s">
        <v>313</v>
      </c>
      <c r="B11" s="9" t="s">
        <v>314</v>
      </c>
      <c r="C11" s="98">
        <v>1066</v>
      </c>
      <c r="D11" s="155">
        <v>877</v>
      </c>
      <c r="E11" s="98">
        <v>1132</v>
      </c>
      <c r="F11" s="155">
        <v>516</v>
      </c>
      <c r="G11" s="182">
        <f>(Table2.2[[#This Row],[Applications Published, 20252]]-Table2.2[[#This Row],[Applications Published, 2024]])/Table2.2[[#This Row],[Applications Published, 2024]]</f>
        <v>6.1913696060037521E-2</v>
      </c>
      <c r="H11" s="182">
        <f>(Table2.2[[#This Row],[Patents Granted, 20252]]-Table2.2[[#This Row],[Patents Granted, 2024]])/Table2.2[[#This Row],[Patents Granted, 2024]]</f>
        <v>-0.41163055872291904</v>
      </c>
    </row>
    <row r="12" spans="1:8" x14ac:dyDescent="0.2">
      <c r="A12" s="305" t="s">
        <v>315</v>
      </c>
      <c r="B12" s="9" t="s">
        <v>316</v>
      </c>
      <c r="C12" s="98">
        <v>5</v>
      </c>
      <c r="D12" s="155">
        <v>2</v>
      </c>
      <c r="E12" s="98">
        <v>3</v>
      </c>
      <c r="F12" s="155">
        <v>2</v>
      </c>
      <c r="G12" s="182">
        <f>(Table2.2[[#This Row],[Applications Published, 20252]]-Table2.2[[#This Row],[Applications Published, 2024]])/Table2.2[[#This Row],[Applications Published, 2024]]</f>
        <v>-0.4</v>
      </c>
      <c r="H12" s="182">
        <f>(Table2.2[[#This Row],[Patents Granted, 20252]]-Table2.2[[#This Row],[Patents Granted, 2024]])/Table2.2[[#This Row],[Patents Granted, 2024]]</f>
        <v>0</v>
      </c>
    </row>
    <row r="13" spans="1:8" x14ac:dyDescent="0.2">
      <c r="A13" s="29" t="s">
        <v>317</v>
      </c>
      <c r="B13" s="9" t="s">
        <v>318</v>
      </c>
      <c r="C13" s="98">
        <v>567</v>
      </c>
      <c r="D13" s="155">
        <v>402</v>
      </c>
      <c r="E13" s="98">
        <v>506</v>
      </c>
      <c r="F13" s="155">
        <v>313</v>
      </c>
      <c r="G13" s="182">
        <f>(Table2.2[[#This Row],[Applications Published, 20252]]-Table2.2[[#This Row],[Applications Published, 2024]])/Table2.2[[#This Row],[Applications Published, 2024]]</f>
        <v>-0.10758377425044091</v>
      </c>
      <c r="H13" s="182">
        <f>(Table2.2[[#This Row],[Patents Granted, 20252]]-Table2.2[[#This Row],[Patents Granted, 2024]])/Table2.2[[#This Row],[Patents Granted, 2024]]</f>
        <v>-0.22139303482587064</v>
      </c>
    </row>
    <row r="14" spans="1:8" x14ac:dyDescent="0.2">
      <c r="A14" s="29" t="s">
        <v>319</v>
      </c>
      <c r="B14" s="9" t="s">
        <v>320</v>
      </c>
      <c r="C14" s="98">
        <v>116</v>
      </c>
      <c r="D14" s="155">
        <v>74</v>
      </c>
      <c r="E14" s="98">
        <v>114</v>
      </c>
      <c r="F14" s="155">
        <v>44</v>
      </c>
      <c r="G14" s="182">
        <f>(Table2.2[[#This Row],[Applications Published, 20252]]-Table2.2[[#This Row],[Applications Published, 2024]])/Table2.2[[#This Row],[Applications Published, 2024]]</f>
        <v>-1.7241379310344827E-2</v>
      </c>
      <c r="H14" s="182">
        <f>(Table2.2[[#This Row],[Patents Granted, 20252]]-Table2.2[[#This Row],[Patents Granted, 2024]])/Table2.2[[#This Row],[Patents Granted, 2024]]</f>
        <v>-0.40540540540540543</v>
      </c>
    </row>
    <row r="15" spans="1:8" ht="18.75" customHeight="1" x14ac:dyDescent="0.2">
      <c r="A15" s="29" t="s">
        <v>321</v>
      </c>
      <c r="B15" s="9" t="s">
        <v>322</v>
      </c>
      <c r="C15" s="207">
        <v>1</v>
      </c>
      <c r="D15" s="155">
        <v>0</v>
      </c>
      <c r="E15" s="207">
        <v>0</v>
      </c>
      <c r="F15" s="155">
        <v>0</v>
      </c>
      <c r="G15" s="182">
        <f>(Table2.2[[#This Row],[Applications Published, 20252]]-Table2.2[[#This Row],[Applications Published, 2024]])/Table2.2[[#This Row],[Applications Published, 2024]]</f>
        <v>-1</v>
      </c>
      <c r="H15" s="182"/>
    </row>
    <row r="16" spans="1:8" x14ac:dyDescent="0.2">
      <c r="A16" s="29" t="s">
        <v>323</v>
      </c>
      <c r="B16" s="9" t="s">
        <v>324</v>
      </c>
      <c r="C16" s="98">
        <v>52</v>
      </c>
      <c r="D16" s="155">
        <v>41</v>
      </c>
      <c r="E16" s="98">
        <v>34</v>
      </c>
      <c r="F16" s="155">
        <v>24</v>
      </c>
      <c r="G16" s="182">
        <f>(Table2.2[[#This Row],[Applications Published, 20252]]-Table2.2[[#This Row],[Applications Published, 2024]])/Table2.2[[#This Row],[Applications Published, 2024]]</f>
        <v>-0.34615384615384615</v>
      </c>
      <c r="H16" s="182">
        <f>(Table2.2[[#This Row],[Patents Granted, 20252]]-Table2.2[[#This Row],[Patents Granted, 2024]])/Table2.2[[#This Row],[Patents Granted, 2024]]</f>
        <v>-0.41463414634146339</v>
      </c>
    </row>
    <row r="17" spans="1:9" x14ac:dyDescent="0.2">
      <c r="A17" s="29" t="s">
        <v>325</v>
      </c>
      <c r="B17" s="9" t="s">
        <v>326</v>
      </c>
      <c r="C17" s="98">
        <v>14</v>
      </c>
      <c r="D17" s="155">
        <v>10</v>
      </c>
      <c r="E17" s="98">
        <v>22</v>
      </c>
      <c r="F17" s="155">
        <v>11</v>
      </c>
      <c r="G17" s="182">
        <f>(Table2.2[[#This Row],[Applications Published, 20252]]-Table2.2[[#This Row],[Applications Published, 2024]])/Table2.2[[#This Row],[Applications Published, 2024]]</f>
        <v>0.5714285714285714</v>
      </c>
      <c r="H17" s="182">
        <f>(Table2.2[[#This Row],[Patents Granted, 20252]]-Table2.2[[#This Row],[Patents Granted, 2024]])/Table2.2[[#This Row],[Patents Granted, 2024]]</f>
        <v>0.1</v>
      </c>
    </row>
    <row r="18" spans="1:9" x14ac:dyDescent="0.2">
      <c r="A18" s="29" t="s">
        <v>327</v>
      </c>
      <c r="B18" s="9" t="s">
        <v>328</v>
      </c>
      <c r="C18" s="98">
        <v>536</v>
      </c>
      <c r="D18" s="155">
        <v>505</v>
      </c>
      <c r="E18" s="98">
        <v>510</v>
      </c>
      <c r="F18" s="155">
        <v>301</v>
      </c>
      <c r="G18" s="182">
        <f>(Table2.2[[#This Row],[Applications Published, 20252]]-Table2.2[[#This Row],[Applications Published, 2024]])/Table2.2[[#This Row],[Applications Published, 2024]]</f>
        <v>-4.8507462686567165E-2</v>
      </c>
      <c r="H18" s="182">
        <f>(Table2.2[[#This Row],[Patents Granted, 20252]]-Table2.2[[#This Row],[Patents Granted, 2024]])/Table2.2[[#This Row],[Patents Granted, 2024]]</f>
        <v>-0.40396039603960399</v>
      </c>
    </row>
    <row r="19" spans="1:9" x14ac:dyDescent="0.2">
      <c r="A19" s="29" t="s">
        <v>329</v>
      </c>
      <c r="B19" s="9" t="s">
        <v>330</v>
      </c>
      <c r="C19" s="98">
        <v>390</v>
      </c>
      <c r="D19" s="155">
        <v>402</v>
      </c>
      <c r="E19" s="98">
        <v>339</v>
      </c>
      <c r="F19" s="155">
        <v>245</v>
      </c>
      <c r="G19" s="182">
        <f>(Table2.2[[#This Row],[Applications Published, 20252]]-Table2.2[[#This Row],[Applications Published, 2024]])/Table2.2[[#This Row],[Applications Published, 2024]]</f>
        <v>-0.13076923076923078</v>
      </c>
      <c r="H19" s="182">
        <f>(Table2.2[[#This Row],[Patents Granted, 20252]]-Table2.2[[#This Row],[Patents Granted, 2024]])/Table2.2[[#This Row],[Patents Granted, 2024]]</f>
        <v>-0.39054726368159204</v>
      </c>
    </row>
    <row r="20" spans="1:9" x14ac:dyDescent="0.2">
      <c r="A20" s="29" t="s">
        <v>331</v>
      </c>
      <c r="B20" s="9" t="s">
        <v>332</v>
      </c>
      <c r="C20" s="98">
        <v>418</v>
      </c>
      <c r="D20" s="155">
        <v>314</v>
      </c>
      <c r="E20" s="98">
        <v>395</v>
      </c>
      <c r="F20" s="155">
        <v>245</v>
      </c>
      <c r="G20" s="182">
        <f>(Table2.2[[#This Row],[Applications Published, 20252]]-Table2.2[[#This Row],[Applications Published, 2024]])/Table2.2[[#This Row],[Applications Published, 2024]]</f>
        <v>-5.5023923444976079E-2</v>
      </c>
      <c r="H20" s="182">
        <f>(Table2.2[[#This Row],[Patents Granted, 20252]]-Table2.2[[#This Row],[Patents Granted, 2024]])/Table2.2[[#This Row],[Patents Granted, 2024]]</f>
        <v>-0.21974522292993631</v>
      </c>
    </row>
    <row r="21" spans="1:9" x14ac:dyDescent="0.2">
      <c r="A21" s="29" t="s">
        <v>333</v>
      </c>
      <c r="B21" s="9" t="s">
        <v>334</v>
      </c>
      <c r="C21" s="98">
        <v>242</v>
      </c>
      <c r="D21" s="155">
        <v>263</v>
      </c>
      <c r="E21" s="98">
        <v>260</v>
      </c>
      <c r="F21" s="155">
        <v>152</v>
      </c>
      <c r="G21" s="182">
        <f>(Table2.2[[#This Row],[Applications Published, 20252]]-Table2.2[[#This Row],[Applications Published, 2024]])/Table2.2[[#This Row],[Applications Published, 2024]]</f>
        <v>7.43801652892562E-2</v>
      </c>
      <c r="H21" s="182">
        <f>(Table2.2[[#This Row],[Patents Granted, 20252]]-Table2.2[[#This Row],[Patents Granted, 2024]])/Table2.2[[#This Row],[Patents Granted, 2024]]</f>
        <v>-0.4220532319391635</v>
      </c>
    </row>
    <row r="22" spans="1:9" x14ac:dyDescent="0.2">
      <c r="A22" s="29" t="s">
        <v>335</v>
      </c>
      <c r="B22" s="9" t="s">
        <v>336</v>
      </c>
      <c r="C22" s="98">
        <v>268</v>
      </c>
      <c r="D22" s="155">
        <v>186</v>
      </c>
      <c r="E22" s="98">
        <v>285</v>
      </c>
      <c r="F22" s="155">
        <v>154</v>
      </c>
      <c r="G22" s="182">
        <f>(Table2.2[[#This Row],[Applications Published, 20252]]-Table2.2[[#This Row],[Applications Published, 2024]])/Table2.2[[#This Row],[Applications Published, 2024]]</f>
        <v>6.3432835820895525E-2</v>
      </c>
      <c r="H22" s="182">
        <f>(Table2.2[[#This Row],[Patents Granted, 20252]]-Table2.2[[#This Row],[Patents Granted, 2024]])/Table2.2[[#This Row],[Patents Granted, 2024]]</f>
        <v>-0.17204301075268819</v>
      </c>
    </row>
    <row r="23" spans="1:9" x14ac:dyDescent="0.2">
      <c r="A23" s="29" t="s">
        <v>337</v>
      </c>
      <c r="B23" s="9" t="s">
        <v>338</v>
      </c>
      <c r="C23" s="98">
        <v>55</v>
      </c>
      <c r="D23" s="155">
        <v>45</v>
      </c>
      <c r="E23" s="98">
        <v>41</v>
      </c>
      <c r="F23" s="155">
        <v>30</v>
      </c>
      <c r="G23" s="182">
        <f>(Table2.2[[#This Row],[Applications Published, 20252]]-Table2.2[[#This Row],[Applications Published, 2024]])/Table2.2[[#This Row],[Applications Published, 2024]]</f>
        <v>-0.25454545454545452</v>
      </c>
      <c r="H23" s="182">
        <f>(Table2.2[[#This Row],[Patents Granted, 20252]]-Table2.2[[#This Row],[Patents Granted, 2024]])/Table2.2[[#This Row],[Patents Granted, 2024]]</f>
        <v>-0.33333333333333331</v>
      </c>
    </row>
    <row r="24" spans="1:9" x14ac:dyDescent="0.2">
      <c r="A24" s="29" t="s">
        <v>339</v>
      </c>
      <c r="B24" s="9" t="s">
        <v>340</v>
      </c>
      <c r="C24" s="98">
        <v>2519</v>
      </c>
      <c r="D24" s="155">
        <v>1883</v>
      </c>
      <c r="E24" s="98">
        <v>2613</v>
      </c>
      <c r="F24" s="155">
        <v>1156</v>
      </c>
      <c r="G24" s="182">
        <f>(Table2.2[[#This Row],[Applications Published, 20252]]-Table2.2[[#This Row],[Applications Published, 2024]])/Table2.2[[#This Row],[Applications Published, 2024]]</f>
        <v>3.7316395394998016E-2</v>
      </c>
      <c r="H24" s="182">
        <f>(Table2.2[[#This Row],[Patents Granted, 20252]]-Table2.2[[#This Row],[Patents Granted, 2024]])/Table2.2[[#This Row],[Patents Granted, 2024]]</f>
        <v>-0.3860860329261816</v>
      </c>
    </row>
    <row r="25" spans="1:9" x14ac:dyDescent="0.2">
      <c r="A25" s="29" t="s">
        <v>341</v>
      </c>
      <c r="B25" s="9" t="s">
        <v>342</v>
      </c>
      <c r="C25" s="98">
        <v>53</v>
      </c>
      <c r="D25" s="155">
        <v>14</v>
      </c>
      <c r="E25" s="98">
        <v>38</v>
      </c>
      <c r="F25" s="155">
        <v>13</v>
      </c>
      <c r="G25" s="182">
        <f>(Table2.2[[#This Row],[Applications Published, 20252]]-Table2.2[[#This Row],[Applications Published, 2024]])/Table2.2[[#This Row],[Applications Published, 2024]]</f>
        <v>-0.28301886792452829</v>
      </c>
      <c r="H25" s="182">
        <f>(Table2.2[[#This Row],[Patents Granted, 20252]]-Table2.2[[#This Row],[Patents Granted, 2024]])/Table2.2[[#This Row],[Patents Granted, 2024]]</f>
        <v>-7.1428571428571425E-2</v>
      </c>
    </row>
    <row r="26" spans="1:9" x14ac:dyDescent="0.2">
      <c r="A26" s="82" t="s">
        <v>343</v>
      </c>
      <c r="B26" s="90" t="s">
        <v>344</v>
      </c>
      <c r="C26" s="98">
        <v>2267</v>
      </c>
      <c r="D26" s="155">
        <v>1259</v>
      </c>
      <c r="E26" s="98">
        <v>2529</v>
      </c>
      <c r="F26" s="155">
        <v>954</v>
      </c>
      <c r="G26" s="182">
        <f>(Table2.2[[#This Row],[Applications Published, 20252]]-Table2.2[[#This Row],[Applications Published, 2024]])/Table2.2[[#This Row],[Applications Published, 2024]]</f>
        <v>0.11557123952359948</v>
      </c>
      <c r="H26" s="182">
        <f>(Table2.2[[#This Row],[Patents Granted, 20252]]-Table2.2[[#This Row],[Patents Granted, 2024]])/Table2.2[[#This Row],[Patents Granted, 2024]]</f>
        <v>-0.24225575853852263</v>
      </c>
    </row>
    <row r="27" spans="1:9" x14ac:dyDescent="0.2">
      <c r="A27" s="29"/>
      <c r="B27" s="19" t="s">
        <v>203</v>
      </c>
      <c r="C27" s="15">
        <v>1</v>
      </c>
      <c r="D27" s="26">
        <v>0</v>
      </c>
      <c r="E27" s="15">
        <v>1</v>
      </c>
      <c r="F27" s="26">
        <v>0</v>
      </c>
      <c r="G27" s="332">
        <f>(Table2.2[[#This Row],[Applications Published, 20252]]-Table2.2[[#This Row],[Applications Published, 2024]])/Table2.2[[#This Row],[Applications Published, 2024]]</f>
        <v>0</v>
      </c>
      <c r="H27" s="332"/>
    </row>
    <row r="28" spans="1:9" s="193" customFormat="1" ht="33" customHeight="1" x14ac:dyDescent="0.2">
      <c r="A28" s="308"/>
      <c r="B28" s="309" t="s">
        <v>279</v>
      </c>
      <c r="C28" s="310">
        <f>SUM(C4:C27)</f>
        <v>11068</v>
      </c>
      <c r="D28" s="310">
        <f>SUM(D4:D27)</f>
        <v>8228</v>
      </c>
      <c r="E28" s="310">
        <f>SUM(E4:E27)</f>
        <v>11154</v>
      </c>
      <c r="F28" s="310">
        <f>SUM(F4:F27)</f>
        <v>5522</v>
      </c>
      <c r="G28" s="311">
        <f>(Table2.2[[#This Row],[Applications Published, 20252]]-Table2.2[[#This Row],[Applications Published, 2024]])/Table2.2[[#This Row],[Applications Published, 2024]]</f>
        <v>7.7701481749186847E-3</v>
      </c>
      <c r="H28" s="311">
        <f>(Table2.2[[#This Row],[Patents Granted, 20252]]-Table2.2[[#This Row],[Patents Granted, 2024]])/Table2.2[[#This Row],[Patents Granted, 2024]]</f>
        <v>-0.32887700534759357</v>
      </c>
      <c r="I28" s="205"/>
    </row>
    <row r="29" spans="1:9" x14ac:dyDescent="0.2">
      <c r="A29" s="3"/>
      <c r="B29" s="3"/>
      <c r="C29" s="57"/>
      <c r="D29" s="57"/>
      <c r="E29" s="57"/>
      <c r="F29" s="303"/>
      <c r="H29" s="13" t="s">
        <v>137</v>
      </c>
    </row>
    <row r="30" spans="1:9" x14ac:dyDescent="0.2">
      <c r="A30" s="12" t="s">
        <v>97</v>
      </c>
      <c r="B30" s="12"/>
      <c r="C30" s="47"/>
      <c r="D30" s="47"/>
      <c r="E30" s="47"/>
    </row>
    <row r="31" spans="1:9" ht="17.25" customHeight="1" x14ac:dyDescent="0.2">
      <c r="A31" s="243" t="s">
        <v>345</v>
      </c>
      <c r="B31" s="41"/>
      <c r="C31" s="41"/>
      <c r="D31" s="41"/>
      <c r="E31" s="41"/>
      <c r="F31" s="41"/>
      <c r="G31" s="41"/>
      <c r="H31" s="41"/>
    </row>
    <row r="32" spans="1:9" x14ac:dyDescent="0.2">
      <c r="A32" s="42" t="s">
        <v>346</v>
      </c>
      <c r="B32" s="10"/>
      <c r="C32" s="47"/>
      <c r="D32" s="47"/>
      <c r="E32" s="47"/>
    </row>
    <row r="33" spans="1:1" x14ac:dyDescent="0.2">
      <c r="A33" s="30" t="s">
        <v>347</v>
      </c>
    </row>
  </sheetData>
  <phoneticPr fontId="30" type="noConversion"/>
  <hyperlinks>
    <hyperlink ref="H1" location="Contents!A1" display="Contents" xr:uid="{51F1586A-F0F6-48BE-94B2-3B0B01BE0758}"/>
    <hyperlink ref="H2" location="Notes!A1" display="Notes" xr:uid="{F28708AD-CBF6-427B-9175-C8788076BEBD}"/>
    <hyperlink ref="A33" r:id="rId1" xr:uid="{DD4C458A-BE94-4C86-B230-A706533348B5}"/>
  </hyperlinks>
  <pageMargins left="0.7" right="0.7" top="0.75" bottom="0.75" header="0.3" footer="0.3"/>
  <pageSetup orientation="portrait"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C7A90-7F89-478F-94E1-6BBD42EEC21C}">
  <dimension ref="A1:K62"/>
  <sheetViews>
    <sheetView showGridLines="0" workbookViewId="0">
      <selection activeCell="D6" sqref="D6"/>
    </sheetView>
  </sheetViews>
  <sheetFormatPr defaultColWidth="8.77734375" defaultRowHeight="15" x14ac:dyDescent="0.2"/>
  <cols>
    <col min="1" max="1" width="10.21875" style="5" customWidth="1"/>
    <col min="2" max="2" width="47.44140625" style="5" bestFit="1" customWidth="1"/>
    <col min="3" max="3" width="18.77734375" style="5" customWidth="1"/>
    <col min="4" max="4" width="23" style="5" customWidth="1"/>
    <col min="5" max="16384" width="8.77734375" style="5"/>
  </cols>
  <sheetData>
    <row r="1" spans="1:5" ht="15.75" x14ac:dyDescent="0.25">
      <c r="A1" s="6" t="s">
        <v>348</v>
      </c>
      <c r="B1" s="6"/>
      <c r="C1" s="6"/>
      <c r="D1" s="70" t="s">
        <v>122</v>
      </c>
      <c r="E1" s="6"/>
    </row>
    <row r="2" spans="1:5" s="34" customFormat="1" x14ac:dyDescent="0.2">
      <c r="A2" s="19">
        <v>2025</v>
      </c>
      <c r="B2" s="89"/>
      <c r="C2" s="89"/>
      <c r="D2" s="88" t="s">
        <v>97</v>
      </c>
      <c r="E2" s="64"/>
    </row>
    <row r="3" spans="1:5" s="34" customFormat="1" x14ac:dyDescent="0.2">
      <c r="A3" s="19" t="s">
        <v>349</v>
      </c>
      <c r="B3" s="89"/>
      <c r="C3" s="88"/>
      <c r="D3" s="64"/>
    </row>
    <row r="4" spans="1:5" s="34" customFormat="1" x14ac:dyDescent="0.2">
      <c r="A4" s="19" t="s">
        <v>350</v>
      </c>
      <c r="B4" s="89"/>
      <c r="C4" s="88"/>
      <c r="D4" s="64"/>
    </row>
    <row r="5" spans="1:5" ht="30" x14ac:dyDescent="0.25">
      <c r="A5" s="94" t="s">
        <v>351</v>
      </c>
      <c r="B5" s="177" t="s">
        <v>352</v>
      </c>
      <c r="C5" s="259" t="s">
        <v>353</v>
      </c>
      <c r="D5" s="130" t="s">
        <v>354</v>
      </c>
    </row>
    <row r="6" spans="1:5" s="95" customFormat="1" x14ac:dyDescent="0.2">
      <c r="A6" s="36"/>
      <c r="B6" s="196" t="s">
        <v>355</v>
      </c>
      <c r="C6" s="240">
        <f>SUM(C7:C56)</f>
        <v>4516</v>
      </c>
      <c r="D6" s="236">
        <f>Table2.3a[[#This Row],[Patent applications]]/'Table 1'!K5</f>
        <v>0.19893396766662261</v>
      </c>
    </row>
    <row r="7" spans="1:5" x14ac:dyDescent="0.2">
      <c r="A7" s="9">
        <v>1</v>
      </c>
      <c r="B7" s="5" t="s">
        <v>356</v>
      </c>
      <c r="C7" s="241">
        <v>459</v>
      </c>
      <c r="D7" s="330"/>
    </row>
    <row r="8" spans="1:5" x14ac:dyDescent="0.2">
      <c r="A8" s="9">
        <v>2</v>
      </c>
      <c r="B8" s="5" t="s">
        <v>357</v>
      </c>
      <c r="C8" s="241">
        <v>260</v>
      </c>
      <c r="D8" s="330"/>
    </row>
    <row r="9" spans="1:5" x14ac:dyDescent="0.2">
      <c r="A9" s="9">
        <v>3</v>
      </c>
      <c r="B9" s="5" t="s">
        <v>358</v>
      </c>
      <c r="C9" s="241">
        <v>192</v>
      </c>
      <c r="D9" s="330"/>
    </row>
    <row r="10" spans="1:5" x14ac:dyDescent="0.2">
      <c r="A10" s="9">
        <v>4</v>
      </c>
      <c r="B10" s="5" t="s">
        <v>359</v>
      </c>
      <c r="C10" s="241">
        <v>171</v>
      </c>
      <c r="D10" s="330"/>
    </row>
    <row r="11" spans="1:5" x14ac:dyDescent="0.2">
      <c r="A11" s="9">
        <v>5</v>
      </c>
      <c r="B11" s="5" t="s">
        <v>360</v>
      </c>
      <c r="C11" s="241">
        <v>161</v>
      </c>
      <c r="D11" s="330"/>
    </row>
    <row r="12" spans="1:5" x14ac:dyDescent="0.2">
      <c r="A12" s="9">
        <v>6</v>
      </c>
      <c r="B12" s="5" t="s">
        <v>361</v>
      </c>
      <c r="C12" s="241">
        <v>157</v>
      </c>
      <c r="D12" s="330"/>
    </row>
    <row r="13" spans="1:5" x14ac:dyDescent="0.2">
      <c r="A13" s="9">
        <v>7</v>
      </c>
      <c r="B13" s="5" t="s">
        <v>362</v>
      </c>
      <c r="C13" s="241">
        <v>153</v>
      </c>
      <c r="D13" s="330"/>
    </row>
    <row r="14" spans="1:5" x14ac:dyDescent="0.2">
      <c r="A14" s="9">
        <v>8</v>
      </c>
      <c r="B14" s="5" t="s">
        <v>363</v>
      </c>
      <c r="C14" s="241">
        <v>151</v>
      </c>
      <c r="D14" s="330"/>
    </row>
    <row r="15" spans="1:5" x14ac:dyDescent="0.2">
      <c r="A15" s="9">
        <v>9</v>
      </c>
      <c r="B15" s="5" t="s">
        <v>364</v>
      </c>
      <c r="C15" s="241">
        <v>140</v>
      </c>
      <c r="D15" s="330"/>
    </row>
    <row r="16" spans="1:5" x14ac:dyDescent="0.2">
      <c r="A16" s="9">
        <v>10</v>
      </c>
      <c r="B16" s="5" t="s">
        <v>365</v>
      </c>
      <c r="C16" s="241">
        <v>135</v>
      </c>
      <c r="D16" s="330"/>
    </row>
    <row r="17" spans="1:4" x14ac:dyDescent="0.2">
      <c r="A17" s="9">
        <v>11</v>
      </c>
      <c r="B17" s="5" t="s">
        <v>366</v>
      </c>
      <c r="C17" s="241">
        <v>133</v>
      </c>
      <c r="D17" s="330"/>
    </row>
    <row r="18" spans="1:4" x14ac:dyDescent="0.2">
      <c r="A18" s="9">
        <v>12</v>
      </c>
      <c r="B18" s="5" t="s">
        <v>367</v>
      </c>
      <c r="C18" s="241">
        <v>132</v>
      </c>
      <c r="D18" s="330"/>
    </row>
    <row r="19" spans="1:4" x14ac:dyDescent="0.2">
      <c r="A19" s="9">
        <v>13</v>
      </c>
      <c r="B19" s="5" t="s">
        <v>368</v>
      </c>
      <c r="C19" s="241">
        <v>131</v>
      </c>
      <c r="D19" s="330"/>
    </row>
    <row r="20" spans="1:4" x14ac:dyDescent="0.2">
      <c r="A20" s="9">
        <v>14</v>
      </c>
      <c r="B20" s="5" t="s">
        <v>369</v>
      </c>
      <c r="C20" s="241">
        <v>119</v>
      </c>
      <c r="D20" s="330"/>
    </row>
    <row r="21" spans="1:4" x14ac:dyDescent="0.2">
      <c r="A21" s="9">
        <v>15</v>
      </c>
      <c r="B21" s="5" t="s">
        <v>370</v>
      </c>
      <c r="C21" s="241">
        <v>118</v>
      </c>
      <c r="D21" s="330"/>
    </row>
    <row r="22" spans="1:4" x14ac:dyDescent="0.2">
      <c r="A22" s="9">
        <v>16</v>
      </c>
      <c r="B22" s="5" t="s">
        <v>371</v>
      </c>
      <c r="C22" s="241">
        <v>113</v>
      </c>
      <c r="D22" s="330"/>
    </row>
    <row r="23" spans="1:4" x14ac:dyDescent="0.2">
      <c r="A23" s="9">
        <v>17</v>
      </c>
      <c r="B23" s="5" t="s">
        <v>372</v>
      </c>
      <c r="C23" s="241">
        <v>110</v>
      </c>
      <c r="D23" s="330"/>
    </row>
    <row r="24" spans="1:4" x14ac:dyDescent="0.2">
      <c r="A24" s="9">
        <v>18</v>
      </c>
      <c r="B24" s="5" t="s">
        <v>373</v>
      </c>
      <c r="C24" s="241">
        <v>102</v>
      </c>
      <c r="D24" s="330"/>
    </row>
    <row r="25" spans="1:4" x14ac:dyDescent="0.2">
      <c r="A25" s="9">
        <v>19</v>
      </c>
      <c r="B25" s="5" t="s">
        <v>374</v>
      </c>
      <c r="C25" s="241">
        <v>100</v>
      </c>
      <c r="D25" s="330"/>
    </row>
    <row r="26" spans="1:4" x14ac:dyDescent="0.2">
      <c r="A26" s="9">
        <v>20</v>
      </c>
      <c r="B26" s="5" t="s">
        <v>375</v>
      </c>
      <c r="C26" s="241">
        <v>85</v>
      </c>
      <c r="D26" s="15"/>
    </row>
    <row r="27" spans="1:4" x14ac:dyDescent="0.2">
      <c r="A27" s="9">
        <v>21</v>
      </c>
      <c r="B27" s="5" t="s">
        <v>376</v>
      </c>
      <c r="C27" s="241">
        <v>78</v>
      </c>
      <c r="D27" s="15"/>
    </row>
    <row r="28" spans="1:4" x14ac:dyDescent="0.2">
      <c r="A28" s="9">
        <v>22</v>
      </c>
      <c r="B28" s="159" t="s">
        <v>377</v>
      </c>
      <c r="C28" s="241">
        <v>69</v>
      </c>
      <c r="D28" s="330"/>
    </row>
    <row r="29" spans="1:4" x14ac:dyDescent="0.2">
      <c r="A29" s="9">
        <v>23</v>
      </c>
      <c r="B29" s="159" t="s">
        <v>378</v>
      </c>
      <c r="C29" s="241">
        <v>67</v>
      </c>
      <c r="D29" s="330"/>
    </row>
    <row r="30" spans="1:4" x14ac:dyDescent="0.2">
      <c r="A30" s="9">
        <v>24</v>
      </c>
      <c r="B30" s="159" t="s">
        <v>379</v>
      </c>
      <c r="C30" s="241">
        <v>66</v>
      </c>
      <c r="D30" s="330"/>
    </row>
    <row r="31" spans="1:4" x14ac:dyDescent="0.2">
      <c r="A31" s="9">
        <v>25</v>
      </c>
      <c r="B31" s="159" t="s">
        <v>380</v>
      </c>
      <c r="C31" s="241">
        <v>61</v>
      </c>
      <c r="D31" s="330"/>
    </row>
    <row r="32" spans="1:4" x14ac:dyDescent="0.2">
      <c r="A32" s="9">
        <v>26</v>
      </c>
      <c r="B32" s="209" t="s">
        <v>381</v>
      </c>
      <c r="C32" s="241">
        <v>58</v>
      </c>
      <c r="D32" s="330"/>
    </row>
    <row r="33" spans="1:4" x14ac:dyDescent="0.2">
      <c r="A33" s="9">
        <v>27</v>
      </c>
      <c r="B33" s="159" t="s">
        <v>382</v>
      </c>
      <c r="C33" s="241">
        <v>55</v>
      </c>
      <c r="D33" s="330"/>
    </row>
    <row r="34" spans="1:4" x14ac:dyDescent="0.2">
      <c r="A34" s="9">
        <v>28</v>
      </c>
      <c r="B34" s="159" t="s">
        <v>383</v>
      </c>
      <c r="C34" s="241">
        <v>51</v>
      </c>
      <c r="D34" s="330"/>
    </row>
    <row r="35" spans="1:4" x14ac:dyDescent="0.2">
      <c r="A35" s="9">
        <v>29</v>
      </c>
      <c r="B35" s="159" t="s">
        <v>384</v>
      </c>
      <c r="C35" s="241">
        <v>48</v>
      </c>
      <c r="D35" s="330"/>
    </row>
    <row r="36" spans="1:4" x14ac:dyDescent="0.2">
      <c r="A36" s="9">
        <v>30</v>
      </c>
      <c r="B36" s="209" t="s">
        <v>385</v>
      </c>
      <c r="C36" s="241">
        <v>48</v>
      </c>
      <c r="D36" s="330"/>
    </row>
    <row r="37" spans="1:4" x14ac:dyDescent="0.2">
      <c r="A37" s="9">
        <v>31</v>
      </c>
      <c r="B37" s="159" t="s">
        <v>386</v>
      </c>
      <c r="C37" s="241">
        <v>47</v>
      </c>
      <c r="D37" s="330"/>
    </row>
    <row r="38" spans="1:4" x14ac:dyDescent="0.2">
      <c r="A38" s="9">
        <v>32</v>
      </c>
      <c r="B38" s="159" t="s">
        <v>387</v>
      </c>
      <c r="C38" s="241">
        <v>46</v>
      </c>
      <c r="D38" s="330"/>
    </row>
    <row r="39" spans="1:4" x14ac:dyDescent="0.2">
      <c r="A39" s="9">
        <v>33</v>
      </c>
      <c r="B39" s="159" t="s">
        <v>388</v>
      </c>
      <c r="C39" s="241">
        <v>46</v>
      </c>
      <c r="D39" s="330"/>
    </row>
    <row r="40" spans="1:4" x14ac:dyDescent="0.2">
      <c r="A40" s="9">
        <v>34</v>
      </c>
      <c r="B40" s="159" t="s">
        <v>389</v>
      </c>
      <c r="C40" s="241">
        <v>45</v>
      </c>
      <c r="D40" s="330"/>
    </row>
    <row r="41" spans="1:4" x14ac:dyDescent="0.2">
      <c r="A41" s="9">
        <v>35</v>
      </c>
      <c r="B41" s="159" t="s">
        <v>390</v>
      </c>
      <c r="C41" s="241">
        <v>44</v>
      </c>
      <c r="D41" s="330"/>
    </row>
    <row r="42" spans="1:4" x14ac:dyDescent="0.2">
      <c r="A42" s="9">
        <v>36</v>
      </c>
      <c r="B42" s="159" t="s">
        <v>391</v>
      </c>
      <c r="C42" s="241">
        <v>43</v>
      </c>
      <c r="D42" s="330"/>
    </row>
    <row r="43" spans="1:4" x14ac:dyDescent="0.2">
      <c r="A43" s="9">
        <v>37</v>
      </c>
      <c r="B43" s="159" t="s">
        <v>392</v>
      </c>
      <c r="C43" s="241">
        <v>43</v>
      </c>
      <c r="D43" s="330"/>
    </row>
    <row r="44" spans="1:4" x14ac:dyDescent="0.2">
      <c r="A44" s="9">
        <v>38</v>
      </c>
      <c r="B44" s="159" t="s">
        <v>393</v>
      </c>
      <c r="C44" s="241">
        <v>41</v>
      </c>
      <c r="D44" s="330"/>
    </row>
    <row r="45" spans="1:4" x14ac:dyDescent="0.2">
      <c r="A45" s="9">
        <v>39</v>
      </c>
      <c r="B45" s="159" t="s">
        <v>394</v>
      </c>
      <c r="C45" s="241">
        <v>40</v>
      </c>
      <c r="D45" s="330"/>
    </row>
    <row r="46" spans="1:4" x14ac:dyDescent="0.2">
      <c r="A46" s="9">
        <v>40</v>
      </c>
      <c r="B46" s="159" t="s">
        <v>395</v>
      </c>
      <c r="C46" s="241">
        <v>39</v>
      </c>
      <c r="D46" s="330"/>
    </row>
    <row r="47" spans="1:4" x14ac:dyDescent="0.2">
      <c r="A47" s="9">
        <v>41</v>
      </c>
      <c r="B47" s="209" t="s">
        <v>396</v>
      </c>
      <c r="C47" s="334">
        <v>39</v>
      </c>
      <c r="D47" s="330"/>
    </row>
    <row r="48" spans="1:4" x14ac:dyDescent="0.2">
      <c r="A48" s="9">
        <v>42</v>
      </c>
      <c r="B48" t="s">
        <v>397</v>
      </c>
      <c r="C48" s="334">
        <v>38</v>
      </c>
      <c r="D48" s="330"/>
    </row>
    <row r="49" spans="1:11" x14ac:dyDescent="0.2">
      <c r="A49" s="9">
        <v>43</v>
      </c>
      <c r="B49" s="335" t="s">
        <v>398</v>
      </c>
      <c r="C49" s="336">
        <v>38</v>
      </c>
      <c r="D49" s="330"/>
    </row>
    <row r="50" spans="1:11" x14ac:dyDescent="0.2">
      <c r="A50" s="9">
        <v>44</v>
      </c>
      <c r="B50" s="335" t="s">
        <v>399</v>
      </c>
      <c r="C50" s="336">
        <v>37</v>
      </c>
      <c r="D50" s="330"/>
    </row>
    <row r="51" spans="1:11" x14ac:dyDescent="0.2">
      <c r="A51" s="9">
        <v>45</v>
      </c>
      <c r="B51" s="335" t="s">
        <v>400</v>
      </c>
      <c r="C51" s="336">
        <v>37</v>
      </c>
      <c r="D51" s="330"/>
    </row>
    <row r="52" spans="1:11" x14ac:dyDescent="0.2">
      <c r="A52" s="9">
        <v>46</v>
      </c>
      <c r="B52" s="335" t="s">
        <v>401</v>
      </c>
      <c r="C52" s="336">
        <v>36</v>
      </c>
      <c r="D52" s="330"/>
    </row>
    <row r="53" spans="1:11" x14ac:dyDescent="0.2">
      <c r="A53" s="9">
        <v>47</v>
      </c>
      <c r="B53" s="335" t="s">
        <v>402</v>
      </c>
      <c r="C53" s="336">
        <v>34</v>
      </c>
      <c r="D53" s="330"/>
    </row>
    <row r="54" spans="1:11" x14ac:dyDescent="0.2">
      <c r="A54" s="9">
        <v>48</v>
      </c>
      <c r="B54" s="335" t="s">
        <v>403</v>
      </c>
      <c r="C54" s="336">
        <v>34</v>
      </c>
      <c r="D54" s="330"/>
    </row>
    <row r="55" spans="1:11" x14ac:dyDescent="0.2">
      <c r="A55" s="9">
        <v>49</v>
      </c>
      <c r="B55" s="335" t="s">
        <v>404</v>
      </c>
      <c r="C55" s="336">
        <v>33</v>
      </c>
      <c r="D55" s="330"/>
    </row>
    <row r="56" spans="1:11" x14ac:dyDescent="0.2">
      <c r="A56" s="9">
        <v>50</v>
      </c>
      <c r="B56" s="335" t="s">
        <v>405</v>
      </c>
      <c r="C56" s="336">
        <v>33</v>
      </c>
      <c r="D56" s="330"/>
    </row>
    <row r="57" spans="1:11" ht="20.25" customHeight="1" x14ac:dyDescent="0.2">
      <c r="A57" s="62"/>
      <c r="B57" s="62"/>
      <c r="C57" s="63"/>
      <c r="D57" s="63" t="s">
        <v>137</v>
      </c>
    </row>
    <row r="58" spans="1:11" ht="15" customHeight="1" x14ac:dyDescent="0.2">
      <c r="A58" s="12" t="s">
        <v>97</v>
      </c>
      <c r="K58" s="160"/>
    </row>
    <row r="59" spans="1:11" x14ac:dyDescent="0.2">
      <c r="A59" s="10" t="s">
        <v>406</v>
      </c>
      <c r="B59" s="10"/>
      <c r="C59" s="47"/>
      <c r="D59" s="10"/>
      <c r="K59" s="161"/>
    </row>
    <row r="60" spans="1:11" x14ac:dyDescent="0.2">
      <c r="A60" s="10" t="s">
        <v>407</v>
      </c>
      <c r="B60" s="10"/>
      <c r="C60" s="10"/>
      <c r="D60" s="10"/>
      <c r="K60" s="49"/>
    </row>
    <row r="61" spans="1:11" x14ac:dyDescent="0.2">
      <c r="A61" s="10" t="s">
        <v>408</v>
      </c>
      <c r="B61" s="10"/>
      <c r="C61" s="10"/>
      <c r="D61" s="10"/>
    </row>
    <row r="62" spans="1:11" x14ac:dyDescent="0.2">
      <c r="A62" s="10"/>
      <c r="B62" s="10"/>
      <c r="C62" s="10"/>
      <c r="D62" s="10"/>
    </row>
  </sheetData>
  <hyperlinks>
    <hyperlink ref="D1" location="Contents!A1" display="Contents" xr:uid="{01D4AEBF-63C9-449C-9C48-88B8D6A45592}"/>
    <hyperlink ref="D2" location="Notes!A1" display="Notes" xr:uid="{E4FBEFFB-1224-43E1-8C51-DC22689E34DA}"/>
  </hyperlinks>
  <pageMargins left="0.7" right="0.7" top="0.75" bottom="0.75" header="0.3" footer="0.3"/>
  <pageSetup paperSize="9"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C50A9-1006-4E26-8225-9895A3F44A71}">
  <dimension ref="A1:E62"/>
  <sheetViews>
    <sheetView workbookViewId="0">
      <selection activeCell="D6" sqref="D6"/>
    </sheetView>
  </sheetViews>
  <sheetFormatPr defaultColWidth="8.77734375" defaultRowHeight="15" x14ac:dyDescent="0.2"/>
  <cols>
    <col min="1" max="1" width="10.21875" style="5" customWidth="1"/>
    <col min="2" max="2" width="44.77734375" style="5" customWidth="1"/>
    <col min="3" max="3" width="14.77734375" style="5" customWidth="1"/>
    <col min="4" max="4" width="23.77734375" style="5" customWidth="1"/>
    <col min="5" max="16384" width="8.77734375" style="5"/>
  </cols>
  <sheetData>
    <row r="1" spans="1:5" ht="15.75" x14ac:dyDescent="0.25">
      <c r="A1" s="6" t="s">
        <v>409</v>
      </c>
      <c r="B1" s="6"/>
      <c r="C1" s="6"/>
      <c r="D1" s="70" t="s">
        <v>122</v>
      </c>
      <c r="E1" s="6"/>
    </row>
    <row r="2" spans="1:5" x14ac:dyDescent="0.2">
      <c r="A2" s="19">
        <v>2025</v>
      </c>
      <c r="B2" s="7"/>
      <c r="C2" s="7"/>
      <c r="D2" s="88" t="s">
        <v>97</v>
      </c>
      <c r="E2" s="8"/>
    </row>
    <row r="3" spans="1:5" x14ac:dyDescent="0.2">
      <c r="A3" s="19" t="s">
        <v>349</v>
      </c>
      <c r="B3" s="7"/>
      <c r="C3" s="70"/>
      <c r="D3" s="8"/>
    </row>
    <row r="4" spans="1:5" s="34" customFormat="1" x14ac:dyDescent="0.2">
      <c r="A4" s="19" t="s">
        <v>407</v>
      </c>
      <c r="B4" s="89"/>
      <c r="C4" s="88"/>
      <c r="D4" s="64"/>
    </row>
    <row r="5" spans="1:5" ht="30" x14ac:dyDescent="0.25">
      <c r="A5" s="94" t="s">
        <v>351</v>
      </c>
      <c r="B5" s="177" t="s">
        <v>352</v>
      </c>
      <c r="C5" s="259" t="s">
        <v>410</v>
      </c>
      <c r="D5" s="130" t="s">
        <v>411</v>
      </c>
    </row>
    <row r="6" spans="1:5" x14ac:dyDescent="0.2">
      <c r="A6" s="294"/>
      <c r="B6" s="337" t="s">
        <v>355</v>
      </c>
      <c r="C6" s="338">
        <f>SUM(C7:C56)</f>
        <v>1842</v>
      </c>
      <c r="D6" s="236">
        <f>Table2.3b[[#This Row],[Patents granted]]/'Table 1'!J7</f>
        <v>0.223869713174526</v>
      </c>
    </row>
    <row r="7" spans="1:5" x14ac:dyDescent="0.2">
      <c r="A7" s="178">
        <v>1</v>
      </c>
      <c r="B7" s="5" t="s">
        <v>357</v>
      </c>
      <c r="C7" s="5">
        <v>161</v>
      </c>
      <c r="D7" s="330"/>
    </row>
    <row r="8" spans="1:5" x14ac:dyDescent="0.2">
      <c r="A8" s="178">
        <v>2</v>
      </c>
      <c r="B8" s="5" t="s">
        <v>356</v>
      </c>
      <c r="C8" s="5">
        <v>105</v>
      </c>
      <c r="D8" s="330"/>
    </row>
    <row r="9" spans="1:5" x14ac:dyDescent="0.2">
      <c r="A9" s="178">
        <v>3</v>
      </c>
      <c r="B9" s="5" t="s">
        <v>360</v>
      </c>
      <c r="C9" s="5">
        <v>104</v>
      </c>
      <c r="D9" s="330"/>
    </row>
    <row r="10" spans="1:5" x14ac:dyDescent="0.2">
      <c r="A10" s="178">
        <v>4</v>
      </c>
      <c r="B10" s="5" t="s">
        <v>364</v>
      </c>
      <c r="C10" s="5">
        <v>93</v>
      </c>
      <c r="D10" s="330"/>
    </row>
    <row r="11" spans="1:5" x14ac:dyDescent="0.2">
      <c r="A11" s="178">
        <v>5</v>
      </c>
      <c r="B11" s="5" t="s">
        <v>412</v>
      </c>
      <c r="C11" s="5">
        <v>86</v>
      </c>
      <c r="D11" s="330"/>
    </row>
    <row r="12" spans="1:5" x14ac:dyDescent="0.2">
      <c r="A12" s="178">
        <v>6</v>
      </c>
      <c r="B12" s="5" t="s">
        <v>365</v>
      </c>
      <c r="C12" s="5">
        <v>78</v>
      </c>
      <c r="D12" s="330"/>
    </row>
    <row r="13" spans="1:5" x14ac:dyDescent="0.2">
      <c r="A13" s="178">
        <v>7</v>
      </c>
      <c r="B13" s="5" t="s">
        <v>363</v>
      </c>
      <c r="C13" s="5">
        <v>70</v>
      </c>
      <c r="D13" s="330"/>
    </row>
    <row r="14" spans="1:5" x14ac:dyDescent="0.2">
      <c r="A14" s="178">
        <v>8</v>
      </c>
      <c r="B14" s="5" t="s">
        <v>366</v>
      </c>
      <c r="C14" s="5">
        <v>64</v>
      </c>
      <c r="D14" s="330"/>
    </row>
    <row r="15" spans="1:5" ht="18.75" customHeight="1" x14ac:dyDescent="0.2">
      <c r="A15" s="178">
        <v>9</v>
      </c>
      <c r="B15" s="5" t="s">
        <v>378</v>
      </c>
      <c r="C15" s="5">
        <v>53</v>
      </c>
      <c r="D15" s="330"/>
    </row>
    <row r="16" spans="1:5" x14ac:dyDescent="0.2">
      <c r="A16" s="178">
        <v>10</v>
      </c>
      <c r="B16" s="5" t="s">
        <v>413</v>
      </c>
      <c r="C16" s="5">
        <v>51</v>
      </c>
      <c r="D16" s="330"/>
    </row>
    <row r="17" spans="1:4" x14ac:dyDescent="0.2">
      <c r="A17" s="178">
        <v>11</v>
      </c>
      <c r="B17" s="5" t="s">
        <v>386</v>
      </c>
      <c r="C17" s="5">
        <v>48</v>
      </c>
      <c r="D17" s="330"/>
    </row>
    <row r="18" spans="1:4" x14ac:dyDescent="0.2">
      <c r="A18" s="178">
        <v>12</v>
      </c>
      <c r="B18" s="5" t="s">
        <v>387</v>
      </c>
      <c r="C18" s="5">
        <v>44</v>
      </c>
      <c r="D18" s="330"/>
    </row>
    <row r="19" spans="1:4" x14ac:dyDescent="0.2">
      <c r="A19" s="178">
        <v>13</v>
      </c>
      <c r="B19" s="5" t="s">
        <v>369</v>
      </c>
      <c r="C19" s="5">
        <v>41</v>
      </c>
      <c r="D19" s="330"/>
    </row>
    <row r="20" spans="1:4" x14ac:dyDescent="0.2">
      <c r="A20" s="178">
        <v>14</v>
      </c>
      <c r="B20" s="5" t="s">
        <v>361</v>
      </c>
      <c r="C20" s="5">
        <v>40</v>
      </c>
      <c r="D20" s="330"/>
    </row>
    <row r="21" spans="1:4" x14ac:dyDescent="0.2">
      <c r="A21" s="178">
        <v>15</v>
      </c>
      <c r="B21" s="5" t="s">
        <v>414</v>
      </c>
      <c r="C21" s="5">
        <v>34</v>
      </c>
      <c r="D21" s="330"/>
    </row>
    <row r="22" spans="1:4" x14ac:dyDescent="0.2">
      <c r="A22" s="178">
        <v>16</v>
      </c>
      <c r="B22" s="5" t="s">
        <v>403</v>
      </c>
      <c r="C22" s="5">
        <v>33</v>
      </c>
      <c r="D22" s="330"/>
    </row>
    <row r="23" spans="1:4" x14ac:dyDescent="0.2">
      <c r="A23" s="178">
        <v>17</v>
      </c>
      <c r="B23" s="5" t="s">
        <v>415</v>
      </c>
      <c r="C23" s="5">
        <v>32</v>
      </c>
      <c r="D23" s="330"/>
    </row>
    <row r="24" spans="1:4" x14ac:dyDescent="0.2">
      <c r="A24" s="178">
        <v>18</v>
      </c>
      <c r="B24" s="5" t="s">
        <v>416</v>
      </c>
      <c r="C24" s="5">
        <v>32</v>
      </c>
      <c r="D24" s="330"/>
    </row>
    <row r="25" spans="1:4" x14ac:dyDescent="0.2">
      <c r="A25" s="178">
        <v>19</v>
      </c>
      <c r="B25" s="5" t="s">
        <v>417</v>
      </c>
      <c r="C25" s="5">
        <v>31</v>
      </c>
      <c r="D25" s="330"/>
    </row>
    <row r="26" spans="1:4" x14ac:dyDescent="0.2">
      <c r="A26" s="178">
        <v>20</v>
      </c>
      <c r="B26" s="5" t="s">
        <v>418</v>
      </c>
      <c r="C26" s="5">
        <v>31</v>
      </c>
      <c r="D26" s="330"/>
    </row>
    <row r="27" spans="1:4" x14ac:dyDescent="0.2">
      <c r="A27" s="178">
        <v>21</v>
      </c>
      <c r="B27" s="5" t="s">
        <v>396</v>
      </c>
      <c r="C27" s="5">
        <v>30</v>
      </c>
      <c r="D27" s="330"/>
    </row>
    <row r="28" spans="1:4" x14ac:dyDescent="0.2">
      <c r="A28" s="178">
        <v>22</v>
      </c>
      <c r="B28" s="5" t="s">
        <v>397</v>
      </c>
      <c r="C28" s="5">
        <v>28</v>
      </c>
      <c r="D28" s="339"/>
    </row>
    <row r="29" spans="1:4" x14ac:dyDescent="0.2">
      <c r="A29" s="178">
        <v>23</v>
      </c>
      <c r="B29" s="5" t="s">
        <v>419</v>
      </c>
      <c r="C29" s="5">
        <v>28</v>
      </c>
      <c r="D29" s="339"/>
    </row>
    <row r="30" spans="1:4" x14ac:dyDescent="0.2">
      <c r="A30" s="178">
        <v>24</v>
      </c>
      <c r="B30" s="5" t="s">
        <v>420</v>
      </c>
      <c r="C30" s="5">
        <v>26</v>
      </c>
      <c r="D30" s="339"/>
    </row>
    <row r="31" spans="1:4" x14ac:dyDescent="0.2">
      <c r="A31" s="178">
        <v>25</v>
      </c>
      <c r="B31" s="5" t="s">
        <v>385</v>
      </c>
      <c r="C31" s="5">
        <v>26</v>
      </c>
      <c r="D31" s="330"/>
    </row>
    <row r="32" spans="1:4" x14ac:dyDescent="0.2">
      <c r="A32" s="178">
        <v>26</v>
      </c>
      <c r="B32" s="5" t="s">
        <v>421</v>
      </c>
      <c r="C32" s="5">
        <v>26</v>
      </c>
      <c r="D32" s="330"/>
    </row>
    <row r="33" spans="1:4" x14ac:dyDescent="0.2">
      <c r="A33" s="178">
        <v>27</v>
      </c>
      <c r="B33" s="5" t="s">
        <v>422</v>
      </c>
      <c r="C33" s="5">
        <v>25</v>
      </c>
      <c r="D33" s="330"/>
    </row>
    <row r="34" spans="1:4" x14ac:dyDescent="0.2">
      <c r="A34" s="178">
        <v>28</v>
      </c>
      <c r="B34" s="5" t="s">
        <v>390</v>
      </c>
      <c r="C34" s="5">
        <v>25</v>
      </c>
      <c r="D34" s="330"/>
    </row>
    <row r="35" spans="1:4" x14ac:dyDescent="0.2">
      <c r="A35" s="178">
        <v>29</v>
      </c>
      <c r="B35" s="5" t="s">
        <v>423</v>
      </c>
      <c r="C35" s="5">
        <v>24</v>
      </c>
      <c r="D35" s="330"/>
    </row>
    <row r="36" spans="1:4" x14ac:dyDescent="0.2">
      <c r="A36" s="178">
        <v>30</v>
      </c>
      <c r="B36" s="5" t="s">
        <v>424</v>
      </c>
      <c r="C36" s="5">
        <v>22</v>
      </c>
      <c r="D36" s="330"/>
    </row>
    <row r="37" spans="1:4" x14ac:dyDescent="0.2">
      <c r="A37" s="178">
        <v>31</v>
      </c>
      <c r="B37" s="5" t="s">
        <v>425</v>
      </c>
      <c r="C37" s="5">
        <v>22</v>
      </c>
      <c r="D37" s="330"/>
    </row>
    <row r="38" spans="1:4" x14ac:dyDescent="0.2">
      <c r="A38" s="178">
        <v>32</v>
      </c>
      <c r="B38" s="5" t="s">
        <v>382</v>
      </c>
      <c r="C38" s="5">
        <v>21</v>
      </c>
      <c r="D38" s="330"/>
    </row>
    <row r="39" spans="1:4" x14ac:dyDescent="0.2">
      <c r="A39" s="178">
        <v>33</v>
      </c>
      <c r="B39" s="5" t="s">
        <v>381</v>
      </c>
      <c r="C39" s="5">
        <v>21</v>
      </c>
      <c r="D39" s="330"/>
    </row>
    <row r="40" spans="1:4" x14ac:dyDescent="0.2">
      <c r="A40" s="178">
        <v>34</v>
      </c>
      <c r="B40" s="5" t="s">
        <v>362</v>
      </c>
      <c r="C40" s="5">
        <v>21</v>
      </c>
      <c r="D40" s="330"/>
    </row>
    <row r="41" spans="1:4" x14ac:dyDescent="0.2">
      <c r="A41" s="178">
        <v>35</v>
      </c>
      <c r="B41" s="5" t="s">
        <v>426</v>
      </c>
      <c r="C41" s="5">
        <v>20</v>
      </c>
      <c r="D41" s="330"/>
    </row>
    <row r="42" spans="1:4" x14ac:dyDescent="0.2">
      <c r="A42" s="178">
        <v>36</v>
      </c>
      <c r="B42" s="5" t="s">
        <v>379</v>
      </c>
      <c r="C42" s="5">
        <v>20</v>
      </c>
      <c r="D42" s="330"/>
    </row>
    <row r="43" spans="1:4" x14ac:dyDescent="0.2">
      <c r="A43" s="178">
        <v>37</v>
      </c>
      <c r="B43" s="5" t="s">
        <v>427</v>
      </c>
      <c r="C43" s="5">
        <v>19</v>
      </c>
      <c r="D43" s="330"/>
    </row>
    <row r="44" spans="1:4" x14ac:dyDescent="0.2">
      <c r="A44" s="178">
        <v>38</v>
      </c>
      <c r="B44" s="5" t="s">
        <v>428</v>
      </c>
      <c r="C44" s="5">
        <v>19</v>
      </c>
      <c r="D44" s="330"/>
    </row>
    <row r="45" spans="1:4" x14ac:dyDescent="0.2">
      <c r="A45" s="178">
        <v>39</v>
      </c>
      <c r="B45" t="s">
        <v>429</v>
      </c>
      <c r="C45" s="5">
        <v>18</v>
      </c>
      <c r="D45" s="330"/>
    </row>
    <row r="46" spans="1:4" x14ac:dyDescent="0.2">
      <c r="A46" s="178">
        <v>40</v>
      </c>
      <c r="B46" s="5" t="s">
        <v>393</v>
      </c>
      <c r="C46" s="5">
        <v>18</v>
      </c>
      <c r="D46" s="330"/>
    </row>
    <row r="47" spans="1:4" x14ac:dyDescent="0.2">
      <c r="A47" s="178">
        <v>41</v>
      </c>
      <c r="B47" s="5" t="s">
        <v>430</v>
      </c>
      <c r="C47" s="5">
        <v>17</v>
      </c>
      <c r="D47" s="330"/>
    </row>
    <row r="48" spans="1:4" x14ac:dyDescent="0.2">
      <c r="A48" s="178">
        <v>42</v>
      </c>
      <c r="B48" s="5" t="s">
        <v>391</v>
      </c>
      <c r="C48" s="5">
        <v>16</v>
      </c>
      <c r="D48" s="330"/>
    </row>
    <row r="49" spans="1:4" x14ac:dyDescent="0.2">
      <c r="A49" s="178">
        <v>43</v>
      </c>
      <c r="B49" s="5" t="s">
        <v>404</v>
      </c>
      <c r="C49" s="5">
        <v>16</v>
      </c>
      <c r="D49" s="330"/>
    </row>
    <row r="50" spans="1:4" x14ac:dyDescent="0.2">
      <c r="A50" s="178">
        <v>44</v>
      </c>
      <c r="B50" s="5" t="s">
        <v>431</v>
      </c>
      <c r="C50" s="5">
        <v>15</v>
      </c>
      <c r="D50" s="330"/>
    </row>
    <row r="51" spans="1:4" x14ac:dyDescent="0.2">
      <c r="A51" s="178">
        <v>45</v>
      </c>
      <c r="B51" s="5" t="s">
        <v>392</v>
      </c>
      <c r="C51" s="5">
        <v>15</v>
      </c>
      <c r="D51" s="330"/>
    </row>
    <row r="52" spans="1:4" x14ac:dyDescent="0.2">
      <c r="A52" s="178">
        <v>46</v>
      </c>
      <c r="B52" s="5" t="s">
        <v>432</v>
      </c>
      <c r="C52" s="5">
        <v>15</v>
      </c>
      <c r="D52" s="330"/>
    </row>
    <row r="53" spans="1:4" x14ac:dyDescent="0.2">
      <c r="A53" s="178">
        <v>47</v>
      </c>
      <c r="B53" s="5" t="s">
        <v>433</v>
      </c>
      <c r="C53" s="5">
        <v>15</v>
      </c>
      <c r="D53" s="330"/>
    </row>
    <row r="54" spans="1:4" x14ac:dyDescent="0.2">
      <c r="A54" s="178">
        <v>48</v>
      </c>
      <c r="B54" s="5" t="s">
        <v>434</v>
      </c>
      <c r="C54" s="5">
        <v>15</v>
      </c>
      <c r="D54" s="330"/>
    </row>
    <row r="55" spans="1:4" x14ac:dyDescent="0.2">
      <c r="A55" s="178">
        <v>49</v>
      </c>
      <c r="B55" s="5" t="s">
        <v>435</v>
      </c>
      <c r="C55" s="5">
        <v>14</v>
      </c>
      <c r="D55" s="330"/>
    </row>
    <row r="56" spans="1:4" x14ac:dyDescent="0.2">
      <c r="A56" s="178">
        <v>50</v>
      </c>
      <c r="B56" s="5" t="s">
        <v>436</v>
      </c>
      <c r="C56" s="5">
        <v>14</v>
      </c>
      <c r="D56" s="330"/>
    </row>
    <row r="57" spans="1:4" x14ac:dyDescent="0.2">
      <c r="A57" s="62"/>
      <c r="B57" s="62"/>
      <c r="C57" s="63"/>
      <c r="D57" s="63" t="s">
        <v>137</v>
      </c>
    </row>
    <row r="58" spans="1:4" x14ac:dyDescent="0.2">
      <c r="A58" s="12" t="s">
        <v>97</v>
      </c>
      <c r="B58" s="10"/>
      <c r="C58" s="10"/>
      <c r="D58" s="10"/>
    </row>
    <row r="59" spans="1:4" x14ac:dyDescent="0.2">
      <c r="A59" s="10" t="s">
        <v>406</v>
      </c>
      <c r="B59" s="10"/>
      <c r="C59" s="47"/>
      <c r="D59" s="10"/>
    </row>
    <row r="60" spans="1:4" x14ac:dyDescent="0.2">
      <c r="A60" s="10" t="s">
        <v>407</v>
      </c>
      <c r="B60" s="10"/>
      <c r="C60" s="10"/>
      <c r="D60" s="10"/>
    </row>
    <row r="61" spans="1:4" x14ac:dyDescent="0.2">
      <c r="A61" s="10" t="s">
        <v>408</v>
      </c>
      <c r="B61" s="10"/>
      <c r="C61" s="10"/>
      <c r="D61" s="10"/>
    </row>
    <row r="62" spans="1:4" x14ac:dyDescent="0.2">
      <c r="A62" s="10"/>
      <c r="B62" s="10"/>
      <c r="C62" s="10"/>
      <c r="D62" s="10"/>
    </row>
  </sheetData>
  <conditionalFormatting sqref="D6">
    <cfRule type="cellIs" dxfId="2" priority="1" operator="equal">
      <formula>"N/A"</formula>
    </cfRule>
    <cfRule type="cellIs" dxfId="1" priority="2" operator="equal">
      <formula>"N"</formula>
    </cfRule>
    <cfRule type="cellIs" dxfId="0" priority="3" operator="equal">
      <formula>"Y"</formula>
    </cfRule>
  </conditionalFormatting>
  <hyperlinks>
    <hyperlink ref="D1" location="Contents!A1" display="Contents" xr:uid="{D147242F-2DE8-4B40-89AF-B11F4EDDA184}"/>
    <hyperlink ref="D2" location="Notes!A1" display="Notes" xr:uid="{B1B1D33B-90EA-4B5F-B525-B2234F385779}"/>
  </hyperlinks>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525DD0C14973443869D64BB7A8048CA" ma:contentTypeVersion="25" ma:contentTypeDescription="Create a new document." ma:contentTypeScope="" ma:versionID="c12a6524c70bfacf0439a4784946bfa9">
  <xsd:schema xmlns:xsd="http://www.w3.org/2001/XMLSchema" xmlns:xs="http://www.w3.org/2001/XMLSchema" xmlns:p="http://schemas.microsoft.com/office/2006/metadata/properties" xmlns:ns2="a8f2d2d4-8539-4ae4-b3bc-44be163dbcf7" xmlns:ns3="e9770df2-940a-4175-a451-1b112ec82e59" targetNamespace="http://schemas.microsoft.com/office/2006/metadata/properties" ma:root="true" ma:fieldsID="2b16d965faaa96816a7221ab38b26f4e" ns2:_="" ns3:_="">
    <xsd:import namespace="a8f2d2d4-8539-4ae4-b3bc-44be163dbcf7"/>
    <xsd:import namespace="e9770df2-940a-4175-a451-1b112ec82e5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Stay_x002f_Move_x002f_Delete" minOccurs="0"/>
                <xsd:element ref="ns2:Retain_x002f_Reviewdate" minOccurs="0"/>
                <xsd:element ref="ns2:Retention7YearsfromCreated" minOccurs="0"/>
                <xsd:element ref="ns2:MediaServiceSearchProperties" minOccurs="0"/>
                <xsd:element ref="ns2:RightsType" minOccurs="0"/>
                <xsd:element ref="ns2:ProjectName" minOccurs="0"/>
                <xsd:element ref="ns2:record" minOccurs="0"/>
                <xsd:element ref="ns2:MediaServiceBillingMetadata" minOccurs="0"/>
                <xsd:element ref="ns2:Filena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f2d2d4-8539-4ae4-b3bc-44be163dbc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95a34688-08e3-456b-adb4-99745209ed60"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Stay_x002f_Move_x002f_Delete" ma:index="21" nillable="true" ma:displayName="Stay/Move/Delete" ma:default="New" ma:description="To keep the folders tidy regular review and mark up should be applied" ma:format="Dropdown" ma:indexed="true" ma:internalName="Stay_x002f_Move_x002f_Delete">
      <xsd:simpleType>
        <xsd:restriction base="dms:Choice">
          <xsd:enumeration value="Move to KIB"/>
          <xsd:enumeration value="Move to Archive"/>
          <xsd:enumeration value="Keep on ERE"/>
          <xsd:enumeration value="Delete no longer needed"/>
          <xsd:enumeration value="To be reviewed"/>
          <xsd:enumeration value="New"/>
        </xsd:restriction>
      </xsd:simpleType>
    </xsd:element>
    <xsd:element name="Retain_x002f_Reviewdate" ma:index="22" nillable="true" ma:displayName="Retain/Review date" ma:description="1 Year Review" ma:format="DateOnly" ma:indexed="true" ma:internalName="Retain_x002f_Reviewdate">
      <xsd:simpleType>
        <xsd:restriction base="dms:DateTime"/>
      </xsd:simpleType>
    </xsd:element>
    <xsd:element name="Retention7YearsfromCreated" ma:index="23" nillable="true" ma:displayName="Retention 7 Years from Created" ma:format="DateOnly" ma:internalName="Retention7YearsfromCreated">
      <xsd:simpleType>
        <xsd:restriction base="dms:DateTime"/>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RightsType" ma:index="25" nillable="true" ma:displayName="Rights Type" ma:format="Dropdown" ma:internalName="RightsType">
      <xsd:complexType>
        <xsd:complexContent>
          <xsd:extension base="dms:MultiChoice">
            <xsd:sequence>
              <xsd:element name="Value" maxOccurs="unbounded" minOccurs="0" nillable="true">
                <xsd:simpleType>
                  <xsd:restriction base="dms:Choice">
                    <xsd:enumeration value="Designs"/>
                    <xsd:enumeration value="Trademarks"/>
                    <xsd:enumeration value="Patents"/>
                  </xsd:restriction>
                </xsd:simpleType>
              </xsd:element>
            </xsd:sequence>
          </xsd:extension>
        </xsd:complexContent>
      </xsd:complexType>
    </xsd:element>
    <xsd:element name="ProjectName" ma:index="26" nillable="true" ma:displayName="Project Name" ma:description="Brief name to help search by identifying project" ma:format="Dropdown" ma:internalName="ProjectName">
      <xsd:complexType>
        <xsd:complexContent>
          <xsd:extension base="dms:MultiChoiceFillIn">
            <xsd:sequence>
              <xsd:element name="Value" maxOccurs="unbounded" minOccurs="0" nillable="true">
                <xsd:simpleType>
                  <xsd:union memberTypes="dms:Text">
                    <xsd:simpleType>
                      <xsd:restriction base="dms:Choice">
                        <xsd:enumeration value="fashion"/>
                        <xsd:enumeration value="tmd"/>
                      </xsd:restriction>
                    </xsd:simpleType>
                  </xsd:union>
                </xsd:simpleType>
              </xsd:element>
            </xsd:sequence>
          </xsd:extension>
        </xsd:complexContent>
      </xsd:complexType>
    </xsd:element>
    <xsd:element name="record" ma:index="27" nillable="true" ma:displayName="record" ma:description="Under the document retention framework, this is a record. " ma:format="Dropdown" ma:internalName="record">
      <xsd:simpleType>
        <xsd:restriction base="dms:Choice">
          <xsd:enumeration value="record"/>
          <xsd:enumeration value="Choice 2"/>
          <xsd:enumeration value="Choice 3"/>
        </xsd:restriction>
      </xsd:simpleType>
    </xsd:element>
    <xsd:element name="MediaServiceBillingMetadata" ma:index="28" nillable="true" ma:displayName="MediaServiceBillingMetadata" ma:hidden="true" ma:internalName="MediaServiceBillingMetadata" ma:readOnly="true">
      <xsd:simpleType>
        <xsd:restriction base="dms:Note"/>
      </xsd:simpleType>
    </xsd:element>
    <xsd:element name="Filename" ma:index="29" nillable="true" ma:displayName="File name" ma:description="Work related name" ma:format="Dropdown" ma:internalName="Filenam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9770df2-940a-4175-a451-1b112ec82e59"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f2c23004-2dbc-4549-8d8e-475579524f82}" ma:internalName="TaxCatchAll" ma:showField="CatchAllData" ma:web="e9770df2-940a-4175-a451-1b112ec82e59">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tay_x002f_Move_x002f_Delete xmlns="a8f2d2d4-8539-4ae4-b3bc-44be163dbcf7">New</Stay_x002f_Move_x002f_Delete>
    <Retention7YearsfromCreated xmlns="a8f2d2d4-8539-4ae4-b3bc-44be163dbcf7" xsi:nil="true"/>
    <ProjectName xmlns="a8f2d2d4-8539-4ae4-b3bc-44be163dbcf7" xsi:nil="true"/>
    <SharedWithUsers xmlns="e9770df2-940a-4175-a451-1b112ec82e59">
      <UserInfo>
        <DisplayName>Hannah Hunt</DisplayName>
        <AccountId>219</AccountId>
        <AccountType/>
      </UserInfo>
      <UserInfo>
        <DisplayName>svc-avepoint-0365-pooluser5</DisplayName>
        <AccountId>16</AccountId>
        <AccountType/>
      </UserInfo>
      <UserInfo>
        <DisplayName>Julia Leighton</DisplayName>
        <AccountId>22</AccountId>
        <AccountType/>
      </UserInfo>
      <UserInfo>
        <DisplayName>Stephanie Dales</DisplayName>
        <AccountId>344</AccountId>
        <AccountType/>
      </UserInfo>
      <UserInfo>
        <DisplayName>Lucy Stratton</DisplayName>
        <AccountId>638</AccountId>
        <AccountType/>
      </UserInfo>
      <UserInfo>
        <DisplayName>Pauline Beck</DisplayName>
        <AccountId>484</AccountId>
        <AccountType/>
      </UserInfo>
      <UserInfo>
        <DisplayName>Erich Hou-Richards</DisplayName>
        <AccountId>1639</AccountId>
        <AccountType/>
      </UserInfo>
      <UserInfo>
        <DisplayName>Paul Evans</DisplayName>
        <AccountId>922</AccountId>
        <AccountType/>
      </UserInfo>
      <UserInfo>
        <DisplayName>Jared Stokes</DisplayName>
        <AccountId>543</AccountId>
        <AccountType/>
      </UserInfo>
      <UserInfo>
        <DisplayName>MIBI</DisplayName>
        <AccountId>2334</AccountId>
        <AccountType/>
      </UserInfo>
      <UserInfo>
        <DisplayName>Virag Patel</DisplayName>
        <AccountId>658</AccountId>
        <AccountType/>
      </UserInfo>
    </SharedWithUsers>
    <Retain_x002f_Reviewdate xmlns="a8f2d2d4-8539-4ae4-b3bc-44be163dbcf7" xsi:nil="true"/>
    <lcf76f155ced4ddcb4097134ff3c332f xmlns="a8f2d2d4-8539-4ae4-b3bc-44be163dbcf7">
      <Terms xmlns="http://schemas.microsoft.com/office/infopath/2007/PartnerControls"/>
    </lcf76f155ced4ddcb4097134ff3c332f>
    <TaxCatchAll xmlns="e9770df2-940a-4175-a451-1b112ec82e59" xsi:nil="true"/>
    <RightsType xmlns="a8f2d2d4-8539-4ae4-b3bc-44be163dbcf7" xsi:nil="true"/>
    <record xmlns="a8f2d2d4-8539-4ae4-b3bc-44be163dbcf7" xsi:nil="true"/>
    <Filename xmlns="a8f2d2d4-8539-4ae4-b3bc-44be163dbcf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D920E99-EF69-4BB1-A959-2AFE64C70B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f2d2d4-8539-4ae4-b3bc-44be163dbcf7"/>
    <ds:schemaRef ds:uri="e9770df2-940a-4175-a451-1b112ec82e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A4FE3F5-C012-49CE-91CA-B3E95ED7CDE2}">
  <ds:schemaRefs>
    <ds:schemaRef ds:uri="http://schemas.microsoft.com/office/infopath/2007/PartnerControls"/>
    <ds:schemaRef ds:uri="http://schemas.microsoft.com/office/2006/documentManagement/types"/>
    <ds:schemaRef ds:uri="http://www.w3.org/XML/1998/namespace"/>
    <ds:schemaRef ds:uri="e9770df2-940a-4175-a451-1b112ec82e59"/>
    <ds:schemaRef ds:uri="http://purl.org/dc/elements/1.1/"/>
    <ds:schemaRef ds:uri="http://schemas.openxmlformats.org/package/2006/metadata/core-properties"/>
    <ds:schemaRef ds:uri="a8f2d2d4-8539-4ae4-b3bc-44be163dbcf7"/>
    <ds:schemaRef ds:uri="http://schemas.microsoft.com/office/2006/metadata/properties"/>
    <ds:schemaRef ds:uri="http://purl.org/dc/dcmitype/"/>
    <ds:schemaRef ds:uri="http://purl.org/dc/terms/"/>
  </ds:schemaRefs>
</ds:datastoreItem>
</file>

<file path=customXml/itemProps3.xml><?xml version="1.0" encoding="utf-8"?>
<ds:datastoreItem xmlns:ds="http://schemas.openxmlformats.org/officeDocument/2006/customXml" ds:itemID="{9FB187BA-62CB-4138-9187-26449A8354B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Notes</vt:lpstr>
      <vt:lpstr>Table 1</vt:lpstr>
      <vt:lpstr>Table 2.1a</vt:lpstr>
      <vt:lpstr>Table 2.1b</vt:lpstr>
      <vt:lpstr>Table 2.1c</vt:lpstr>
      <vt:lpstr>Table 2.2</vt:lpstr>
      <vt:lpstr>Table 2.3a</vt:lpstr>
      <vt:lpstr>Table 2.3b</vt:lpstr>
      <vt:lpstr>Table 2.4a</vt:lpstr>
      <vt:lpstr>Table 2.4b</vt:lpstr>
      <vt:lpstr>Table 2.5</vt:lpstr>
      <vt:lpstr>Table 2.6</vt:lpstr>
      <vt:lpstr>Table 2.7</vt:lpstr>
      <vt:lpstr>Table 2.8</vt:lpstr>
      <vt:lpstr>Table 2.9a</vt:lpstr>
      <vt:lpstr>Table 2.9b</vt:lpstr>
      <vt:lpstr>Table 2.9c</vt:lpstr>
      <vt:lpstr>Table 2.10</vt:lpstr>
      <vt:lpstr>Table 2.11</vt:lpstr>
      <vt:lpstr>Table 2.12</vt:lpstr>
      <vt:lpstr>Table 3.1a</vt:lpstr>
      <vt:lpstr>Table 3.1b</vt:lpstr>
      <vt:lpstr>Table 3.2</vt:lpstr>
      <vt:lpstr>Table 3.3</vt:lpstr>
      <vt:lpstr>Table 3.4</vt:lpstr>
      <vt:lpstr>Table 3.5</vt:lpstr>
      <vt:lpstr>Table 3.6</vt:lpstr>
      <vt:lpstr>Table 3.7</vt:lpstr>
      <vt:lpstr>Table 4.1a</vt:lpstr>
      <vt:lpstr>Table 4.1b</vt:lpstr>
      <vt:lpstr>Table 4.2</vt:lpstr>
      <vt:lpstr>Table 4.3</vt:lpstr>
      <vt:lpstr>Table 4.4</vt:lpstr>
      <vt:lpstr>Table 4.5</vt:lpstr>
      <vt:lpstr>Table 4.6</vt:lpstr>
      <vt:lpstr>Table 4.7</vt:lpstr>
      <vt:lpstr>Table 5.1</vt:lpstr>
      <vt:lpstr>Table 5.2</vt:lpstr>
      <vt:lpstr>Table 5.3</vt:lpstr>
      <vt:lpstr>Table 5.4</vt:lpstr>
      <vt:lpstr>Table 5.5</vt:lpstr>
      <vt:lpstr>Table 5.6</vt:lpstr>
      <vt:lpstr>Annex 1</vt:lpstr>
      <vt:lpstr>Annex 2</vt:lpstr>
      <vt:lpstr>Annex 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2025-06-02T12:12:11Z</dcterms:created>
  <dcterms:modified xsi:type="dcterms:W3CDTF">2026-07-13T12:19:06Z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0x010100E525DD0C14973443869D64BB7A8048CA</vt:lpwstr>
  </property>
</Properties>
</file>